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AC50C13F-9D70-4BFB-BE25-F44214F8E1FC}" xr6:coauthVersionLast="45" xr6:coauthVersionMax="47" xr10:uidLastSave="{00000000-0000-0000-0000-000000000000}"/>
  <bookViews>
    <workbookView xWindow="57480" yWindow="-120" windowWidth="29040" windowHeight="15840" activeTab="6"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7">Annual!$K$433:$K$442</definedName>
    <definedName name="BaseLevelInput" localSheetId="9">Understory!$K$423:$K$432</definedName>
    <definedName name="capital_limit" localSheetId="14">Finance!$B$2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7">Annual!$V$624:$V$633</definedName>
    <definedName name="CPDry" localSheetId="9">Understory!$V$614:$V$623</definedName>
    <definedName name="CPGrn" localSheetId="7">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7">Annual!$J$145:$S$145</definedName>
    <definedName name="Date_Destocking" localSheetId="9">Understory!$J$145:$S$145</definedName>
    <definedName name="Date_ResownGrazing" localSheetId="7">Annual!$J$151:$S$151</definedName>
    <definedName name="Date_ResownGrazing" localSheetId="9">Understory!$J$151:$S$151</definedName>
    <definedName name="Date_Seeding" localSheetId="7">Annual!$J$147:$S$147</definedName>
    <definedName name="Date_Seeding" localSheetId="9">Understory!$J$147:$S$147</definedName>
    <definedName name="DigDryAve" localSheetId="7">Annual!$J$624:$J$723</definedName>
    <definedName name="DigDryAve" localSheetId="9">Understory!$J$614:$J$713</definedName>
    <definedName name="DigDryRange" localSheetId="7">Annual!$K$624:$K$723</definedName>
    <definedName name="DigDryRange" localSheetId="9">Understory!$K$614:$K$713</definedName>
    <definedName name="DigGrn" localSheetId="7">Annual!$J$488:$R$587</definedName>
    <definedName name="DigGrn" localSheetId="9">Understory!$J$478:$R$577</definedName>
    <definedName name="DigPOC" localSheetId="7">Annual!$I$863:$R$872</definedName>
    <definedName name="DigPOC" localSheetId="9">Understory!$I$853:$R$862</definedName>
    <definedName name="DigRednSenesce" localSheetId="7">Annual!$T$488:$T$587</definedName>
    <definedName name="DigRednSenesce" localSheetId="9">Understory!$T$478:$T$577</definedName>
    <definedName name="DigSpread" localSheetId="7">Annual!$V$488:$V$587</definedName>
    <definedName name="DigSpread" localSheetId="9">Understory!$V$478:$V$577</definedName>
    <definedName name="dry_seed_start" localSheetId="3">Crop!$I$38</definedName>
    <definedName name="empty_rate">'Sup Feed'!$H$77:$J$85</definedName>
    <definedName name="EndGS" localSheetId="7">Annual!$J$75:$S$75</definedName>
    <definedName name="EndGS" localSheetId="9">Understory!$J$75:$S$75</definedName>
    <definedName name="ErosionLimit" localSheetId="7">Annual!$K$889:$S$988</definedName>
    <definedName name="ErosionLimit" localSheetId="9">Understory!$K$879:$S$978</definedName>
    <definedName name="FaG_LMU" localSheetId="7">Annual!$M$160:$U$160</definedName>
    <definedName name="FaG_LMU" localSheetId="9">Understory!$M$160:$U$160</definedName>
    <definedName name="FaG_PropnGrn" localSheetId="7">Annual!$L$162</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7">Annual!$L$160</definedName>
    <definedName name="FOOatGrazing" localSheetId="9">Understory!$L$160</definedName>
    <definedName name="FOOatSeeding" localSheetId="7">Annual!$J$153:$S$153</definedName>
    <definedName name="FOOatSeeding" localSheetId="9">Understory!$J$153:$S$153</definedName>
    <definedName name="FOODryH" localSheetId="7">Annual!$L$624:$L$723</definedName>
    <definedName name="FOODryH" localSheetId="9">Understory!$L$614:$L$713</definedName>
    <definedName name="FOOGrazePropn" localSheetId="7">Annual!$O$444:$O$447</definedName>
    <definedName name="FOOGrazePropn" localSheetId="9">Understory!$O$434:$O$437</definedName>
    <definedName name="FOOPOC" localSheetId="7">Annual!$T$863:$AC$872</definedName>
    <definedName name="FOOPOC" localSheetId="9">Understory!$T$853:$AC$862</definedName>
    <definedName name="frost" localSheetId="3">Crop!$H$599:$Q$616</definedName>
    <definedName name="GermPhases" localSheetId="7">Annual!$H$178:$N$188</definedName>
    <definedName name="GermPhases" localSheetId="9">Understory!$H$178:$N$178</definedName>
    <definedName name="GermScalarFP" localSheetId="9">Understory!$T$117:$AC$126</definedName>
    <definedName name="GermScalarFP">Annual!$T$117:$AC$126</definedName>
    <definedName name="GermScalarLMU" localSheetId="7">Annual!$J$117:$R$126</definedName>
    <definedName name="GermScalarLMU" localSheetId="9">Understory!$J$117:$R$126</definedName>
    <definedName name="GermStd" localSheetId="7">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Annual!$M$605:$V$605</definedName>
    <definedName name="i_dry_dmd_brk_z" localSheetId="9">Understory!$M$595:$V$595</definedName>
    <definedName name="i_dry_dmd_eogs_z" localSheetId="7">Annual!$M$604:$V$604</definedName>
    <definedName name="i_dry_dmd_eogs_z" localSheetId="9">Understory!$M$594:$V$594</definedName>
    <definedName name="i_dry_exists" localSheetId="7">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7">Annual!$J$97:$R$97</definedName>
    <definedName name="i_pasture_coverage" localSheetId="9">Understory!$J$97:$R$97</definedName>
    <definedName name="i_pasture_stage_p6z" localSheetId="7">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Annual!$K$203:$S$302</definedName>
    <definedName name="LowFOO" localSheetId="9">Understory!$K$193:$S$292</definedName>
    <definedName name="LowPGR" localSheetId="7">Annual!$V$203:$AD$302</definedName>
    <definedName name="LowPGR" localSheetId="9">Understory!$V$193:$AD$292</definedName>
    <definedName name="MaintenanceEff" localSheetId="7">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7">Annual!$K$317:$S$416</definedName>
    <definedName name="MedFOO" localSheetId="9">Understory!$K$307:$S$406</definedName>
    <definedName name="MedPGR" localSheetId="7">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7">Annual!$J$149:$S$149</definedName>
    <definedName name="pas_seeding_end" localSheetId="9">Understory!$J$149:$S$149</definedName>
    <definedName name="PastDecay" localSheetId="7">Annual!$J$77</definedName>
    <definedName name="PastDecay" localSheetId="9">Understory!$J$77</definedName>
    <definedName name="PGRScalarH" localSheetId="7">Annual!$M$433:$V$442</definedName>
    <definedName name="PGRScalarH" localSheetId="9">Understory!$M$423:$V$432</definedName>
    <definedName name="planning">Labour!$J$72:$L$83</definedName>
    <definedName name="poc_destock">Crop!$I$85</definedName>
    <definedName name="POCCons" localSheetId="7">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7">Annual!$T$465:$AC$474</definedName>
    <definedName name="SenesceEOS" localSheetId="9">Understory!$T$455:$AC$464</definedName>
    <definedName name="SenescePropn" localSheetId="7">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7">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458" i="9" l="1"/>
  <c r="X466" i="9"/>
  <c r="K713" i="27" l="1"/>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K626" i="27"/>
  <c r="J626" i="27"/>
  <c r="K625" i="27"/>
  <c r="J625" i="27"/>
  <c r="K624" i="27"/>
  <c r="J62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626" i="27"/>
  <c r="L625" i="27"/>
  <c r="L624" i="27"/>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L637" i="9"/>
  <c r="K637" i="9"/>
  <c r="J637" i="9"/>
  <c r="L636" i="9"/>
  <c r="K636" i="9"/>
  <c r="J636" i="9"/>
  <c r="L635" i="9"/>
  <c r="K635" i="9"/>
  <c r="J635" i="9"/>
  <c r="L634" i="9"/>
  <c r="K634" i="9"/>
  <c r="J634"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07" i="1"/>
  <c r="J507" i="1"/>
  <c r="I507" i="1"/>
  <c r="H507" i="1"/>
  <c r="G507" i="1"/>
  <c r="G453" i="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S627" i="27"/>
  <c r="S626" i="27"/>
  <c r="S625" i="27"/>
  <c r="AD624" i="27"/>
  <c r="AC624" i="27"/>
  <c r="AC634" i="27" s="1"/>
  <c r="AC644" i="27" s="1"/>
  <c r="AC654" i="27" s="1"/>
  <c r="AC664" i="27" s="1"/>
  <c r="AC674" i="27" s="1"/>
  <c r="AC684" i="27" s="1"/>
  <c r="AC694" i="27" s="1"/>
  <c r="AC704" i="27" s="1"/>
  <c r="S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X399" i="27"/>
  <c r="N399" i="27"/>
  <c r="Y399" i="27" s="1"/>
  <c r="M399" i="27"/>
  <c r="L399" i="27"/>
  <c r="W399" i="27" s="1"/>
  <c r="K399" i="27"/>
  <c r="V399" i="27" s="1"/>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W393" i="27"/>
  <c r="N393" i="27"/>
  <c r="Y393" i="27" s="1"/>
  <c r="M393" i="27"/>
  <c r="X393" i="27" s="1"/>
  <c r="L393" i="27"/>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W383" i="27"/>
  <c r="V383" i="27"/>
  <c r="N383" i="27"/>
  <c r="Y383" i="27" s="1"/>
  <c r="M383" i="27"/>
  <c r="X383" i="27" s="1"/>
  <c r="L383" i="27"/>
  <c r="K383" i="27"/>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X368" i="27"/>
  <c r="V368" i="27"/>
  <c r="N368" i="27"/>
  <c r="Y368" i="27" s="1"/>
  <c r="M368" i="27"/>
  <c r="L368" i="27"/>
  <c r="W368" i="27" s="1"/>
  <c r="K368" i="27"/>
  <c r="X367" i="27"/>
  <c r="W367" i="27"/>
  <c r="V367" i="27"/>
  <c r="N367" i="27"/>
  <c r="Y367" i="27" s="1"/>
  <c r="M367" i="27"/>
  <c r="L367" i="27"/>
  <c r="K367" i="27"/>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V351" i="27"/>
  <c r="N351" i="27"/>
  <c r="Y351" i="27" s="1"/>
  <c r="M351" i="27"/>
  <c r="X351" i="27" s="1"/>
  <c r="L351" i="27"/>
  <c r="W351" i="27" s="1"/>
  <c r="K351" i="27"/>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V335" i="27"/>
  <c r="N335" i="27"/>
  <c r="Y335" i="27" s="1"/>
  <c r="M335" i="27"/>
  <c r="X335" i="27" s="1"/>
  <c r="L335" i="27"/>
  <c r="W335" i="27" s="1"/>
  <c r="K335" i="27"/>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W288" i="27"/>
  <c r="N288" i="27"/>
  <c r="Y288" i="27" s="1"/>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N280" i="27"/>
  <c r="M280" i="27"/>
  <c r="X280" i="27" s="1"/>
  <c r="L280" i="27"/>
  <c r="W280" i="27" s="1"/>
  <c r="K280" i="27"/>
  <c r="V280" i="27" s="1"/>
  <c r="N279" i="27"/>
  <c r="Y279" i="27" s="1"/>
  <c r="M279" i="27"/>
  <c r="X279" i="27" s="1"/>
  <c r="L279" i="27"/>
  <c r="W279" i="27" s="1"/>
  <c r="K279" i="27"/>
  <c r="V279" i="27" s="1"/>
  <c r="Y278" i="27"/>
  <c r="N278" i="27"/>
  <c r="M278" i="27"/>
  <c r="X278" i="27" s="1"/>
  <c r="L278" i="27"/>
  <c r="W278" i="27" s="1"/>
  <c r="K278" i="27"/>
  <c r="V278" i="27" s="1"/>
  <c r="V277" i="27"/>
  <c r="N277" i="27"/>
  <c r="Y277" i="27" s="1"/>
  <c r="M277" i="27"/>
  <c r="X277" i="27" s="1"/>
  <c r="L277" i="27"/>
  <c r="W277" i="27" s="1"/>
  <c r="K277" i="27"/>
  <c r="W276" i="27"/>
  <c r="N276" i="27"/>
  <c r="Y276" i="27" s="1"/>
  <c r="M276" i="27"/>
  <c r="X276" i="27" s="1"/>
  <c r="L276" i="27"/>
  <c r="K276" i="27"/>
  <c r="V276" i="27" s="1"/>
  <c r="N275" i="27"/>
  <c r="Y275" i="27" s="1"/>
  <c r="M275" i="27"/>
  <c r="X275" i="27" s="1"/>
  <c r="L275" i="27"/>
  <c r="W275" i="27" s="1"/>
  <c r="K275" i="27"/>
  <c r="V275" i="27" s="1"/>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N269" i="27"/>
  <c r="M269" i="27"/>
  <c r="X269" i="27" s="1"/>
  <c r="L269" i="27"/>
  <c r="W269" i="27" s="1"/>
  <c r="K269" i="27"/>
  <c r="V269" i="27" s="1"/>
  <c r="V268" i="27"/>
  <c r="N268" i="27"/>
  <c r="Y268" i="27" s="1"/>
  <c r="M268" i="27"/>
  <c r="X268" i="27" s="1"/>
  <c r="L268" i="27"/>
  <c r="W268" i="27" s="1"/>
  <c r="K268" i="27"/>
  <c r="W267" i="27"/>
  <c r="N267" i="27"/>
  <c r="Y267" i="27" s="1"/>
  <c r="M267" i="27"/>
  <c r="X267" i="27" s="1"/>
  <c r="L267" i="27"/>
  <c r="K267" i="27"/>
  <c r="V267" i="27" s="1"/>
  <c r="V266" i="27"/>
  <c r="N266" i="27"/>
  <c r="Y266" i="27" s="1"/>
  <c r="M266" i="27"/>
  <c r="X266" i="27" s="1"/>
  <c r="L266" i="27"/>
  <c r="W266" i="27" s="1"/>
  <c r="K266" i="27"/>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W260" i="27"/>
  <c r="N260" i="27"/>
  <c r="Y260" i="27" s="1"/>
  <c r="M260" i="27"/>
  <c r="X260" i="27" s="1"/>
  <c r="L260" i="27"/>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W253" i="27"/>
  <c r="N253" i="27"/>
  <c r="Y253" i="27" s="1"/>
  <c r="M253" i="27"/>
  <c r="X253" i="27" s="1"/>
  <c r="L253" i="27"/>
  <c r="K253" i="27"/>
  <c r="V253" i="27" s="1"/>
  <c r="Y252" i="27"/>
  <c r="V252" i="27"/>
  <c r="N252" i="27"/>
  <c r="M252" i="27"/>
  <c r="X252" i="27" s="1"/>
  <c r="L252" i="27"/>
  <c r="W252" i="27" s="1"/>
  <c r="K252" i="27"/>
  <c r="V251" i="27"/>
  <c r="N251" i="27"/>
  <c r="Y251" i="27" s="1"/>
  <c r="M251" i="27"/>
  <c r="X251" i="27" s="1"/>
  <c r="L251" i="27"/>
  <c r="W251" i="27" s="1"/>
  <c r="K251" i="27"/>
  <c r="N250" i="27"/>
  <c r="Y250" i="27" s="1"/>
  <c r="M250" i="27"/>
  <c r="X250" i="27" s="1"/>
  <c r="L250" i="27"/>
  <c r="W250" i="27" s="1"/>
  <c r="K250" i="27"/>
  <c r="V250" i="27" s="1"/>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W245" i="27"/>
  <c r="N245" i="27"/>
  <c r="Y245" i="27" s="1"/>
  <c r="M245" i="27"/>
  <c r="X245" i="27" s="1"/>
  <c r="L245" i="27"/>
  <c r="K245" i="27"/>
  <c r="V245" i="27" s="1"/>
  <c r="Y244" i="27"/>
  <c r="W244" i="27"/>
  <c r="V244" i="27"/>
  <c r="N244" i="27"/>
  <c r="M244" i="27"/>
  <c r="X244" i="27" s="1"/>
  <c r="L244" i="27"/>
  <c r="K244" i="27"/>
  <c r="W243" i="27"/>
  <c r="N243" i="27"/>
  <c r="Y243" i="27" s="1"/>
  <c r="M243" i="27"/>
  <c r="X243" i="27" s="1"/>
  <c r="L243" i="27"/>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N237" i="27"/>
  <c r="M237" i="27"/>
  <c r="X237" i="27" s="1"/>
  <c r="L237" i="27"/>
  <c r="W237" i="27" s="1"/>
  <c r="K237" i="27"/>
  <c r="V237" i="27" s="1"/>
  <c r="W236" i="27"/>
  <c r="N236" i="27"/>
  <c r="Y236" i="27" s="1"/>
  <c r="M236" i="27"/>
  <c r="X236" i="27" s="1"/>
  <c r="L236" i="27"/>
  <c r="K236" i="27"/>
  <c r="V236" i="27" s="1"/>
  <c r="W235" i="27"/>
  <c r="V235" i="27"/>
  <c r="N235" i="27"/>
  <c r="Y235" i="27" s="1"/>
  <c r="M235" i="27"/>
  <c r="X235" i="27" s="1"/>
  <c r="L235" i="27"/>
  <c r="K235" i="27"/>
  <c r="N234" i="27"/>
  <c r="Y234" i="27" s="1"/>
  <c r="M234" i="27"/>
  <c r="X234" i="27" s="1"/>
  <c r="L234" i="27"/>
  <c r="W234" i="27" s="1"/>
  <c r="K234" i="27"/>
  <c r="V234" i="27" s="1"/>
  <c r="N233" i="27"/>
  <c r="Y233" i="27" s="1"/>
  <c r="M233" i="27"/>
  <c r="X233" i="27" s="1"/>
  <c r="L233" i="27"/>
  <c r="W233" i="27" s="1"/>
  <c r="K233" i="27"/>
  <c r="V233" i="27" s="1"/>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V224" i="27"/>
  <c r="N224" i="27"/>
  <c r="Y224" i="27" s="1"/>
  <c r="M224" i="27"/>
  <c r="X224" i="27" s="1"/>
  <c r="L224" i="27"/>
  <c r="W224" i="27" s="1"/>
  <c r="K224" i="27"/>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X210" i="27"/>
  <c r="N210" i="27"/>
  <c r="Y210" i="27" s="1"/>
  <c r="M210" i="27"/>
  <c r="L210" i="27"/>
  <c r="W210" i="27" s="1"/>
  <c r="K210" i="27"/>
  <c r="V210" i="27" s="1"/>
  <c r="X209" i="27"/>
  <c r="W209" i="27"/>
  <c r="N209" i="27"/>
  <c r="Y209" i="27" s="1"/>
  <c r="M209" i="27"/>
  <c r="L209" i="27"/>
  <c r="K209" i="27"/>
  <c r="V209" i="27" s="1"/>
  <c r="W208" i="27"/>
  <c r="V208" i="27"/>
  <c r="N208" i="27"/>
  <c r="Y208" i="27" s="1"/>
  <c r="M208" i="27"/>
  <c r="X208" i="27" s="1"/>
  <c r="L208" i="27"/>
  <c r="K208" i="27"/>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N202" i="27"/>
  <c r="Y202" i="27" s="1"/>
  <c r="M202" i="27"/>
  <c r="X202" i="27" s="1"/>
  <c r="L202" i="27"/>
  <c r="W202" i="27" s="1"/>
  <c r="K202" i="27"/>
  <c r="V202" i="27" s="1"/>
  <c r="X201" i="27"/>
  <c r="N201" i="27"/>
  <c r="Y201" i="27" s="1"/>
  <c r="M201" i="27"/>
  <c r="L201" i="27"/>
  <c r="W201" i="27" s="1"/>
  <c r="K201" i="27"/>
  <c r="V201" i="27" s="1"/>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N194" i="27"/>
  <c r="Y194" i="27" s="1"/>
  <c r="M194" i="27"/>
  <c r="X194" i="27" s="1"/>
  <c r="L194" i="27"/>
  <c r="W194" i="27" s="1"/>
  <c r="K194" i="27"/>
  <c r="V194" i="27" s="1"/>
  <c r="W193" i="27"/>
  <c r="N193" i="27"/>
  <c r="Y193" i="27" s="1"/>
  <c r="M193" i="27"/>
  <c r="X193" i="27" s="1"/>
  <c r="L193" i="27"/>
  <c r="K193" i="27"/>
  <c r="V193" i="27" s="1"/>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AC616" i="27" l="1"/>
  <c r="AC626" i="27" s="1"/>
  <c r="AC636" i="27" s="1"/>
  <c r="AC646" i="27" s="1"/>
  <c r="AC656" i="27" s="1"/>
  <c r="AC666" i="27" s="1"/>
  <c r="AC676" i="27" s="1"/>
  <c r="AC686" i="27" s="1"/>
  <c r="AC696" i="27" s="1"/>
  <c r="AC706" i="27" s="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R795" i="27"/>
  <c r="T615" i="27"/>
  <c r="AD616" i="27"/>
  <c r="AD617" i="27" s="1"/>
  <c r="AC618" i="27"/>
  <c r="P420" i="27"/>
  <c r="J452" i="27"/>
  <c r="V452" i="27"/>
  <c r="O591" i="27"/>
  <c r="Q420" i="27"/>
  <c r="K452" i="27"/>
  <c r="W452" i="27"/>
  <c r="R591" i="27"/>
  <c r="T624" i="27"/>
  <c r="AD634" i="27"/>
  <c r="R420" i="27"/>
  <c r="M452" i="27"/>
  <c r="X452" i="27"/>
  <c r="AC480" i="27"/>
  <c r="S591" i="27"/>
  <c r="T420" i="27"/>
  <c r="N452" i="27"/>
  <c r="Y452" i="27"/>
  <c r="U591" i="27"/>
  <c r="U420" i="27"/>
  <c r="O452" i="27"/>
  <c r="Z452" i="27"/>
  <c r="Q765" i="27"/>
  <c r="Q795" i="27"/>
  <c r="Q785" i="27"/>
  <c r="Q775" i="27"/>
  <c r="Q745" i="27"/>
  <c r="Q736" i="27"/>
  <c r="J141" i="27"/>
  <c r="V420" i="27"/>
  <c r="P452" i="27"/>
  <c r="AA452" i="27"/>
  <c r="AD635" i="27"/>
  <c r="N42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AC619" i="27"/>
  <c r="AC628" i="27"/>
  <c r="AC638" i="27" s="1"/>
  <c r="AC648" i="27" s="1"/>
  <c r="AC658" i="27" s="1"/>
  <c r="AC668" i="27" s="1"/>
  <c r="AC678" i="27" s="1"/>
  <c r="AC688" i="27" s="1"/>
  <c r="AC698" i="27" s="1"/>
  <c r="AC708" i="27" s="1"/>
  <c r="AD626" i="27"/>
  <c r="T616"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P765" i="27"/>
  <c r="P795" i="27"/>
  <c r="P785" i="27"/>
  <c r="P775" i="27"/>
  <c r="P755" i="27"/>
  <c r="P745" i="27"/>
  <c r="P736" i="27"/>
  <c r="O775" i="27"/>
  <c r="O765" i="27"/>
  <c r="O795" i="27"/>
  <c r="O785" i="27"/>
  <c r="O736" i="27"/>
  <c r="O755" i="27"/>
  <c r="O745" i="27"/>
  <c r="T826" i="27"/>
  <c r="T816" i="27"/>
  <c r="T806" i="27"/>
  <c r="T796" i="27"/>
  <c r="T786" i="27"/>
  <c r="T776" i="27"/>
  <c r="T766" i="27"/>
  <c r="T746" i="27"/>
  <c r="T737" i="27"/>
  <c r="T756" i="27"/>
  <c r="T850" i="27"/>
  <c r="I850" i="27"/>
  <c r="T452" i="27"/>
  <c r="M591" i="27"/>
  <c r="I452" i="27"/>
  <c r="M420" i="27"/>
  <c r="AD644" i="27"/>
  <c r="T634" i="27"/>
  <c r="U786" i="27"/>
  <c r="U776" i="27"/>
  <c r="U756" i="27"/>
  <c r="U826" i="27"/>
  <c r="U816" i="27"/>
  <c r="U806" i="27"/>
  <c r="U796" i="27"/>
  <c r="U746" i="27"/>
  <c r="U766" i="27"/>
  <c r="U737"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AD618" i="27"/>
  <c r="T617" i="27"/>
  <c r="AD627" i="27"/>
  <c r="R827" i="27"/>
  <c r="R817" i="27"/>
  <c r="R807" i="27"/>
  <c r="R797" i="27"/>
  <c r="R787" i="27"/>
  <c r="R767" i="27"/>
  <c r="R777" i="27"/>
  <c r="R747" i="27"/>
  <c r="R738" i="27"/>
  <c r="R757" i="27"/>
  <c r="M795" i="27"/>
  <c r="M785" i="27"/>
  <c r="M775" i="27"/>
  <c r="M765" i="27"/>
  <c r="M745" i="27"/>
  <c r="M736" i="27"/>
  <c r="M755"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T787" i="27"/>
  <c r="T777" i="27"/>
  <c r="T757" i="27"/>
  <c r="T827" i="27"/>
  <c r="T817" i="27"/>
  <c r="T807" i="27"/>
  <c r="T797" i="27"/>
  <c r="T767" i="27"/>
  <c r="T747" i="27"/>
  <c r="T738" i="27"/>
  <c r="AD619" i="27"/>
  <c r="T618" i="27"/>
  <c r="AD628"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S827" i="27"/>
  <c r="S817" i="27"/>
  <c r="S807" i="27"/>
  <c r="S797" i="27"/>
  <c r="S787" i="27"/>
  <c r="S777" i="27"/>
  <c r="S767" i="27"/>
  <c r="S757" i="27"/>
  <c r="S747" i="27"/>
  <c r="S738" i="27"/>
  <c r="AD655" i="27"/>
  <c r="T645" i="27"/>
  <c r="AD654" i="27"/>
  <c r="T644" i="27"/>
  <c r="AC491" i="27"/>
  <c r="AC501" i="27" s="1"/>
  <c r="AC511" i="27" s="1"/>
  <c r="AC521" i="27" s="1"/>
  <c r="AC531" i="27" s="1"/>
  <c r="AC541" i="27" s="1"/>
  <c r="AC551" i="27" s="1"/>
  <c r="AC561" i="27" s="1"/>
  <c r="AC571" i="27" s="1"/>
  <c r="AC482" i="27"/>
  <c r="O766" i="27"/>
  <c r="O826" i="27"/>
  <c r="O816" i="27"/>
  <c r="O806" i="27"/>
  <c r="O796" i="27"/>
  <c r="O786" i="27"/>
  <c r="O776" i="27"/>
  <c r="O756" i="27"/>
  <c r="O746" i="27"/>
  <c r="O737" i="27"/>
  <c r="N776" i="27"/>
  <c r="N766" i="27"/>
  <c r="N826" i="27"/>
  <c r="N816" i="27"/>
  <c r="N806" i="27"/>
  <c r="N796" i="27"/>
  <c r="N786" i="27"/>
  <c r="N737" i="27"/>
  <c r="N756" i="27"/>
  <c r="N746"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K106" i="23"/>
  <c r="K123" i="23" s="1"/>
  <c r="K140" i="23" s="1"/>
  <c r="L106" i="23"/>
  <c r="L123" i="23" s="1"/>
  <c r="L140" i="23" s="1"/>
  <c r="O106" i="23"/>
  <c r="T106" i="23"/>
  <c r="T123" i="23" s="1"/>
  <c r="T140" i="23" s="1"/>
  <c r="L107" i="23"/>
  <c r="L124" i="23" s="1"/>
  <c r="L141" i="23" s="1"/>
  <c r="M107" i="23"/>
  <c r="M124" i="23" s="1"/>
  <c r="M141" i="23" s="1"/>
  <c r="O107" i="23"/>
  <c r="O124" i="23" s="1"/>
  <c r="O141" i="23" s="1"/>
  <c r="P107" i="23"/>
  <c r="T107" i="23"/>
  <c r="T124" i="23" s="1"/>
  <c r="T141" i="23" s="1"/>
  <c r="K108" i="23"/>
  <c r="M108" i="23"/>
  <c r="M125" i="23" s="1"/>
  <c r="M142" i="23" s="1"/>
  <c r="N108" i="23"/>
  <c r="N125" i="23" s="1"/>
  <c r="N142" i="23" s="1"/>
  <c r="O108" i="23"/>
  <c r="O125" i="23" s="1"/>
  <c r="O142" i="23" s="1"/>
  <c r="P108" i="23"/>
  <c r="K109" i="23"/>
  <c r="K126" i="23" s="1"/>
  <c r="K143" i="23" s="1"/>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L130" i="23" s="1"/>
  <c r="L147" i="23" s="1"/>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K134" i="23" s="1"/>
  <c r="K151" i="23" s="1"/>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O123" i="23"/>
  <c r="O140" i="23" s="1"/>
  <c r="P124" i="23"/>
  <c r="K125" i="23"/>
  <c r="P125" i="23"/>
  <c r="P142" i="23" s="1"/>
  <c r="Q126" i="23"/>
  <c r="L127" i="23"/>
  <c r="L144" i="23" s="1"/>
  <c r="O127" i="23"/>
  <c r="O144" i="23" s="1"/>
  <c r="Q127" i="23"/>
  <c r="Q144" i="23" s="1"/>
  <c r="K129" i="23"/>
  <c r="K146" i="23" s="1"/>
  <c r="M129" i="23"/>
  <c r="M146" i="23" s="1"/>
  <c r="K130" i="23"/>
  <c r="K147" i="23" s="1"/>
  <c r="Q130" i="23"/>
  <c r="Q147" i="23" s="1"/>
  <c r="S130" i="23"/>
  <c r="S147" i="23" s="1"/>
  <c r="L131" i="23"/>
  <c r="L148" i="23" s="1"/>
  <c r="O131" i="23"/>
  <c r="O148" i="23" s="1"/>
  <c r="Q131" i="23"/>
  <c r="Q148" i="23" s="1"/>
  <c r="R131" i="23"/>
  <c r="M132" i="23"/>
  <c r="O132" i="23"/>
  <c r="O149" i="23" s="1"/>
  <c r="P132" i="23"/>
  <c r="M133" i="23"/>
  <c r="M150" i="23" s="1"/>
  <c r="P133" i="23"/>
  <c r="P150" i="23" s="1"/>
  <c r="Q134" i="23"/>
  <c r="Q151" i="23" s="1"/>
  <c r="S134" i="23"/>
  <c r="S151" i="23" s="1"/>
  <c r="M136" i="23"/>
  <c r="M153" i="23" s="1"/>
  <c r="O136" i="23"/>
  <c r="O153" i="23" s="1"/>
  <c r="M137" i="23"/>
  <c r="M154" i="23" s="1"/>
  <c r="Q138" i="23"/>
  <c r="Q155" i="23" s="1"/>
  <c r="S138" i="23"/>
  <c r="S155" i="23" s="1"/>
  <c r="T138" i="23"/>
  <c r="T155" i="23" s="1"/>
  <c r="P141" i="23"/>
  <c r="K142" i="23"/>
  <c r="Q143"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K210" i="23"/>
  <c r="K227" i="23" s="1"/>
  <c r="L210" i="23"/>
  <c r="M210" i="23"/>
  <c r="M227" i="23" s="1"/>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M231" i="23" s="1"/>
  <c r="N214" i="23"/>
  <c r="K215" i="23"/>
  <c r="L215" i="23"/>
  <c r="L232" i="23" s="1"/>
  <c r="M215" i="23"/>
  <c r="N215" i="23"/>
  <c r="K216" i="23"/>
  <c r="K233" i="23" s="1"/>
  <c r="L216" i="23"/>
  <c r="M216" i="23"/>
  <c r="M233" i="23" s="1"/>
  <c r="N216" i="23"/>
  <c r="K217" i="23"/>
  <c r="L217" i="23"/>
  <c r="L234" i="23" s="1"/>
  <c r="M217" i="23"/>
  <c r="M234" i="23" s="1"/>
  <c r="N217" i="23"/>
  <c r="K218" i="23"/>
  <c r="K235" i="23" s="1"/>
  <c r="L218" i="23"/>
  <c r="M218" i="23"/>
  <c r="M235" i="23" s="1"/>
  <c r="N218" i="23"/>
  <c r="N235" i="23" s="1"/>
  <c r="K219" i="23"/>
  <c r="K236" i="23" s="1"/>
  <c r="L219" i="23"/>
  <c r="L236" i="23" s="1"/>
  <c r="M219" i="23"/>
  <c r="M236" i="23" s="1"/>
  <c r="N219" i="23"/>
  <c r="K220" i="23"/>
  <c r="K237" i="23" s="1"/>
  <c r="L220" i="23"/>
  <c r="M220" i="23"/>
  <c r="M237" i="23" s="1"/>
  <c r="N220" i="23"/>
  <c r="N237" i="23" s="1"/>
  <c r="K221" i="23"/>
  <c r="K238" i="23" s="1"/>
  <c r="L221" i="23"/>
  <c r="L238" i="23" s="1"/>
  <c r="M221" i="23"/>
  <c r="M238" i="23" s="1"/>
  <c r="N221" i="23"/>
  <c r="K222" i="23"/>
  <c r="K239" i="23" s="1"/>
  <c r="L222" i="23"/>
  <c r="M222" i="23"/>
  <c r="M239" i="23" s="1"/>
  <c r="N222" i="23"/>
  <c r="N239" i="23" s="1"/>
  <c r="K223" i="23"/>
  <c r="K240" i="23" s="1"/>
  <c r="L223" i="23"/>
  <c r="L240" i="23" s="1"/>
  <c r="M223" i="23"/>
  <c r="M240" i="23" s="1"/>
  <c r="N223" i="23"/>
  <c r="K225" i="23"/>
  <c r="L225" i="23"/>
  <c r="M225" i="23"/>
  <c r="N226" i="23"/>
  <c r="L227" i="23"/>
  <c r="N227" i="23"/>
  <c r="N228" i="23"/>
  <c r="L229" i="23"/>
  <c r="M229" i="23"/>
  <c r="N229" i="23"/>
  <c r="K230" i="23"/>
  <c r="N230" i="23"/>
  <c r="L231" i="23"/>
  <c r="N231" i="23"/>
  <c r="K232" i="23"/>
  <c r="M232" i="23"/>
  <c r="N232" i="23"/>
  <c r="L233" i="23"/>
  <c r="N233" i="23"/>
  <c r="K234" i="23"/>
  <c r="N234" i="23"/>
  <c r="L235" i="23"/>
  <c r="N236" i="23"/>
  <c r="L237" i="23"/>
  <c r="N238" i="23"/>
  <c r="L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U768" i="27"/>
  <c r="U828" i="27"/>
  <c r="U818" i="27"/>
  <c r="U808" i="27"/>
  <c r="U798" i="27"/>
  <c r="U788" i="27"/>
  <c r="U778" i="27"/>
  <c r="U758" i="27"/>
  <c r="U748" i="27"/>
  <c r="U739" i="27"/>
  <c r="M777" i="27"/>
  <c r="M767" i="27"/>
  <c r="M757" i="27"/>
  <c r="M827" i="27"/>
  <c r="M817" i="27"/>
  <c r="M807" i="27"/>
  <c r="M797" i="27"/>
  <c r="M787" i="27"/>
  <c r="M738" i="27"/>
  <c r="M747" i="27"/>
  <c r="R789" i="27"/>
  <c r="R779" i="27"/>
  <c r="R759" i="27"/>
  <c r="R829" i="27"/>
  <c r="R819" i="27"/>
  <c r="R809" i="27"/>
  <c r="R799" i="27"/>
  <c r="R749" i="27"/>
  <c r="R740" i="27"/>
  <c r="R769" i="27"/>
  <c r="AD665" i="27"/>
  <c r="T655" i="27"/>
  <c r="Q828" i="27"/>
  <c r="Q818" i="27"/>
  <c r="Q808" i="27"/>
  <c r="Q798" i="27"/>
  <c r="Q788" i="27"/>
  <c r="Q768" i="27"/>
  <c r="Q778" i="27"/>
  <c r="Q758" i="27"/>
  <c r="Q748" i="27"/>
  <c r="Q739" i="27"/>
  <c r="AD647" i="27"/>
  <c r="T637" i="27"/>
  <c r="O767" i="27"/>
  <c r="O757" i="27"/>
  <c r="O827" i="27"/>
  <c r="O817" i="27"/>
  <c r="O807" i="27"/>
  <c r="O797" i="27"/>
  <c r="O787" i="27"/>
  <c r="O777" i="27"/>
  <c r="O747" i="27"/>
  <c r="O738" i="27"/>
  <c r="AD664" i="27"/>
  <c r="T654"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AD638" i="27"/>
  <c r="T628" i="27"/>
  <c r="S788" i="27"/>
  <c r="S778" i="27"/>
  <c r="S758" i="27"/>
  <c r="S828" i="27"/>
  <c r="S818" i="27"/>
  <c r="S808" i="27"/>
  <c r="S798" i="27"/>
  <c r="S748" i="27"/>
  <c r="S739" i="27"/>
  <c r="S768" i="27"/>
  <c r="AD620" i="27"/>
  <c r="AD629" i="27"/>
  <c r="T61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M768" i="27"/>
  <c r="M828" i="27"/>
  <c r="M818" i="27"/>
  <c r="M808" i="27"/>
  <c r="M798" i="27"/>
  <c r="M788" i="27"/>
  <c r="M778" i="27"/>
  <c r="M758" i="27"/>
  <c r="M748" i="27"/>
  <c r="M739"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S779" i="27"/>
  <c r="S769" i="27"/>
  <c r="S759" i="27"/>
  <c r="S829" i="27"/>
  <c r="S819" i="27"/>
  <c r="S809" i="27"/>
  <c r="S799" i="27"/>
  <c r="S789" i="27"/>
  <c r="S740" i="27"/>
  <c r="S749" i="27"/>
  <c r="P758" i="27"/>
  <c r="P828" i="27"/>
  <c r="P818" i="27"/>
  <c r="P808" i="27"/>
  <c r="P798" i="27"/>
  <c r="P778" i="27"/>
  <c r="P768" i="27"/>
  <c r="P748" i="27"/>
  <c r="P739" i="27"/>
  <c r="P788" i="27"/>
  <c r="R780" i="27"/>
  <c r="R770" i="27"/>
  <c r="R760" i="27"/>
  <c r="R830" i="27"/>
  <c r="R820" i="27"/>
  <c r="R810" i="27"/>
  <c r="R800" i="27"/>
  <c r="R790" i="27"/>
  <c r="R741" i="27"/>
  <c r="R750" i="27"/>
  <c r="AD486" i="27"/>
  <c r="AD495" i="27"/>
  <c r="AD505" i="27" s="1"/>
  <c r="AD515" i="27" s="1"/>
  <c r="AD525" i="27" s="1"/>
  <c r="AD535" i="27" s="1"/>
  <c r="AD545" i="27" s="1"/>
  <c r="AD555" i="27" s="1"/>
  <c r="AD565" i="27" s="1"/>
  <c r="AD575" i="27" s="1"/>
  <c r="AD657" i="27"/>
  <c r="T647" i="27"/>
  <c r="T638" i="27"/>
  <c r="AD64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T674" i="27"/>
  <c r="AD684"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P829" i="27"/>
  <c r="P819" i="27"/>
  <c r="P809" i="27"/>
  <c r="P799" i="27"/>
  <c r="P789" i="27"/>
  <c r="P769" i="27"/>
  <c r="P759" i="27"/>
  <c r="P749" i="27"/>
  <c r="P740" i="27"/>
  <c r="P779" i="27"/>
  <c r="O759" i="27"/>
  <c r="O829" i="27"/>
  <c r="O819" i="27"/>
  <c r="O809" i="27"/>
  <c r="O799" i="27"/>
  <c r="O779" i="27"/>
  <c r="O769" i="27"/>
  <c r="O749" i="27"/>
  <c r="O740" i="27"/>
  <c r="O789" i="27"/>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AD685" i="27"/>
  <c r="T675" i="27"/>
  <c r="AD631" i="27"/>
  <c r="AD622" i="27"/>
  <c r="T62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P830" i="27"/>
  <c r="P820" i="27"/>
  <c r="P810" i="27"/>
  <c r="P800" i="27"/>
  <c r="P790" i="27"/>
  <c r="P780" i="27"/>
  <c r="P770" i="27"/>
  <c r="P760" i="27"/>
  <c r="P750" i="27"/>
  <c r="P741" i="27"/>
  <c r="T649" i="27"/>
  <c r="AD659" i="27"/>
  <c r="U761" i="27"/>
  <c r="U831" i="27"/>
  <c r="U821" i="27"/>
  <c r="U811" i="27"/>
  <c r="U801" i="27"/>
  <c r="U781" i="27"/>
  <c r="U771" i="27"/>
  <c r="U791" i="27"/>
  <c r="U751" i="27"/>
  <c r="U742" i="27"/>
  <c r="T761" i="27"/>
  <c r="T791" i="27"/>
  <c r="T781" i="27"/>
  <c r="T771" i="27"/>
  <c r="T801" i="27"/>
  <c r="T831" i="27"/>
  <c r="T751" i="27"/>
  <c r="T742" i="27"/>
  <c r="T821" i="27"/>
  <c r="T811" i="27"/>
  <c r="AD668" i="27"/>
  <c r="T658"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T640" i="27"/>
  <c r="AD650" i="27"/>
  <c r="AO74" i="18" l="1"/>
  <c r="AD686" i="27"/>
  <c r="T676" i="27"/>
  <c r="R763" i="27"/>
  <c r="R833" i="27"/>
  <c r="R793" i="27"/>
  <c r="R783" i="27"/>
  <c r="R773" i="27"/>
  <c r="R823" i="27"/>
  <c r="R813" i="27"/>
  <c r="R803" i="27"/>
  <c r="R753" i="27"/>
  <c r="T762" i="27"/>
  <c r="T832" i="27"/>
  <c r="T822" i="27"/>
  <c r="T812" i="27"/>
  <c r="T802" i="27"/>
  <c r="T782" i="27"/>
  <c r="T772" i="27"/>
  <c r="T792" i="27"/>
  <c r="T743" i="27"/>
  <c r="T752" i="27"/>
  <c r="AD633" i="27"/>
  <c r="T623" i="27"/>
  <c r="AD660" i="27"/>
  <c r="T650" i="27"/>
  <c r="AD678" i="27"/>
  <c r="T668" i="27"/>
  <c r="AD669" i="27"/>
  <c r="T659" i="27"/>
  <c r="O831" i="27"/>
  <c r="O821" i="27"/>
  <c r="O811" i="27"/>
  <c r="O801" i="27"/>
  <c r="O791" i="27"/>
  <c r="O781" i="27"/>
  <c r="O771" i="27"/>
  <c r="O761" i="27"/>
  <c r="O751" i="27"/>
  <c r="O742" i="27"/>
  <c r="AD705" i="27"/>
  <c r="T705" i="27" s="1"/>
  <c r="T695" i="27"/>
  <c r="P791" i="27"/>
  <c r="P781" i="27"/>
  <c r="P761" i="27"/>
  <c r="P831" i="27"/>
  <c r="P821" i="27"/>
  <c r="P811" i="27"/>
  <c r="P801" i="27"/>
  <c r="P751" i="27"/>
  <c r="P742" i="27"/>
  <c r="P771" i="27"/>
  <c r="T677" i="27"/>
  <c r="AD687" i="27"/>
  <c r="S762" i="27"/>
  <c r="S792" i="27"/>
  <c r="S782" i="27"/>
  <c r="S772" i="27"/>
  <c r="S832" i="27"/>
  <c r="S822" i="27"/>
  <c r="S743" i="27"/>
  <c r="S812" i="27"/>
  <c r="S752" i="27"/>
  <c r="S802" i="27"/>
  <c r="Q772" i="27"/>
  <c r="Q832" i="27"/>
  <c r="Q822" i="27"/>
  <c r="Q812" i="27"/>
  <c r="Q802" i="27"/>
  <c r="Q792" i="27"/>
  <c r="Q782" i="27"/>
  <c r="Q752" i="27"/>
  <c r="Q762" i="27"/>
  <c r="Q743"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T641" i="27"/>
  <c r="AD651"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S763" i="27"/>
  <c r="S833" i="27"/>
  <c r="S823" i="27"/>
  <c r="S813" i="27"/>
  <c r="S803" i="27"/>
  <c r="S783" i="27"/>
  <c r="S773" i="27"/>
  <c r="S793" i="27"/>
  <c r="S753" i="27"/>
  <c r="T633" i="27"/>
  <c r="AD643"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U833" i="27"/>
  <c r="U823" i="27"/>
  <c r="U813" i="27"/>
  <c r="U803" i="27"/>
  <c r="U793" i="27"/>
  <c r="U783" i="27"/>
  <c r="U773" i="27"/>
  <c r="U763" i="27"/>
  <c r="U753" i="27"/>
  <c r="AD679" i="27"/>
  <c r="T66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N793" i="27"/>
  <c r="N783" i="27"/>
  <c r="N763" i="27"/>
  <c r="N833" i="27"/>
  <c r="N823" i="27"/>
  <c r="N813" i="27"/>
  <c r="N803" i="27"/>
  <c r="N773" i="27"/>
  <c r="N753"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1" i="9" s="1"/>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M453" i="1" s="1" a="1"/>
  <c r="M453" i="1" s="1"/>
  <c r="N450" i="1"/>
  <c r="N453" i="1" s="1" a="1"/>
  <c r="N453" i="1" s="1"/>
  <c r="O450" i="1"/>
  <c r="O453" i="1" s="1" a="1"/>
  <c r="O453" i="1" s="1"/>
  <c r="L450" i="1"/>
  <c r="L453" i="1" s="1" a="1"/>
  <c r="L453" i="1" s="1"/>
  <c r="M504" i="1"/>
  <c r="M507" i="1" s="1" a="1"/>
  <c r="M507" i="1" s="1"/>
  <c r="N504" i="1"/>
  <c r="N507" i="1" s="1" a="1"/>
  <c r="N507" i="1" s="1"/>
  <c r="O504" i="1"/>
  <c r="O507" i="1" s="1" a="1"/>
  <c r="O507" i="1" s="1"/>
  <c r="L504" i="1"/>
  <c r="L507" i="1" s="1" a="1"/>
  <c r="L507" i="1" s="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S453" i="1" s="1" a="1"/>
  <c r="S453" i="1" s="1"/>
  <c r="O461" i="1" a="1"/>
  <c r="O461" i="1" s="1"/>
  <c r="O103" i="17"/>
  <c r="K748" i="18"/>
  <c r="M748" i="18"/>
  <c r="K724" i="18"/>
  <c r="M724" i="18"/>
  <c r="M700" i="18"/>
  <c r="L700" i="18"/>
  <c r="L724" i="18"/>
  <c r="L748" i="18"/>
  <c r="K700" i="18"/>
  <c r="W450" i="1"/>
  <c r="W453" i="1" s="1" a="1"/>
  <c r="W453" i="1" s="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Q507" i="1" s="1" a="1"/>
  <c r="Q507" i="1" s="1"/>
  <c r="M538" i="1" a="1"/>
  <c r="M538" i="1" s="1"/>
  <c r="M536" i="1" a="1"/>
  <c r="M536" i="1" s="1"/>
  <c r="M535" i="1" a="1"/>
  <c r="M535" i="1" s="1"/>
  <c r="M537" i="1" a="1"/>
  <c r="M537" i="1" s="1"/>
  <c r="P450" i="1"/>
  <c r="P453" i="1" s="1" a="1"/>
  <c r="P453" i="1" s="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R453" i="1" s="1" a="1"/>
  <c r="R453" i="1" s="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P507" i="1" s="1" a="1"/>
  <c r="P507" i="1" s="1"/>
  <c r="L538" i="1" a="1"/>
  <c r="L538" i="1" s="1"/>
  <c r="L537" i="1" a="1"/>
  <c r="L537" i="1" s="1"/>
  <c r="L535" i="1" a="1"/>
  <c r="L535" i="1" s="1"/>
  <c r="L536" i="1" a="1"/>
  <c r="L536" i="1" s="1"/>
  <c r="Q450" i="1"/>
  <c r="Q453" i="1" s="1" a="1"/>
  <c r="Q453" i="1" s="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S507" i="1" s="1" a="1"/>
  <c r="S507" i="1" s="1"/>
  <c r="O535" i="1" a="1"/>
  <c r="O535" i="1" s="1"/>
  <c r="O536" i="1" a="1"/>
  <c r="O536" i="1" s="1"/>
  <c r="O537" i="1" a="1"/>
  <c r="O537" i="1" s="1"/>
  <c r="O538" i="1" a="1"/>
  <c r="O538" i="1" s="1"/>
  <c r="R504" i="1"/>
  <c r="R507" i="1" s="1" a="1"/>
  <c r="R507" i="1" s="1"/>
  <c r="N535" i="1" a="1"/>
  <c r="N535" i="1" s="1"/>
  <c r="N536" i="1" a="1"/>
  <c r="N536" i="1" s="1"/>
  <c r="N538" i="1" a="1"/>
  <c r="N538" i="1" s="1"/>
  <c r="N537" i="1" a="1"/>
  <c r="N537" i="1" s="1"/>
  <c r="M396" i="1"/>
  <c r="M399" i="1" s="1" a="1"/>
  <c r="M399" i="1" s="1"/>
  <c r="N396" i="1"/>
  <c r="N399" i="1" s="1" a="1"/>
  <c r="N399" i="1" s="1"/>
  <c r="O396" i="1"/>
  <c r="O399" i="1" s="1" a="1"/>
  <c r="O399" i="1" s="1"/>
  <c r="L396" i="1"/>
  <c r="L399" i="1" s="1" a="1"/>
  <c r="L399" i="1" s="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S399" i="1" s="1" a="1"/>
  <c r="S399" i="1" s="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V507" i="1" s="1" a="1"/>
  <c r="V507" i="1" s="1"/>
  <c r="R535" i="1" a="1"/>
  <c r="R535" i="1" s="1"/>
  <c r="R538" i="1" a="1"/>
  <c r="R538" i="1" s="1"/>
  <c r="R537" i="1" a="1"/>
  <c r="R537" i="1" s="1"/>
  <c r="R536" i="1" a="1"/>
  <c r="R536" i="1" s="1"/>
  <c r="V450" i="1"/>
  <c r="V453" i="1" s="1" a="1"/>
  <c r="V453" i="1" s="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R399" i="1" s="1" a="1"/>
  <c r="R399" i="1" s="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U507" i="1" s="1" a="1"/>
  <c r="U507" i="1" s="1"/>
  <c r="Q538" i="1" a="1"/>
  <c r="Q538" i="1" s="1"/>
  <c r="Q536" i="1" a="1"/>
  <c r="Q536" i="1" s="1"/>
  <c r="Q537" i="1" a="1"/>
  <c r="Q537" i="1" s="1"/>
  <c r="Q535" i="1" a="1"/>
  <c r="Q535" i="1" s="1"/>
  <c r="Q396" i="1"/>
  <c r="Q399" i="1" s="1" a="1"/>
  <c r="Q399" i="1" s="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T507" i="1" s="1" a="1"/>
  <c r="T507" i="1" s="1"/>
  <c r="P535" i="1" a="1"/>
  <c r="P535" i="1" s="1"/>
  <c r="P537" i="1" a="1"/>
  <c r="P537" i="1" s="1"/>
  <c r="P538" i="1" a="1"/>
  <c r="P538" i="1" s="1"/>
  <c r="P536" i="1" a="1"/>
  <c r="P536" i="1" s="1"/>
  <c r="T450" i="1"/>
  <c r="T453" i="1" s="1" a="1"/>
  <c r="T453" i="1" s="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W399" i="1" s="1" a="1"/>
  <c r="W399" i="1" s="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U453" i="1" s="1" a="1"/>
  <c r="U453" i="1" s="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P399" i="1" s="1" a="1"/>
  <c r="P399" i="1" s="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W507" i="1" s="1" a="1"/>
  <c r="W507" i="1" s="1"/>
  <c r="S538" i="1" a="1"/>
  <c r="S538" i="1" s="1"/>
  <c r="S536" i="1" a="1"/>
  <c r="S536" i="1" s="1"/>
  <c r="S537" i="1" a="1"/>
  <c r="S537" i="1" s="1"/>
  <c r="S535" i="1" a="1"/>
  <c r="S535" i="1" s="1"/>
  <c r="AA450" i="1"/>
  <c r="AA453" i="1" s="1" a="1"/>
  <c r="AA453" i="1" s="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E453" i="1" s="1" a="1"/>
  <c r="AE453" i="1" s="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AA399" i="1" s="1" a="1"/>
  <c r="AA399" i="1" s="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Y507" i="1" s="1" a="1"/>
  <c r="Y507" i="1" s="1"/>
  <c r="U535" i="1" a="1"/>
  <c r="U535" i="1" s="1"/>
  <c r="U537" i="1" a="1"/>
  <c r="U537" i="1" s="1"/>
  <c r="U538" i="1" a="1"/>
  <c r="U538" i="1" s="1"/>
  <c r="U536" i="1" a="1"/>
  <c r="U536" i="1" s="1"/>
  <c r="Y450" i="1"/>
  <c r="Y453" i="1" s="1" a="1"/>
  <c r="Y453" i="1" s="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U399" i="1" s="1" a="1"/>
  <c r="U399" i="1" s="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Z507" i="1" s="1" a="1"/>
  <c r="Z507" i="1" s="1"/>
  <c r="V535" i="1" a="1"/>
  <c r="V535" i="1" s="1"/>
  <c r="V536" i="1" a="1"/>
  <c r="V536" i="1" s="1"/>
  <c r="V537" i="1" a="1"/>
  <c r="V537" i="1" s="1"/>
  <c r="V538" i="1" a="1"/>
  <c r="V538" i="1" s="1"/>
  <c r="T396" i="1"/>
  <c r="T399" i="1" s="1" a="1"/>
  <c r="T399" i="1" s="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X507" i="1" s="1" a="1"/>
  <c r="X507" i="1" s="1"/>
  <c r="T535" i="1" a="1"/>
  <c r="T535" i="1" s="1"/>
  <c r="T538" i="1" a="1"/>
  <c r="T538" i="1" s="1"/>
  <c r="T537" i="1" a="1"/>
  <c r="T537" i="1" s="1"/>
  <c r="T536" i="1" a="1"/>
  <c r="T536" i="1" s="1"/>
  <c r="Z450" i="1"/>
  <c r="Z453" i="1" s="1" a="1"/>
  <c r="Z453" i="1" s="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AA507" i="1" s="1" a="1"/>
  <c r="AA507" i="1" s="1"/>
  <c r="W535" i="1" a="1"/>
  <c r="W535" i="1" s="1"/>
  <c r="W538" i="1" a="1"/>
  <c r="W538" i="1" s="1"/>
  <c r="W536" i="1" a="1"/>
  <c r="W536" i="1" s="1"/>
  <c r="W537" i="1" a="1"/>
  <c r="W537" i="1" s="1"/>
  <c r="X450" i="1"/>
  <c r="X453" i="1" s="1" a="1"/>
  <c r="X453" i="1" s="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V399" i="1" s="1" a="1"/>
  <c r="V399" i="1" s="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E507" i="1" s="1" a="1"/>
  <c r="AE507" i="1" s="1"/>
  <c r="AA535" i="1" a="1"/>
  <c r="AA535" i="1" s="1"/>
  <c r="AA536" i="1" a="1"/>
  <c r="AA536" i="1" s="1"/>
  <c r="AA537" i="1" a="1"/>
  <c r="AA537" i="1" s="1"/>
  <c r="AA538" i="1" a="1"/>
  <c r="AA538" i="1" s="1"/>
  <c r="AD504" i="1"/>
  <c r="AD507" i="1" s="1" a="1"/>
  <c r="AD507" i="1" s="1"/>
  <c r="Z538" i="1" a="1"/>
  <c r="Z538" i="1" s="1"/>
  <c r="Z535" i="1" a="1"/>
  <c r="Z535" i="1" s="1"/>
  <c r="Z537" i="1" a="1"/>
  <c r="Z537" i="1" s="1"/>
  <c r="Z536" i="1" a="1"/>
  <c r="Z536" i="1" s="1"/>
  <c r="AE396" i="1"/>
  <c r="AE399" i="1" s="1" a="1"/>
  <c r="AE399" i="1" s="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AB453" i="1" s="1" a="1"/>
  <c r="AB453" i="1" s="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X399" i="1" s="1" a="1"/>
  <c r="X399" i="1" s="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AC507" i="1" s="1" a="1"/>
  <c r="AC507" i="1" s="1"/>
  <c r="Y538" i="1" a="1"/>
  <c r="Y538" i="1" s="1"/>
  <c r="Y535" i="1" a="1"/>
  <c r="Y535" i="1" s="1"/>
  <c r="Y537" i="1" a="1"/>
  <c r="Y537" i="1" s="1"/>
  <c r="Y536" i="1" a="1"/>
  <c r="Y536" i="1" s="1"/>
  <c r="Z396" i="1"/>
  <c r="Z399" i="1" s="1" a="1"/>
  <c r="Z399" i="1" s="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AB507" i="1" s="1" a="1"/>
  <c r="AB507" i="1" s="1"/>
  <c r="X535" i="1" a="1"/>
  <c r="X535" i="1" s="1"/>
  <c r="X536" i="1" a="1"/>
  <c r="X536" i="1" s="1"/>
  <c r="X538" i="1" a="1"/>
  <c r="X538" i="1" s="1"/>
  <c r="X537" i="1" a="1"/>
  <c r="X537" i="1" s="1"/>
  <c r="AC450" i="1"/>
  <c r="AC453" i="1" s="1" a="1"/>
  <c r="AC453" i="1" s="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AD453" i="1" s="1" a="1"/>
  <c r="AD453" i="1" s="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Y399" i="1" s="1" a="1"/>
  <c r="Y399" i="1" s="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I453" i="1" s="1" a="1"/>
  <c r="AI453" i="1" s="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H453" i="1" s="1" a="1"/>
  <c r="AH453" i="1" s="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G507" i="1" s="1" a="1"/>
  <c r="AG507" i="1" s="1"/>
  <c r="AC535" i="1" a="1"/>
  <c r="AC535" i="1" s="1"/>
  <c r="AC537" i="1" a="1"/>
  <c r="AC537" i="1" s="1"/>
  <c r="AC536" i="1" a="1"/>
  <c r="AC536" i="1" s="1"/>
  <c r="AC538" i="1" a="1"/>
  <c r="AC538" i="1" s="1"/>
  <c r="AH504" i="1"/>
  <c r="AH507" i="1" s="1" a="1"/>
  <c r="AH507" i="1" s="1"/>
  <c r="AD538" i="1" a="1"/>
  <c r="AD538" i="1" s="1"/>
  <c r="AD537" i="1" a="1"/>
  <c r="AD537" i="1" s="1"/>
  <c r="AD536" i="1" a="1"/>
  <c r="AD536" i="1" s="1"/>
  <c r="AD535" i="1" a="1"/>
  <c r="AD535" i="1" s="1"/>
  <c r="AC396" i="1"/>
  <c r="AC399" i="1" s="1" a="1"/>
  <c r="AC399" i="1" s="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AD399" i="1" s="1" a="1"/>
  <c r="AD399" i="1" s="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I399" i="1" s="1" a="1"/>
  <c r="AI399" i="1" s="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M453" i="1" s="1" a="1"/>
  <c r="AM453" i="1" s="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F507" i="1" s="1" a="1"/>
  <c r="AF507" i="1" s="1"/>
  <c r="AB535" i="1" a="1"/>
  <c r="AB535" i="1" s="1"/>
  <c r="AB536" i="1" a="1"/>
  <c r="AB536" i="1" s="1"/>
  <c r="AB537" i="1" a="1"/>
  <c r="AB537" i="1" s="1"/>
  <c r="AB538" i="1" a="1"/>
  <c r="AB538" i="1" s="1"/>
  <c r="AF450" i="1"/>
  <c r="AF453" i="1" s="1" a="1"/>
  <c r="AF453" i="1" s="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G453" i="1" s="1" a="1"/>
  <c r="AG453" i="1" s="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AB399" i="1" s="1" a="1"/>
  <c r="AB399" i="1" s="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I507" i="1" s="1" a="1"/>
  <c r="AI507" i="1" s="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AQ450" i="1"/>
  <c r="AQ453" i="1" s="1" a="1"/>
  <c r="AQ453" i="1" s="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K453" i="1" s="1" a="1"/>
  <c r="AK453" i="1" s="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M399" i="1" s="1" a="1"/>
  <c r="AM399" i="1" s="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K507" i="1" s="1" a="1"/>
  <c r="AK507" i="1" s="1"/>
  <c r="AG535" i="1" a="1"/>
  <c r="AG535" i="1" s="1"/>
  <c r="AG536" i="1" a="1"/>
  <c r="AG536" i="1" s="1"/>
  <c r="AG538" i="1" a="1"/>
  <c r="AG538" i="1" s="1"/>
  <c r="AG537" i="1" a="1"/>
  <c r="AG537" i="1" s="1"/>
  <c r="AL504" i="1"/>
  <c r="AL507" i="1" s="1" a="1"/>
  <c r="AL507" i="1" s="1"/>
  <c r="AH535" i="1" a="1"/>
  <c r="AH535" i="1" s="1"/>
  <c r="AH537" i="1" a="1"/>
  <c r="AH537" i="1" s="1"/>
  <c r="AH536" i="1" a="1"/>
  <c r="AH536" i="1" s="1"/>
  <c r="AH538" i="1" a="1"/>
  <c r="AH538" i="1" s="1"/>
  <c r="AM504" i="1"/>
  <c r="AM507" i="1" s="1" a="1"/>
  <c r="AM507" i="1" s="1"/>
  <c r="AI535" i="1" a="1"/>
  <c r="AI535" i="1" s="1"/>
  <c r="AI536" i="1" a="1"/>
  <c r="AI536" i="1" s="1"/>
  <c r="AI537" i="1" a="1"/>
  <c r="AI537" i="1" s="1"/>
  <c r="AI538" i="1" a="1"/>
  <c r="AI538" i="1" s="1"/>
  <c r="AJ504" i="1"/>
  <c r="AJ507" i="1" s="1" a="1"/>
  <c r="AJ507" i="1" s="1"/>
  <c r="AF535" i="1" a="1"/>
  <c r="AF535" i="1" s="1"/>
  <c r="AF538" i="1" a="1"/>
  <c r="AF538" i="1" s="1"/>
  <c r="AF537" i="1" a="1"/>
  <c r="AF537" i="1" s="1"/>
  <c r="AF536" i="1" a="1"/>
  <c r="AF536" i="1" s="1"/>
  <c r="AG396" i="1"/>
  <c r="AG399" i="1" s="1" a="1"/>
  <c r="AG399" i="1" s="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F399" i="1" s="1" a="1"/>
  <c r="AF399" i="1" s="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J453" i="1" s="1" a="1"/>
  <c r="AJ453" i="1" s="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H399" i="1" s="1" a="1"/>
  <c r="AH399" i="1" s="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L453" i="1" s="1" a="1"/>
  <c r="AL453" i="1" s="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N453" i="1" s="1" a="1"/>
  <c r="AN453" i="1" s="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Q507" i="1" s="1" a="1"/>
  <c r="AQ507" i="1" s="1"/>
  <c r="AM535" i="1" a="1"/>
  <c r="AM535" i="1" s="1"/>
  <c r="AM537" i="1" a="1"/>
  <c r="AM537" i="1" s="1"/>
  <c r="AM536" i="1" a="1"/>
  <c r="AM536" i="1" s="1"/>
  <c r="AM538" i="1" a="1"/>
  <c r="AM538" i="1" s="1"/>
  <c r="AO450" i="1"/>
  <c r="AO453" i="1" s="1" a="1"/>
  <c r="AO453" i="1" s="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L399" i="1" s="1" a="1"/>
  <c r="AL399" i="1" s="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N507" i="1" s="1" a="1"/>
  <c r="AN507" i="1" s="1"/>
  <c r="AJ537" i="1" a="1"/>
  <c r="AJ537" i="1" s="1"/>
  <c r="AJ538" i="1" a="1"/>
  <c r="AJ538" i="1" s="1"/>
  <c r="AJ536" i="1" a="1"/>
  <c r="AJ536" i="1" s="1"/>
  <c r="AJ535" i="1" a="1"/>
  <c r="AJ535" i="1" s="1"/>
  <c r="AQ396" i="1"/>
  <c r="AQ399" i="1" s="1" a="1"/>
  <c r="AQ399" i="1" s="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P453" i="1" s="1" a="1"/>
  <c r="AP453" i="1" s="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K399" i="1" s="1" a="1"/>
  <c r="AK399" i="1" s="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O507" i="1" s="1" a="1"/>
  <c r="AO507" i="1" s="1"/>
  <c r="AK538" i="1" a="1"/>
  <c r="AK538" i="1" s="1"/>
  <c r="AK536" i="1" a="1"/>
  <c r="AK536" i="1" s="1"/>
  <c r="AK537" i="1" a="1"/>
  <c r="AK537" i="1" s="1"/>
  <c r="AK535" i="1" a="1"/>
  <c r="AK535" i="1" s="1"/>
  <c r="AJ396" i="1"/>
  <c r="AJ399" i="1" s="1" a="1"/>
  <c r="AJ399" i="1" s="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P507" i="1" s="1" a="1"/>
  <c r="AP507" i="1" s="1"/>
  <c r="AL536" i="1" a="1"/>
  <c r="AL536" i="1" s="1"/>
  <c r="AL538" i="1" a="1"/>
  <c r="AL538" i="1" s="1"/>
  <c r="AL537" i="1" a="1"/>
  <c r="AL537" i="1" s="1"/>
  <c r="AL535" i="1" a="1"/>
  <c r="AL535" i="1" s="1"/>
  <c r="AU450" i="1"/>
  <c r="AU453" i="1" s="1" a="1"/>
  <c r="AU453" i="1" s="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AN396" i="1"/>
  <c r="AN399" i="1" s="1" a="1"/>
  <c r="AN399" i="1" s="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U399" i="1" s="1" a="1"/>
  <c r="AU399" i="1" s="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U507" i="1" s="1" a="1"/>
  <c r="AU507" i="1" s="1"/>
  <c r="AQ538" i="1" a="1"/>
  <c r="AQ538" i="1" s="1"/>
  <c r="AQ537" i="1" a="1"/>
  <c r="AQ537" i="1" s="1"/>
  <c r="AQ536" i="1" a="1"/>
  <c r="AQ536" i="1" s="1"/>
  <c r="AQ535" i="1" a="1"/>
  <c r="AQ535" i="1" s="1"/>
  <c r="AT504" i="1"/>
  <c r="AT507" i="1" s="1" a="1"/>
  <c r="AT507" i="1" s="1"/>
  <c r="AP537" i="1" a="1"/>
  <c r="AP537" i="1" s="1"/>
  <c r="AP536" i="1" a="1"/>
  <c r="AP536" i="1" s="1"/>
  <c r="AP538" i="1" a="1"/>
  <c r="AP538" i="1" s="1"/>
  <c r="AP535" i="1" a="1"/>
  <c r="AP535" i="1" s="1"/>
  <c r="AT450" i="1"/>
  <c r="AT453" i="1" s="1" a="1"/>
  <c r="AT453" i="1" s="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S453" i="1" s="1" a="1"/>
  <c r="AS453" i="1" s="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R507" i="1" s="1" a="1"/>
  <c r="AR507" i="1" s="1"/>
  <c r="AN535" i="1" a="1"/>
  <c r="AN535" i="1" s="1"/>
  <c r="AN536" i="1" a="1"/>
  <c r="AN536" i="1" s="1"/>
  <c r="AN537" i="1" a="1"/>
  <c r="AN537" i="1" s="1"/>
  <c r="AN538" i="1" a="1"/>
  <c r="AN538" i="1" s="1"/>
  <c r="AS504" i="1"/>
  <c r="AS507" i="1" s="1" a="1"/>
  <c r="AS507" i="1" s="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O399" i="1" s="1" a="1"/>
  <c r="AO399" i="1" s="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P399" i="1" s="1" a="1"/>
  <c r="AP399" i="1" s="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R453" i="1" s="1" a="1"/>
  <c r="AR453" i="1" s="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AS396" i="1"/>
  <c r="AS399" i="1" s="1" a="1"/>
  <c r="AS399" i="1" s="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T399" i="1" s="1" a="1"/>
  <c r="AT399" i="1" s="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R399" i="1" s="1" a="1"/>
  <c r="AR399" i="1" s="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G42" i="6"/>
  <c r="N629" i="9" l="1"/>
  <c r="N628" i="9"/>
  <c r="G609" i="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L119" i="18" s="1"/>
  <c r="AK120" i="18"/>
  <c r="AL120" i="18" s="1"/>
  <c r="F120" i="18"/>
  <c r="AN153" i="18"/>
  <c r="AN145" i="18"/>
  <c r="AN152" i="18"/>
  <c r="AN151" i="18"/>
  <c r="AN150" i="18"/>
  <c r="AN149" i="18"/>
  <c r="AN148" i="18"/>
  <c r="AN147" i="18"/>
  <c r="AN154" i="18"/>
  <c r="AN146" i="18"/>
  <c r="Q153" i="27"/>
  <c r="AC115" i="22"/>
  <c r="AC112" i="22"/>
  <c r="AC111" i="22"/>
  <c r="AB115" i="22"/>
  <c r="AK121" i="18"/>
  <c r="AL121" i="18" s="1"/>
  <c r="F121" i="18"/>
  <c r="AN129" i="18"/>
  <c r="AN128" i="18"/>
  <c r="AN127" i="18"/>
  <c r="AN134" i="18"/>
  <c r="AN126" i="18"/>
  <c r="AN133" i="18"/>
  <c r="AN125" i="18"/>
  <c r="AN132" i="18"/>
  <c r="AN131" i="18"/>
  <c r="AN130" i="18"/>
  <c r="O153" i="27"/>
  <c r="AB113" i="22"/>
  <c r="AB112" i="22"/>
  <c r="AB111" i="22"/>
  <c r="AC113" i="22"/>
  <c r="F143" i="18"/>
  <c r="AK143" i="18"/>
  <c r="AL143" i="18" s="1"/>
  <c r="F84" i="18"/>
  <c r="AK84" i="18"/>
  <c r="F123" i="18"/>
  <c r="AK123" i="18"/>
  <c r="AL123" i="18" s="1"/>
  <c r="F141" i="18"/>
  <c r="AK141" i="18"/>
  <c r="AL141" i="18" s="1"/>
  <c r="F83" i="18"/>
  <c r="AK83" i="18"/>
  <c r="AL83" i="18" s="1"/>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AL124" i="18" s="1"/>
  <c r="F81" i="18"/>
  <c r="AK81" i="18"/>
  <c r="F142" i="18"/>
  <c r="AK142" i="18"/>
  <c r="AL142" i="18" s="1"/>
  <c r="AK139" i="18"/>
  <c r="F139" i="18"/>
  <c r="AK137" i="18"/>
  <c r="F137" i="18"/>
  <c r="F79" i="18"/>
  <c r="AK79" i="18"/>
  <c r="AL79" i="18" s="1"/>
  <c r="F117" i="18"/>
  <c r="AK117" i="18"/>
  <c r="AL117" i="18" s="1"/>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84" i="18" l="1"/>
  <c r="AL80" i="18"/>
  <c r="AL144" i="18"/>
  <c r="AL136" i="18"/>
  <c r="AL138" i="18"/>
  <c r="AL140" i="18"/>
  <c r="AL137" i="18"/>
  <c r="AL122" i="18"/>
  <c r="AL147" i="18"/>
  <c r="AL81" i="18"/>
  <c r="AL139" i="18"/>
  <c r="AL78" i="18"/>
  <c r="AL116" i="18"/>
  <c r="AL118" i="18"/>
  <c r="AL77" i="18"/>
  <c r="AK85" i="18"/>
  <c r="AL85" i="18" s="1"/>
  <c r="AK92" i="18"/>
  <c r="F92" i="18"/>
  <c r="AK131" i="18"/>
  <c r="AL131" i="18" s="1"/>
  <c r="F131" i="18"/>
  <c r="AK132" i="18"/>
  <c r="F132" i="18"/>
  <c r="AK152" i="18"/>
  <c r="AL152" i="18" s="1"/>
  <c r="F152" i="18"/>
  <c r="AN97" i="18"/>
  <c r="AN104" i="18"/>
  <c r="AN96" i="18"/>
  <c r="AN103" i="18"/>
  <c r="AN95" i="18"/>
  <c r="F95" i="18" s="1"/>
  <c r="AN102" i="18"/>
  <c r="AN101" i="18"/>
  <c r="AN100" i="18"/>
  <c r="AN99" i="18"/>
  <c r="AN98" i="18"/>
  <c r="AK93" i="18"/>
  <c r="F93" i="18"/>
  <c r="AK146" i="18"/>
  <c r="F146" i="18"/>
  <c r="AK133" i="18"/>
  <c r="AL133" i="18" s="1"/>
  <c r="F133" i="18"/>
  <c r="AK154" i="18"/>
  <c r="F154" i="18"/>
  <c r="AK153" i="18"/>
  <c r="AL153" i="18" s="1"/>
  <c r="F153" i="18"/>
  <c r="AK129" i="18"/>
  <c r="F129" i="18"/>
  <c r="F86" i="18"/>
  <c r="AK86" i="18"/>
  <c r="F94" i="18"/>
  <c r="AK94" i="18"/>
  <c r="AL94" i="18" s="1"/>
  <c r="AK126" i="18"/>
  <c r="AL126" i="18" s="1"/>
  <c r="F126" i="18"/>
  <c r="F87" i="18"/>
  <c r="AK87" i="18"/>
  <c r="AL87" i="18" s="1"/>
  <c r="AK134" i="18"/>
  <c r="AL134" i="18" s="1"/>
  <c r="F134" i="18"/>
  <c r="AK148" i="18"/>
  <c r="F148" i="18"/>
  <c r="AK135" i="18"/>
  <c r="F135" i="18"/>
  <c r="P153" i="27"/>
  <c r="AB114" i="22"/>
  <c r="AC114" i="22"/>
  <c r="AK90" i="18"/>
  <c r="AL90" i="18" s="1"/>
  <c r="F90" i="18"/>
  <c r="AK88" i="18"/>
  <c r="F88" i="18"/>
  <c r="AK127" i="18"/>
  <c r="F127" i="18"/>
  <c r="AK149" i="18"/>
  <c r="F14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K91" i="18"/>
  <c r="F91" i="18"/>
  <c r="AK89" i="18"/>
  <c r="F89" i="18"/>
  <c r="AK130" i="18"/>
  <c r="AL130" i="18" s="1"/>
  <c r="F130" i="18"/>
  <c r="AK128" i="18"/>
  <c r="AL128" i="18" s="1"/>
  <c r="F128" i="18"/>
  <c r="F150" i="18"/>
  <c r="AK150" i="18"/>
  <c r="AL150"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6" i="18" l="1"/>
  <c r="AL89" i="18"/>
  <c r="AL115" i="18"/>
  <c r="AL149" i="18"/>
  <c r="AL146" i="18"/>
  <c r="AL91" i="18"/>
  <c r="AL127" i="18"/>
  <c r="AL88" i="18"/>
  <c r="AL148" i="18"/>
  <c r="AL154" i="18"/>
  <c r="AL132" i="18"/>
  <c r="AL93" i="18"/>
  <c r="AL92" i="18"/>
  <c r="AL135" i="18"/>
  <c r="AL129" i="18"/>
  <c r="AL151" i="18"/>
  <c r="AK95" i="18"/>
  <c r="AL95" i="18" s="1"/>
  <c r="AK157" i="18"/>
  <c r="AL157" i="18" s="1"/>
  <c r="AK100" i="18"/>
  <c r="AL100" i="18" s="1"/>
  <c r="F100" i="18"/>
  <c r="S153" i="27"/>
  <c r="AB117" i="22"/>
  <c r="AC117" i="22"/>
  <c r="AK101" i="18"/>
  <c r="AL101" i="18" s="1"/>
  <c r="F101" i="18"/>
  <c r="F164" i="18"/>
  <c r="AK164" i="18"/>
  <c r="F158" i="18"/>
  <c r="AK158" i="18"/>
  <c r="AL158" i="18" s="1"/>
  <c r="F102" i="18"/>
  <c r="AK102" i="18"/>
  <c r="AK159" i="18"/>
  <c r="AL159" i="18" s="1"/>
  <c r="F159" i="18"/>
  <c r="F162" i="18"/>
  <c r="AK162" i="18"/>
  <c r="AL162" i="18" s="1"/>
  <c r="F160" i="18"/>
  <c r="AK160" i="18"/>
  <c r="AL160" i="18" s="1"/>
  <c r="F103" i="18"/>
  <c r="AK103" i="18"/>
  <c r="AL103" i="18" s="1"/>
  <c r="F96" i="18"/>
  <c r="AK96" i="18"/>
  <c r="AK145" i="18"/>
  <c r="F145" i="18"/>
  <c r="AK161" i="18"/>
  <c r="F161" i="18"/>
  <c r="F163" i="18"/>
  <c r="AK163" i="18"/>
  <c r="AL163" i="18" s="1"/>
  <c r="F98" i="18"/>
  <c r="AK98" i="18"/>
  <c r="F104" i="18"/>
  <c r="AK104" i="18"/>
  <c r="AK125" i="18"/>
  <c r="F125" i="18"/>
  <c r="F76" i="18"/>
  <c r="AK76" i="18"/>
  <c r="AL76" i="18" s="1"/>
  <c r="P109" i="22"/>
  <c r="V109" i="22" s="1"/>
  <c r="AN113" i="18"/>
  <c r="AN105" i="18"/>
  <c r="AN112" i="18"/>
  <c r="AN111" i="18"/>
  <c r="AN110" i="18"/>
  <c r="AN109" i="18"/>
  <c r="AN108" i="18"/>
  <c r="AN107" i="18"/>
  <c r="AN114" i="18"/>
  <c r="AN106" i="18"/>
  <c r="F156" i="18"/>
  <c r="AK156" i="18"/>
  <c r="AK99" i="18"/>
  <c r="AL99" i="18" s="1"/>
  <c r="F99" i="18"/>
  <c r="AK97" i="18"/>
  <c r="AL97" i="18" s="1"/>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L156" i="18" l="1"/>
  <c r="AL125" i="18"/>
  <c r="AL161" i="18"/>
  <c r="AL164" i="18"/>
  <c r="AL145" i="18"/>
  <c r="AL98" i="18"/>
  <c r="AL96" i="18"/>
  <c r="AL104" i="18"/>
  <c r="AL102" i="18"/>
  <c r="AK112" i="18"/>
  <c r="AL112" i="18" s="1"/>
  <c r="F112" i="18"/>
  <c r="AK106" i="18"/>
  <c r="F106" i="18"/>
  <c r="AK105" i="18"/>
  <c r="F105" i="18"/>
  <c r="AK107" i="18"/>
  <c r="F107" i="18"/>
  <c r="AK113" i="18"/>
  <c r="AL113" i="18" s="1"/>
  <c r="F113" i="18"/>
  <c r="F108" i="18"/>
  <c r="AK108" i="18"/>
  <c r="AL108" i="18" s="1"/>
  <c r="F109" i="18"/>
  <c r="AK109" i="18"/>
  <c r="AL109" i="18" s="1"/>
  <c r="F114" i="18"/>
  <c r="AK114" i="18"/>
  <c r="AK110" i="18"/>
  <c r="AL110" i="18" s="1"/>
  <c r="F110" i="18"/>
  <c r="AK111" i="18"/>
  <c r="F11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5" i="18" l="1"/>
  <c r="AL111" i="18"/>
  <c r="AL114" i="18"/>
  <c r="AL106" i="18"/>
  <c r="AL107"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AL73" i="18" s="1"/>
  <c r="F75" i="18"/>
  <c r="AK75" i="18"/>
  <c r="AL75" i="18" s="1"/>
  <c r="F74" i="18"/>
  <c r="AK74" i="18"/>
  <c r="AL74" i="18" s="1"/>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AL70" i="18" s="1"/>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1" i="18" l="1"/>
  <c r="AL65" i="18"/>
  <c r="AL67" i="18"/>
  <c r="AL68" i="18"/>
  <c r="AL69" i="18"/>
  <c r="AM66" i="18"/>
  <c r="AM71" i="18"/>
  <c r="AM69" i="18"/>
  <c r="AM68"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I86" i="18"/>
  <c r="AH86" i="18" s="1"/>
  <c r="AM70" i="18"/>
  <c r="AI78" i="18"/>
  <c r="AH78" i="18" s="1"/>
  <c r="AM72" i="18"/>
  <c r="AI83" i="18" s="1"/>
  <c r="AH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81" i="18" l="1"/>
  <c r="AH121" i="18"/>
  <c r="O121" i="18" s="1" a="1"/>
  <c r="O121" i="18" s="1"/>
  <c r="AH151" i="18"/>
  <c r="V151" i="18" s="1" a="1"/>
  <c r="V151" i="18" s="1"/>
  <c r="AH111" i="18"/>
  <c r="AF111" i="18" s="1" a="1"/>
  <c r="AF111" i="18" s="1"/>
  <c r="AH107" i="18"/>
  <c r="AB107" i="18" s="1" a="1"/>
  <c r="AB107" i="18" s="1"/>
  <c r="AH101" i="18"/>
  <c r="AC101" i="18" s="1" a="1"/>
  <c r="AC101" i="18" s="1"/>
  <c r="AH161" i="18"/>
  <c r="AC161" i="18" s="1" a="1"/>
  <c r="AC161" i="18" s="1"/>
  <c r="AH131" i="18"/>
  <c r="U131" i="18" s="1" a="1"/>
  <c r="U131" i="18" s="1"/>
  <c r="AH141" i="18"/>
  <c r="AD141" i="18" s="1" a="1"/>
  <c r="AD141"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121" i="18" a="1"/>
  <c r="U121" i="18" s="1"/>
  <c r="T121" i="18" a="1"/>
  <c r="T121" i="18" s="1"/>
  <c r="X121" i="18" a="1"/>
  <c r="X121" i="18" s="1"/>
  <c r="AC121" i="18" a="1"/>
  <c r="AC121" i="18" s="1"/>
  <c r="X91" i="18" a="1"/>
  <c r="X9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P91" i="18" l="1" a="1"/>
  <c r="P91" i="18" s="1"/>
  <c r="AE91" i="18" a="1"/>
  <c r="AE91" i="18" s="1"/>
  <c r="AC91" i="18" a="1"/>
  <c r="AC91" i="18" s="1"/>
  <c r="R91" i="18" a="1"/>
  <c r="R91" i="18" s="1"/>
  <c r="AA91" i="18" a="1"/>
  <c r="AA91" i="18" s="1"/>
  <c r="AD91" i="18" a="1"/>
  <c r="AD91" i="18" s="1"/>
  <c r="AF131" i="18" a="1"/>
  <c r="AF131" i="18" s="1"/>
  <c r="AG91" i="18" a="1"/>
  <c r="AG91" i="18" s="1"/>
  <c r="Y91" i="18" a="1"/>
  <c r="Y91" i="18" s="1"/>
  <c r="U91" i="18" a="1"/>
  <c r="U91" i="18" s="1"/>
  <c r="T91" i="18" a="1"/>
  <c r="T91" i="18" s="1"/>
  <c r="O91" i="18" a="1"/>
  <c r="O91" i="18" s="1"/>
  <c r="AF91" i="18" a="1"/>
  <c r="AF91" i="18" s="1"/>
  <c r="AA131" i="18" a="1"/>
  <c r="AA131" i="18" s="1"/>
  <c r="AE121" i="18" a="1"/>
  <c r="AE12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121" i="18" a="1"/>
  <c r="Q121" i="18" s="1"/>
  <c r="AB121" i="18" a="1"/>
  <c r="AB121" i="18" s="1"/>
  <c r="Y121" i="18" a="1"/>
  <c r="Y121" i="18" s="1"/>
  <c r="R121" i="18" a="1"/>
  <c r="R121" i="18" s="1"/>
  <c r="AD121" i="18" a="1"/>
  <c r="AD121" i="18" s="1"/>
  <c r="Z121" i="18" a="1"/>
  <c r="Z121" i="18" s="1"/>
  <c r="AG121" i="18" a="1"/>
  <c r="AG121" i="18" s="1"/>
  <c r="U141" i="18" a="1"/>
  <c r="U141" i="18" s="1"/>
  <c r="AA141" i="18" a="1"/>
  <c r="AA141" i="18" s="1"/>
  <c r="AE141" i="18" a="1"/>
  <c r="AE141" i="18" s="1"/>
  <c r="AC141" i="18" a="1"/>
  <c r="AC141" i="18" s="1"/>
  <c r="AG151" i="18" a="1"/>
  <c r="AG151" i="18" s="1"/>
  <c r="T101" i="18" a="1"/>
  <c r="T101" i="18" s="1"/>
  <c r="T141" i="18" a="1"/>
  <c r="T141" i="18" s="1"/>
  <c r="AB141" i="18" a="1"/>
  <c r="AB141" i="18" s="1"/>
  <c r="V141" i="18" a="1"/>
  <c r="V141" i="18" s="1"/>
  <c r="P141" i="18" a="1"/>
  <c r="P141" i="18" s="1"/>
  <c r="Y131" i="18" a="1"/>
  <c r="Y131" i="18" s="1"/>
  <c r="R141" i="18" a="1"/>
  <c r="R141" i="18" s="1"/>
  <c r="AE151" i="18" a="1"/>
  <c r="AE151" i="18" s="1"/>
  <c r="AG131" i="18" a="1"/>
  <c r="AG131" i="18" s="1"/>
  <c r="O131" i="18" a="1"/>
  <c r="O131" i="18" s="1"/>
  <c r="AE131" i="18" a="1"/>
  <c r="AE131" i="18" s="1"/>
  <c r="X131" i="18" a="1"/>
  <c r="X131" i="18" s="1"/>
  <c r="V131" i="18" a="1"/>
  <c r="V131" i="18" s="1"/>
  <c r="T131" i="18" a="1"/>
  <c r="T131" i="18" s="1"/>
  <c r="U151" i="18" a="1"/>
  <c r="U151" i="18" s="1"/>
  <c r="R151" i="18" a="1"/>
  <c r="R151" i="18" s="1"/>
  <c r="X141" i="18" a="1"/>
  <c r="X141" i="18" s="1"/>
  <c r="AF141" i="18" a="1"/>
  <c r="AF141" i="18" s="1"/>
  <c r="AG141" i="18" a="1"/>
  <c r="AG141" i="18" s="1"/>
  <c r="Z131" i="18" a="1"/>
  <c r="Z131" i="18" s="1"/>
  <c r="AB151" i="18" a="1"/>
  <c r="AB151" i="18" s="1"/>
  <c r="Q131" i="18" a="1"/>
  <c r="Q131" i="18" s="1"/>
  <c r="AC151" i="18" a="1"/>
  <c r="AC151" i="18" s="1"/>
  <c r="AD131" i="18" a="1"/>
  <c r="AD131" i="18" s="1"/>
  <c r="AD151" i="18" a="1"/>
  <c r="AD151" i="18" s="1"/>
  <c r="R131" i="18" a="1"/>
  <c r="R131" i="18" s="1"/>
  <c r="Y151" i="18" a="1"/>
  <c r="Y151" i="18" s="1"/>
  <c r="Q151" i="18" a="1"/>
  <c r="Q151" i="18" s="1"/>
  <c r="P151" i="18" a="1"/>
  <c r="P151" i="18" s="1"/>
  <c r="Z151" i="18" a="1"/>
  <c r="Z151" i="18" s="1"/>
  <c r="V121" i="18" a="1"/>
  <c r="V121" i="18" s="1"/>
  <c r="X151" i="18" a="1"/>
  <c r="X151" i="18" s="1"/>
  <c r="P131" i="18" a="1"/>
  <c r="P131" i="18" s="1"/>
  <c r="AB131" i="18" a="1"/>
  <c r="AB131" i="18" s="1"/>
  <c r="AC131" i="18" a="1"/>
  <c r="AC131" i="18" s="1"/>
  <c r="O151" i="18" a="1"/>
  <c r="O151" i="18" s="1"/>
  <c r="T151" i="18" a="1"/>
  <c r="T151" i="18" s="1"/>
  <c r="Y141" i="18" a="1"/>
  <c r="Y141" i="18" s="1"/>
  <c r="O141" i="18" a="1"/>
  <c r="O141" i="18" s="1"/>
  <c r="AA151" i="18" a="1"/>
  <c r="AA151" i="18" s="1"/>
  <c r="Q141" i="18" a="1"/>
  <c r="Q141" i="18" s="1"/>
  <c r="AF151" i="18" a="1"/>
  <c r="AF151" i="18" s="1"/>
  <c r="Q91" i="18" a="1"/>
  <c r="Q91" i="18" s="1"/>
  <c r="AF121" i="18" a="1"/>
  <c r="AF121" i="18" s="1"/>
  <c r="AE101" i="18" a="1"/>
  <c r="AE101" i="18" s="1"/>
  <c r="AA121" i="18" a="1"/>
  <c r="AA121" i="18" s="1"/>
  <c r="P121" i="18" a="1"/>
  <c r="P121" i="18" s="1"/>
  <c r="R101" i="18" a="1"/>
  <c r="R101" i="18" s="1"/>
  <c r="AF101" i="18" a="1"/>
  <c r="AF101" i="18" s="1"/>
  <c r="O101" i="18" a="1"/>
  <c r="O101" i="18" s="1"/>
  <c r="P101" i="18" a="1"/>
  <c r="P101" i="18" s="1"/>
  <c r="AB101" i="18" a="1"/>
  <c r="AB101" i="18" s="1"/>
  <c r="Z141" i="18" a="1"/>
  <c r="Z141" i="18" s="1"/>
  <c r="AE107" i="18" a="1"/>
  <c r="AE107" i="18" s="1"/>
  <c r="AA86" i="18" a="1"/>
  <c r="AA86"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T112" i="18" a="1"/>
  <c r="T112" i="18" s="1"/>
  <c r="Z161" i="18" a="1"/>
  <c r="Z161" i="18" s="1"/>
  <c r="T161" i="18" a="1"/>
  <c r="T161" i="18" s="1"/>
  <c r="AG161" i="18" a="1"/>
  <c r="AG161" i="18" s="1"/>
  <c r="Q161" i="18" a="1"/>
  <c r="Q161" i="18" s="1"/>
  <c r="P161" i="18" a="1"/>
  <c r="P161" i="18" s="1"/>
  <c r="AJ105" i="18"/>
  <c r="AJ97" i="18"/>
  <c r="R111" i="18" a="1"/>
  <c r="R111" i="18" s="1"/>
  <c r="V86" i="18" a="1"/>
  <c r="V86" i="18" s="1"/>
  <c r="Y161" i="18" a="1"/>
  <c r="Y161" i="18" s="1"/>
  <c r="AB161" i="18" a="1"/>
  <c r="AB161" i="18" s="1"/>
  <c r="O161" i="18" a="1"/>
  <c r="O161" i="18" s="1"/>
  <c r="AD161" i="18" a="1"/>
  <c r="AD161" i="18" s="1"/>
  <c r="V111" i="18" a="1"/>
  <c r="V111" i="18" s="1"/>
  <c r="V161" i="18" a="1"/>
  <c r="V161" i="18" s="1"/>
  <c r="U161" i="18" a="1"/>
  <c r="U161" i="18" s="1"/>
  <c r="AF161" i="18" a="1"/>
  <c r="AF161" i="18" s="1"/>
  <c r="R161" i="18" a="1"/>
  <c r="R161" i="18" s="1"/>
  <c r="AE161" i="18" a="1"/>
  <c r="AE161" i="18" s="1"/>
  <c r="AA161" i="18" a="1"/>
  <c r="AA161" i="18" s="1"/>
  <c r="X161" i="18" a="1"/>
  <c r="X161"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O111" i="18" a="1"/>
  <c r="O111" i="18" s="1"/>
  <c r="AE111" i="18" a="1"/>
  <c r="AE111" i="18" s="1"/>
  <c r="P111" i="18" a="1"/>
  <c r="P111" i="18" s="1"/>
  <c r="AG111" i="18" a="1"/>
  <c r="AG111"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B135" i="18" l="1"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AL155" i="18" s="1"/>
  <c r="G60" i="17"/>
  <c r="F107" i="17"/>
  <c r="L154" i="18"/>
  <c r="L164" i="18"/>
  <c r="L85" i="18"/>
  <c r="L86" i="18"/>
  <c r="L87" i="18"/>
  <c r="L155" i="18"/>
  <c r="L94" i="18"/>
  <c r="L145" i="18"/>
  <c r="L144" i="18"/>
  <c r="AI155" i="18" l="1"/>
  <c r="AH155" i="18" s="1"/>
  <c r="F108" i="17"/>
  <c r="U107" i="17"/>
  <c r="K168" i="18"/>
  <c r="G131" i="10"/>
  <c r="H131" i="10"/>
  <c r="I131" i="10"/>
  <c r="J131" i="10"/>
  <c r="K131" i="10"/>
  <c r="L131" i="10"/>
  <c r="M131" i="10"/>
  <c r="N131" i="10"/>
  <c r="O131" i="10"/>
  <c r="P131" i="10"/>
  <c r="Q131" i="10"/>
  <c r="F131" i="10"/>
  <c r="AJ155" i="18" l="1"/>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80" i="11" l="1"/>
  <c r="N81" i="11"/>
  <c r="N82" i="11"/>
  <c r="N83" i="11"/>
  <c r="N84" i="11"/>
  <c r="N85" i="11"/>
  <c r="N79" i="11"/>
  <c r="L68" i="11"/>
  <c r="L69" i="11"/>
  <c r="H71" i="11"/>
  <c r="I71" i="11"/>
  <c r="G87" i="11"/>
  <c r="Q74" i="11"/>
  <c r="K69" i="11"/>
  <c r="K68" i="11"/>
  <c r="G52"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59" i="27" l="1"/>
  <c r="N659" i="27"/>
  <c r="N706" i="27"/>
  <c r="P706" i="27"/>
  <c r="P711" i="27"/>
  <c r="N711" i="27"/>
  <c r="N695" i="27"/>
  <c r="P695" i="27"/>
  <c r="N641" i="27"/>
  <c r="P641" i="27"/>
  <c r="P662" i="27"/>
  <c r="N662" i="27"/>
  <c r="N709" i="27"/>
  <c r="P709" i="27"/>
  <c r="P634" i="27"/>
  <c r="N634" i="27"/>
  <c r="N645" i="27"/>
  <c r="P645" i="27"/>
  <c r="N696" i="27"/>
  <c r="P696" i="27"/>
  <c r="P677" i="27"/>
  <c r="N677" i="27"/>
  <c r="P637" i="27"/>
  <c r="N637" i="27"/>
  <c r="P679" i="27"/>
  <c r="N679" i="27"/>
  <c r="P655" i="27"/>
  <c r="N655" i="27"/>
  <c r="N700" i="27"/>
  <c r="P700" i="27"/>
  <c r="N648" i="27"/>
  <c r="P648" i="27"/>
  <c r="P675" i="27"/>
  <c r="N675" i="27"/>
  <c r="N658" i="27"/>
  <c r="P658" i="27"/>
  <c r="N657" i="27"/>
  <c r="P657" i="27"/>
  <c r="P644" i="27"/>
  <c r="N644" i="27"/>
  <c r="N665" i="27"/>
  <c r="P665" i="27"/>
  <c r="N690" i="27"/>
  <c r="P690" i="27"/>
  <c r="N650" i="27"/>
  <c r="P650" i="27"/>
  <c r="N635" i="27"/>
  <c r="P635" i="27"/>
  <c r="P703" i="27"/>
  <c r="N703" i="27"/>
  <c r="N668" i="27"/>
  <c r="P668" i="27"/>
  <c r="N698" i="27"/>
  <c r="P698" i="27"/>
  <c r="N672" i="27"/>
  <c r="P672" i="27"/>
  <c r="N647" i="27"/>
  <c r="P647" i="27"/>
  <c r="P676" i="27"/>
  <c r="N676" i="27"/>
  <c r="P654" i="27"/>
  <c r="N654" i="27"/>
  <c r="N646" i="27"/>
  <c r="P646" i="27"/>
  <c r="N673" i="27"/>
  <c r="P673" i="27"/>
  <c r="N640" i="27"/>
  <c r="P640" i="27"/>
  <c r="N680" i="27"/>
  <c r="P680" i="27"/>
  <c r="N656" i="27"/>
  <c r="P656" i="27"/>
  <c r="P684" i="27"/>
  <c r="N684" i="27"/>
  <c r="N678" i="27"/>
  <c r="P678" i="27"/>
  <c r="N663" i="27"/>
  <c r="P663" i="27"/>
  <c r="P687" i="27"/>
  <c r="N687" i="27"/>
  <c r="N642" i="27"/>
  <c r="P642" i="27"/>
  <c r="P660" i="27"/>
  <c r="N660" i="27"/>
  <c r="P638" i="27"/>
  <c r="N638" i="27"/>
  <c r="P712" i="27"/>
  <c r="N712" i="27"/>
  <c r="P649" i="27"/>
  <c r="N649" i="27"/>
  <c r="P707" i="27"/>
  <c r="N707" i="27"/>
  <c r="P692" i="27"/>
  <c r="N692" i="27"/>
  <c r="N705" i="27"/>
  <c r="P705" i="27"/>
  <c r="P674" i="27"/>
  <c r="N674" i="27"/>
  <c r="P701" i="27"/>
  <c r="N701" i="27"/>
  <c r="P697" i="27"/>
  <c r="N697" i="27"/>
  <c r="P688" i="27"/>
  <c r="N688" i="27"/>
  <c r="N643" i="27"/>
  <c r="P643" i="27"/>
  <c r="N708" i="27"/>
  <c r="P708" i="27"/>
  <c r="N636" i="27"/>
  <c r="P636" i="27"/>
  <c r="N666" i="27"/>
  <c r="P666" i="27"/>
  <c r="N689" i="27"/>
  <c r="P689" i="27"/>
  <c r="P669" i="27"/>
  <c r="N669" i="27"/>
  <c r="N686" i="27"/>
  <c r="P686" i="27"/>
  <c r="N685" i="27"/>
  <c r="P685" i="27"/>
  <c r="P710" i="27"/>
  <c r="N710" i="27"/>
  <c r="N713" i="27"/>
  <c r="P713" i="27"/>
  <c r="P682" i="27"/>
  <c r="N682" i="27"/>
  <c r="N671" i="27"/>
  <c r="P671" i="27"/>
  <c r="P652" i="27"/>
  <c r="N652" i="27"/>
  <c r="P664" i="27"/>
  <c r="N664" i="27"/>
  <c r="N704" i="27"/>
  <c r="P704" i="27"/>
  <c r="P702" i="27"/>
  <c r="N702" i="27"/>
  <c r="P693" i="27"/>
  <c r="N693" i="27"/>
  <c r="P667" i="27"/>
  <c r="N667" i="27"/>
  <c r="P653" i="27"/>
  <c r="N653" i="27"/>
  <c r="P691" i="27"/>
  <c r="N691" i="27"/>
  <c r="N639" i="27"/>
  <c r="P639" i="27"/>
  <c r="N694" i="27"/>
  <c r="P694" i="27"/>
  <c r="P670" i="27"/>
  <c r="N670" i="27"/>
  <c r="N661" i="27"/>
  <c r="P661" i="27"/>
  <c r="P699" i="27"/>
  <c r="N699" i="27"/>
  <c r="N681" i="27"/>
  <c r="P681" i="27"/>
  <c r="N651" i="27"/>
  <c r="P651" i="27"/>
  <c r="N683" i="27"/>
  <c r="P683" i="27"/>
  <c r="N631" i="27"/>
  <c r="P631" i="27"/>
  <c r="P630" i="27"/>
  <c r="N630" i="27"/>
  <c r="P628" i="27"/>
  <c r="N628" i="27"/>
  <c r="N626" i="27"/>
  <c r="P626" i="27"/>
  <c r="P625" i="27"/>
  <c r="N625" i="27"/>
  <c r="P629" i="27"/>
  <c r="N629" i="27"/>
  <c r="N627" i="27"/>
  <c r="P627" i="27"/>
  <c r="N624" i="27"/>
  <c r="P624" i="27"/>
  <c r="N633" i="27"/>
  <c r="P633" i="27"/>
  <c r="P632" i="27"/>
  <c r="N632"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<sst xmlns="http://schemas.openxmlformats.org/spreadsheetml/2006/main" count="7532" uniqueCount="1276">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</sst>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6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49" fillId="24" borderId="0" xfId="14" applyFont="1">
      <alignment horizontal="centerContinuous" vertical="top"/>
    </xf>
    <xf numFmtId="0" fontId="2" fillId="4" borderId="0" xfId="0" applyFont="1" applyFill="1" applyAlignment="1">
      <alignment horizontal="center"/>
    </xf>
    <xf numFmtId="15" fontId="30" fillId="36" borderId="36" xfId="30" applyNumberFormat="1" applyAlignment="1">
      <alignment vertical="top"/>
    </xf>
    <xf numFmtId="170" fontId="16" fillId="14" borderId="7" xfId="4" applyNumberFormat="1" applyBorder="1" applyAlignment="1">
      <alignment horizontal="left"/>
      <protection locked="0"/>
    </xf>
    <xf numFmtId="9" fontId="16"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03" workbookViewId="0">
      <selection activeCell="L109" sqref="L109:L116"/>
    </sheetView>
  </sheetViews>
  <sheetFormatPr defaultColWidth="8.7265625" defaultRowHeight="14.5" outlineLevelRow="1" x14ac:dyDescent="0.35"/>
  <cols>
    <col min="1" max="1" width="3" style="70" customWidth="1"/>
    <col min="2" max="2" width="3.26953125" style="70" customWidth="1"/>
    <col min="3" max="4" width="1" style="70" customWidth="1"/>
    <col min="5" max="5" width="3.26953125" style="70" customWidth="1"/>
    <col min="6" max="6" width="2.54296875" style="70" customWidth="1"/>
    <col min="7" max="11" width="8.7265625" style="70"/>
    <col min="12" max="12" width="11.54296875" style="70" customWidth="1"/>
    <col min="13" max="13" width="8.7265625" style="70"/>
    <col min="14" max="14" width="11.26953125" style="70" bestFit="1" customWidth="1"/>
    <col min="15" max="15" width="8.7265625" style="70"/>
    <col min="16" max="16" width="9" style="70" bestFit="1" customWidth="1"/>
    <col min="17" max="17" width="8.7265625" style="70"/>
    <col min="18" max="18" width="9" style="70" bestFit="1" customWidth="1"/>
    <col min="19" max="19" width="8.7265625" style="70"/>
    <col min="20" max="20" width="11.26953125" style="70" customWidth="1"/>
    <col min="21" max="16384" width="8.7265625" style="70"/>
  </cols>
  <sheetData>
    <row r="1" spans="1:26" s="687" customFormat="1" ht="12" customHeight="1" x14ac:dyDescent="0.3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15" customHeight="1" thickBot="1" x14ac:dyDescent="0.4">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15" customHeight="1" x14ac:dyDescent="0.3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35">
      <c r="A4" s="691"/>
      <c r="B4" s="688"/>
      <c r="C4" s="709"/>
      <c r="D4" s="709"/>
      <c r="E4" s="709" t="s">
        <v>1</v>
      </c>
      <c r="F4" s="708"/>
      <c r="G4" s="710" t="s">
        <v>1089</v>
      </c>
      <c r="H4" s="708"/>
      <c r="I4" s="708" t="s">
        <v>324</v>
      </c>
      <c r="J4" s="708"/>
      <c r="K4" s="708"/>
      <c r="L4" s="708"/>
      <c r="M4" s="708"/>
      <c r="N4" s="708"/>
      <c r="O4" s="708"/>
      <c r="P4" s="708"/>
      <c r="Q4" s="708"/>
      <c r="R4" s="708"/>
      <c r="S4" s="707"/>
      <c r="T4" s="708"/>
      <c r="U4" s="707"/>
      <c r="V4" s="707"/>
      <c r="W4" s="695"/>
      <c r="X4" s="690"/>
      <c r="Y4" s="690"/>
      <c r="Z4" s="690"/>
    </row>
    <row r="5" spans="1:26" s="687" customFormat="1" ht="12" customHeight="1" x14ac:dyDescent="0.3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35">
      <c r="A6" s="691"/>
      <c r="B6" s="688"/>
      <c r="C6" s="700"/>
      <c r="D6" s="709"/>
      <c r="E6" s="700"/>
      <c r="F6" s="708"/>
      <c r="G6" s="246"/>
      <c r="H6" s="708" t="s">
        <v>1090</v>
      </c>
      <c r="I6" s="380" t="s">
        <v>1091</v>
      </c>
      <c r="J6" s="708"/>
      <c r="K6" s="708"/>
      <c r="L6" s="708"/>
      <c r="M6" s="708"/>
      <c r="N6" s="708"/>
      <c r="O6" s="708"/>
      <c r="P6" s="708"/>
      <c r="Q6" s="708"/>
      <c r="R6" s="708"/>
      <c r="S6" s="707"/>
      <c r="T6" s="245"/>
      <c r="U6" s="707"/>
      <c r="V6" s="707"/>
      <c r="W6" s="695"/>
      <c r="X6" s="690"/>
      <c r="Y6" s="690"/>
      <c r="Z6" s="690"/>
    </row>
    <row r="7" spans="1:26" s="687" customFormat="1" ht="12" customHeight="1" x14ac:dyDescent="0.3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15" customHeight="1" x14ac:dyDescent="0.3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3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3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3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15" customHeight="1" thickBot="1" x14ac:dyDescent="0.4">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15" customHeight="1" x14ac:dyDescent="0.3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35">
      <c r="A14" s="691"/>
      <c r="B14" s="688"/>
      <c r="C14" s="700"/>
      <c r="D14" s="700"/>
      <c r="E14" s="700"/>
      <c r="F14" s="704"/>
      <c r="G14" s="905" t="s">
        <v>1049</v>
      </c>
      <c r="H14" s="257"/>
      <c r="I14" s="701" t="s">
        <v>1052</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35">
      <c r="A15" s="691"/>
      <c r="B15" s="688"/>
      <c r="C15" s="700"/>
      <c r="D15" s="700"/>
      <c r="E15" s="700"/>
      <c r="F15" s="704"/>
      <c r="G15" s="257"/>
      <c r="K15" s="257"/>
      <c r="L15" s="257"/>
      <c r="M15" s="257"/>
      <c r="N15" s="701" t="s">
        <v>1232</v>
      </c>
      <c r="O15" s="257"/>
      <c r="P15" s="257"/>
      <c r="Q15" s="257"/>
      <c r="R15" s="701" t="s">
        <v>1233</v>
      </c>
      <c r="S15" s="257"/>
      <c r="T15" s="257"/>
      <c r="U15" s="257"/>
      <c r="V15" s="696"/>
      <c r="W15" s="695"/>
      <c r="X15" s="690"/>
      <c r="Y15" s="690"/>
      <c r="Z15" s="690"/>
    </row>
    <row r="16" spans="1:26" s="687" customFormat="1" ht="12" customHeight="1" outlineLevel="1" x14ac:dyDescent="0.35">
      <c r="A16" s="691"/>
      <c r="B16" s="688"/>
      <c r="C16" s="700"/>
      <c r="D16" s="700"/>
      <c r="E16" s="700"/>
      <c r="F16" s="704"/>
      <c r="G16" s="257"/>
      <c r="H16" s="687" t="s">
        <v>1043</v>
      </c>
      <c r="J16" s="687" t="s">
        <v>1050</v>
      </c>
      <c r="K16" s="257"/>
      <c r="L16" s="687" t="s">
        <v>1044</v>
      </c>
      <c r="M16" s="257"/>
      <c r="N16" s="257" t="s">
        <v>980</v>
      </c>
      <c r="O16" s="257" t="s">
        <v>981</v>
      </c>
      <c r="P16" s="257" t="s">
        <v>936</v>
      </c>
      <c r="Q16" s="257"/>
      <c r="R16" s="257" t="s">
        <v>980</v>
      </c>
      <c r="S16" s="257" t="s">
        <v>981</v>
      </c>
      <c r="T16" s="257" t="s">
        <v>936</v>
      </c>
      <c r="U16" s="257"/>
      <c r="V16" s="696"/>
      <c r="W16" s="695"/>
      <c r="X16" s="690"/>
      <c r="Y16" s="690"/>
      <c r="Z16" s="690"/>
    </row>
    <row r="17" spans="1:26" s="687" customFormat="1" ht="12" customHeight="1" outlineLevel="1" x14ac:dyDescent="0.3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35">
      <c r="A18" s="691"/>
      <c r="B18" s="688"/>
      <c r="C18" s="700"/>
      <c r="D18" s="700"/>
      <c r="E18" s="700"/>
      <c r="F18" s="704"/>
      <c r="G18" s="257"/>
      <c r="H18" s="786" t="s">
        <v>968</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35">
      <c r="A19" s="691"/>
      <c r="B19" s="688"/>
      <c r="C19" s="700"/>
      <c r="D19" s="700"/>
      <c r="E19" s="700"/>
      <c r="F19" s="704"/>
      <c r="G19" s="257"/>
      <c r="H19" s="786" t="s">
        <v>69</v>
      </c>
      <c r="J19" s="925" t="s">
        <v>839</v>
      </c>
      <c r="K19" s="257"/>
      <c r="L19" s="786" t="s">
        <v>839</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35">
      <c r="A20" s="691"/>
      <c r="B20" s="688"/>
      <c r="C20" s="700"/>
      <c r="D20" s="700"/>
      <c r="E20" s="700"/>
      <c r="F20" s="704"/>
      <c r="G20" s="257"/>
      <c r="H20" s="687" t="s">
        <v>73</v>
      </c>
      <c r="I20" s="923"/>
      <c r="J20" s="925" t="s">
        <v>351</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35">
      <c r="A21" s="691"/>
      <c r="B21" s="688"/>
      <c r="C21" s="700"/>
      <c r="D21" s="700"/>
      <c r="E21" s="700"/>
      <c r="F21" s="704"/>
      <c r="G21" s="257"/>
      <c r="H21" s="786" t="s">
        <v>77</v>
      </c>
      <c r="J21" s="786" t="s">
        <v>352</v>
      </c>
      <c r="K21" s="257"/>
      <c r="L21" s="786" t="s">
        <v>968</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35">
      <c r="A22" s="691"/>
      <c r="B22" s="688"/>
      <c r="C22" s="700"/>
      <c r="D22" s="700"/>
      <c r="E22" s="700"/>
      <c r="F22" s="704"/>
      <c r="G22" s="257"/>
      <c r="H22" s="786" t="s">
        <v>78</v>
      </c>
      <c r="J22" s="786" t="s">
        <v>1045</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35">
      <c r="A23" s="691"/>
      <c r="B23" s="688"/>
      <c r="C23" s="700"/>
      <c r="D23" s="700"/>
      <c r="E23" s="700"/>
      <c r="F23" s="704"/>
      <c r="G23" s="257"/>
      <c r="H23" s="786" t="s">
        <v>72</v>
      </c>
      <c r="J23" s="786" t="s">
        <v>237</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35">
      <c r="A24" s="691"/>
      <c r="B24" s="688"/>
      <c r="C24" s="700"/>
      <c r="D24" s="700"/>
      <c r="E24" s="700"/>
      <c r="F24" s="704"/>
      <c r="H24" s="786" t="s">
        <v>70</v>
      </c>
      <c r="J24" s="925" t="s">
        <v>353</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35">
      <c r="A25" s="691"/>
      <c r="B25" s="688"/>
      <c r="C25" s="700"/>
      <c r="D25" s="700"/>
      <c r="E25" s="700"/>
      <c r="F25" s="704"/>
      <c r="H25" s="786" t="s">
        <v>969</v>
      </c>
      <c r="J25" s="925" t="s">
        <v>1165</v>
      </c>
      <c r="K25" s="257"/>
      <c r="L25" s="786" t="s">
        <v>352</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35">
      <c r="A26" s="691"/>
      <c r="B26" s="688"/>
      <c r="C26" s="700"/>
      <c r="D26" s="700"/>
      <c r="E26" s="700"/>
      <c r="F26" s="704"/>
      <c r="H26" s="786" t="s">
        <v>229</v>
      </c>
      <c r="J26" s="925" t="s">
        <v>80</v>
      </c>
      <c r="K26" s="257"/>
      <c r="L26" s="786" t="s">
        <v>1045</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35">
      <c r="A27" s="691"/>
      <c r="B27" s="688"/>
      <c r="C27" s="700"/>
      <c r="D27" s="700"/>
      <c r="E27" s="700"/>
      <c r="F27" s="704"/>
      <c r="H27" s="786" t="s">
        <v>67</v>
      </c>
      <c r="J27" s="925" t="s">
        <v>354</v>
      </c>
      <c r="K27" s="257"/>
      <c r="L27" s="786" t="s">
        <v>237</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35">
      <c r="A28" s="691"/>
      <c r="B28" s="688"/>
      <c r="C28" s="700"/>
      <c r="D28" s="700"/>
      <c r="E28" s="700"/>
      <c r="F28" s="704"/>
      <c r="H28" s="786" t="s">
        <v>971</v>
      </c>
      <c r="J28" s="925" t="s">
        <v>1046</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35">
      <c r="A29" s="691"/>
      <c r="B29" s="688"/>
      <c r="C29" s="700"/>
      <c r="D29" s="700"/>
      <c r="E29" s="700"/>
      <c r="F29" s="704"/>
      <c r="H29" s="786" t="s">
        <v>79</v>
      </c>
      <c r="J29" s="925" t="s">
        <v>236</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35">
      <c r="A30" s="691"/>
      <c r="B30" s="688"/>
      <c r="C30" s="700"/>
      <c r="D30" s="700"/>
      <c r="E30" s="700"/>
      <c r="F30" s="704"/>
      <c r="H30" s="786" t="s">
        <v>68</v>
      </c>
      <c r="J30" s="925" t="s">
        <v>355</v>
      </c>
      <c r="K30" s="257"/>
      <c r="L30" s="786" t="s">
        <v>351</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35">
      <c r="A31" s="691"/>
      <c r="B31" s="688"/>
      <c r="C31" s="700"/>
      <c r="D31" s="700"/>
      <c r="E31" s="700"/>
      <c r="F31" s="704"/>
      <c r="H31" s="786" t="s">
        <v>967</v>
      </c>
      <c r="J31" s="926" t="s">
        <v>1047</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35">
      <c r="A32" s="691"/>
      <c r="B32" s="688"/>
      <c r="C32" s="700"/>
      <c r="D32" s="700"/>
      <c r="E32" s="700"/>
      <c r="F32" s="704"/>
      <c r="H32" s="786" t="s">
        <v>76</v>
      </c>
      <c r="J32" s="926" t="s">
        <v>234</v>
      </c>
      <c r="K32" s="257"/>
      <c r="L32" s="786" t="s">
        <v>969</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35">
      <c r="A33" s="691"/>
      <c r="B33" s="688"/>
      <c r="C33" s="700"/>
      <c r="D33" s="700"/>
      <c r="E33" s="700"/>
      <c r="F33" s="704"/>
      <c r="H33" s="785" t="s">
        <v>970</v>
      </c>
      <c r="J33" s="926" t="s">
        <v>356</v>
      </c>
      <c r="K33" s="257"/>
      <c r="L33" s="786" t="s">
        <v>229</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35">
      <c r="A34" s="691"/>
      <c r="B34" s="688"/>
      <c r="C34" s="700"/>
      <c r="D34" s="700"/>
      <c r="E34" s="700"/>
      <c r="F34" s="704"/>
      <c r="J34" s="926" t="s">
        <v>1048</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35">
      <c r="A35" s="691"/>
      <c r="B35" s="688"/>
      <c r="C35" s="700"/>
      <c r="D35" s="700"/>
      <c r="E35" s="700"/>
      <c r="F35" s="704"/>
      <c r="J35" s="785" t="s">
        <v>235</v>
      </c>
      <c r="K35" s="257"/>
      <c r="L35" s="786" t="s">
        <v>971</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35">
      <c r="A36" s="691"/>
      <c r="B36" s="688"/>
      <c r="C36" s="700"/>
      <c r="D36" s="700"/>
      <c r="E36" s="700"/>
      <c r="F36" s="704"/>
      <c r="K36" s="257"/>
      <c r="L36" s="786" t="s">
        <v>353</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35">
      <c r="A37" s="691"/>
      <c r="B37" s="688"/>
      <c r="C37" s="700"/>
      <c r="D37" s="700"/>
      <c r="E37" s="700"/>
      <c r="F37" s="704"/>
      <c r="K37" s="257"/>
      <c r="L37" s="786" t="s">
        <v>1165</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3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35">
      <c r="A39" s="691"/>
      <c r="B39" s="688"/>
      <c r="C39" s="700"/>
      <c r="D39" s="700"/>
      <c r="E39" s="700"/>
      <c r="F39" s="704"/>
      <c r="K39" s="257"/>
      <c r="L39" s="786" t="s">
        <v>354</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35">
      <c r="A40" s="691"/>
      <c r="B40" s="688"/>
      <c r="C40" s="700"/>
      <c r="D40" s="700"/>
      <c r="E40" s="700"/>
      <c r="F40" s="704"/>
      <c r="K40" s="257"/>
      <c r="L40" s="786" t="s">
        <v>1046</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35">
      <c r="A41" s="691"/>
      <c r="B41" s="688"/>
      <c r="C41" s="700"/>
      <c r="D41" s="700"/>
      <c r="E41" s="700"/>
      <c r="F41" s="704"/>
      <c r="K41" s="257"/>
      <c r="L41" s="786" t="s">
        <v>236</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35">
      <c r="A42" s="691"/>
      <c r="B42" s="688"/>
      <c r="C42" s="700"/>
      <c r="D42" s="700"/>
      <c r="E42" s="700"/>
      <c r="F42" s="704"/>
      <c r="K42" s="257"/>
      <c r="L42" s="786" t="s">
        <v>355</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35">
      <c r="A43" s="691"/>
      <c r="B43" s="688"/>
      <c r="C43" s="700"/>
      <c r="D43" s="700"/>
      <c r="E43" s="700"/>
      <c r="F43" s="704"/>
      <c r="K43" s="257"/>
      <c r="L43" s="786" t="s">
        <v>1047</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35">
      <c r="A44" s="691"/>
      <c r="B44" s="688"/>
      <c r="C44" s="700"/>
      <c r="D44" s="700"/>
      <c r="E44" s="700"/>
      <c r="F44" s="704"/>
      <c r="K44" s="257"/>
      <c r="L44" s="786" t="s">
        <v>234</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3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3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35">
      <c r="A47" s="691"/>
      <c r="B47" s="688"/>
      <c r="C47" s="700"/>
      <c r="D47" s="700"/>
      <c r="E47" s="700"/>
      <c r="F47" s="704"/>
      <c r="K47" s="257"/>
      <c r="L47" s="786" t="s">
        <v>967</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35">
      <c r="A48" s="691"/>
      <c r="B48" s="688"/>
      <c r="C48" s="700"/>
      <c r="D48" s="700"/>
      <c r="E48" s="700"/>
      <c r="F48" s="704"/>
      <c r="K48" s="257"/>
      <c r="L48" s="786" t="s">
        <v>356</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35">
      <c r="A49" s="691"/>
      <c r="B49" s="688"/>
      <c r="C49" s="700"/>
      <c r="D49" s="700"/>
      <c r="E49" s="700"/>
      <c r="F49" s="704"/>
      <c r="K49" s="697"/>
      <c r="L49" s="786" t="s">
        <v>1048</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35">
      <c r="A50" s="691"/>
      <c r="B50" s="688"/>
      <c r="C50" s="700"/>
      <c r="D50" s="700"/>
      <c r="E50" s="700"/>
      <c r="F50" s="704"/>
      <c r="K50" s="697"/>
      <c r="L50" s="786" t="s">
        <v>235</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3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35">
      <c r="A52" s="691"/>
      <c r="B52" s="688"/>
      <c r="C52" s="700"/>
      <c r="D52" s="700"/>
      <c r="E52" s="700"/>
      <c r="F52" s="699"/>
      <c r="G52" s="698"/>
      <c r="H52" s="698"/>
      <c r="I52" s="698"/>
      <c r="K52" s="697"/>
      <c r="L52" s="785" t="s">
        <v>970</v>
      </c>
      <c r="M52" s="697"/>
      <c r="N52" s="331" t="b">
        <v>1</v>
      </c>
      <c r="O52" s="331" t="b">
        <v>1</v>
      </c>
      <c r="P52" s="331" t="b">
        <v>0</v>
      </c>
      <c r="Q52" s="697"/>
      <c r="R52" s="331" t="b">
        <v>1</v>
      </c>
      <c r="S52" s="331" t="b">
        <v>0</v>
      </c>
      <c r="T52" s="331" t="b">
        <v>0</v>
      </c>
      <c r="U52" s="697"/>
      <c r="V52" s="696"/>
      <c r="W52" s="695"/>
      <c r="X52" s="690"/>
      <c r="Y52" s="690"/>
      <c r="Z52" s="690"/>
    </row>
    <row r="53" spans="1:31" s="687" customFormat="1" ht="5.15" customHeight="1" outlineLevel="1" x14ac:dyDescent="0.3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3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3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3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3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15" customHeight="1" thickBot="1" x14ac:dyDescent="0.4">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15" customHeight="1" x14ac:dyDescent="0.3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35">
      <c r="A60" s="233"/>
      <c r="B60" s="234"/>
      <c r="C60" s="239"/>
      <c r="D60" s="239"/>
      <c r="E60" s="239" t="s">
        <v>1</v>
      </c>
      <c r="F60" s="240"/>
      <c r="G60" s="241" t="s">
        <v>413</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3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3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3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3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3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3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35">
      <c r="A67" s="233"/>
      <c r="B67" s="234"/>
      <c r="C67" s="244"/>
      <c r="D67" s="244"/>
      <c r="E67" s="244"/>
      <c r="F67" s="244"/>
      <c r="G67" s="189" t="s">
        <v>98</v>
      </c>
      <c r="H67" s="244"/>
      <c r="I67" s="244"/>
      <c r="J67" s="188" t="s">
        <v>113</v>
      </c>
      <c r="K67" s="188"/>
      <c r="L67" s="244"/>
      <c r="M67" s="244"/>
      <c r="N67" s="244" t="s">
        <v>414</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35">
      <c r="A68" s="233"/>
      <c r="B68" s="234"/>
      <c r="C68" s="244"/>
      <c r="D68" s="244"/>
      <c r="E68" s="244"/>
      <c r="F68" s="252"/>
      <c r="G68" s="76" t="s">
        <v>224</v>
      </c>
      <c r="H68" s="687" t="s">
        <v>225</v>
      </c>
      <c r="I68" s="256"/>
      <c r="J68" s="76" t="s">
        <v>111</v>
      </c>
      <c r="K68" s="329">
        <v>13.59</v>
      </c>
      <c r="L68" s="256"/>
      <c r="M68" s="256"/>
      <c r="N68" s="381">
        <v>40</v>
      </c>
      <c r="O68" s="256" t="s">
        <v>415</v>
      </c>
      <c r="P68" s="257"/>
      <c r="Q68" s="257"/>
      <c r="R68" s="257"/>
      <c r="S68" s="257"/>
      <c r="T68" s="257"/>
      <c r="U68" s="257"/>
      <c r="V68" s="255"/>
      <c r="W68" s="243"/>
      <c r="X68" s="235"/>
      <c r="Y68" s="235"/>
      <c r="Z68" s="235"/>
      <c r="AB68" s="687"/>
      <c r="AC68" s="687"/>
      <c r="AD68" s="687"/>
      <c r="AE68" s="687"/>
    </row>
    <row r="69" spans="1:31" s="76" customFormat="1" ht="12" customHeight="1" outlineLevel="1" x14ac:dyDescent="0.35">
      <c r="A69" s="233"/>
      <c r="B69" s="234"/>
      <c r="C69" s="244"/>
      <c r="D69" s="244"/>
      <c r="E69" s="244"/>
      <c r="F69" s="252"/>
      <c r="G69" s="787" t="s">
        <v>396</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35">
      <c r="A70" s="233"/>
      <c r="B70" s="234"/>
      <c r="C70" s="244"/>
      <c r="D70" s="244"/>
      <c r="E70" s="244"/>
      <c r="F70" s="252"/>
      <c r="G70" s="786" t="s">
        <v>59</v>
      </c>
      <c r="H70" s="329">
        <v>0</v>
      </c>
      <c r="I70" s="257"/>
      <c r="J70" s="76" t="s">
        <v>112</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3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3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3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35">
      <c r="A74" s="233"/>
      <c r="B74" s="234"/>
      <c r="C74" s="244"/>
      <c r="D74" s="244"/>
      <c r="E74" s="244"/>
      <c r="F74" s="252"/>
      <c r="G74" s="786" t="s">
        <v>899</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35">
      <c r="A75" s="233"/>
      <c r="B75" s="234"/>
      <c r="C75" s="244"/>
      <c r="D75" s="244"/>
      <c r="E75" s="244"/>
      <c r="F75" s="252"/>
      <c r="G75" s="786" t="s">
        <v>900</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35">
      <c r="A76" s="691"/>
      <c r="B76" s="688"/>
      <c r="C76" s="700"/>
      <c r="D76" s="700"/>
      <c r="E76" s="700"/>
      <c r="F76" s="704"/>
      <c r="G76" s="786" t="s">
        <v>901</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35">
      <c r="A77" s="233"/>
      <c r="B77" s="234"/>
      <c r="C77" s="244"/>
      <c r="D77" s="244"/>
      <c r="E77" s="244"/>
      <c r="F77" s="252"/>
      <c r="G77" s="785" t="s">
        <v>1223</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3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3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3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3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3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15" customHeight="1" outlineLevel="1" x14ac:dyDescent="0.3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3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3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3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15" customHeight="1" thickBot="1" x14ac:dyDescent="0.4">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15" customHeight="1" x14ac:dyDescent="0.3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35">
      <c r="A89" s="691"/>
      <c r="B89" s="688"/>
      <c r="C89" s="709"/>
      <c r="D89" s="709"/>
      <c r="E89" s="709" t="s">
        <v>1</v>
      </c>
      <c r="F89" s="708"/>
      <c r="G89" s="710" t="s">
        <v>803</v>
      </c>
      <c r="H89" s="708"/>
      <c r="I89" s="708"/>
      <c r="J89" s="708" t="s">
        <v>270</v>
      </c>
      <c r="K89" s="708"/>
      <c r="L89" s="708"/>
      <c r="M89" s="708"/>
      <c r="N89" s="708"/>
      <c r="O89" s="708"/>
      <c r="P89" s="708"/>
      <c r="Q89" s="708"/>
      <c r="R89" s="708"/>
      <c r="S89" s="707"/>
      <c r="T89" s="708"/>
      <c r="U89" s="707"/>
      <c r="V89" s="707"/>
      <c r="W89" s="695"/>
      <c r="X89" s="690"/>
      <c r="Y89" s="690"/>
      <c r="Z89" s="690"/>
    </row>
    <row r="90" spans="1:36" s="687" customFormat="1" ht="12" customHeight="1" x14ac:dyDescent="0.35">
      <c r="A90" s="691"/>
      <c r="B90" s="688"/>
      <c r="C90" s="709"/>
      <c r="D90" s="709"/>
      <c r="E90" s="700"/>
      <c r="F90" s="708"/>
      <c r="G90" s="708"/>
      <c r="H90" s="708"/>
      <c r="I90" s="708" t="s">
        <v>804</v>
      </c>
      <c r="J90" s="708" t="s">
        <v>814</v>
      </c>
      <c r="K90" s="708" t="s">
        <v>815</v>
      </c>
      <c r="L90" s="708" t="s">
        <v>1168</v>
      </c>
      <c r="M90" s="708"/>
      <c r="N90" s="708"/>
      <c r="O90" s="708"/>
      <c r="P90" s="708"/>
      <c r="Q90" s="708"/>
      <c r="R90" s="708"/>
      <c r="S90" s="707"/>
      <c r="T90" s="245"/>
      <c r="U90" s="707"/>
      <c r="V90" s="707"/>
      <c r="W90" s="695"/>
      <c r="X90" s="690"/>
      <c r="Y90" s="690"/>
      <c r="Z90" s="690"/>
    </row>
    <row r="91" spans="1:36" s="687" customFormat="1" ht="12" customHeight="1" x14ac:dyDescent="0.35">
      <c r="A91" s="691"/>
      <c r="B91" s="688"/>
      <c r="C91" s="700"/>
      <c r="D91" s="709"/>
      <c r="E91" s="700"/>
      <c r="F91" s="708"/>
      <c r="G91" s="246"/>
      <c r="H91" s="708" t="s">
        <v>1220</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35">
      <c r="A92" s="233"/>
      <c r="B92" s="234"/>
      <c r="C92" s="244"/>
      <c r="D92" s="239"/>
      <c r="E92" s="244"/>
      <c r="F92" s="240"/>
      <c r="G92" s="246"/>
      <c r="H92" s="708" t="s">
        <v>805</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3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15" customHeight="1" outlineLevel="1" x14ac:dyDescent="0.3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3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3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3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15" customHeight="1" thickBot="1" x14ac:dyDescent="0.4">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15" customHeight="1" x14ac:dyDescent="0.3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35">
      <c r="A100" s="233"/>
      <c r="B100" s="234"/>
      <c r="C100" s="239"/>
      <c r="D100" s="239"/>
      <c r="E100" s="239" t="s">
        <v>1</v>
      </c>
      <c r="F100" s="240"/>
      <c r="G100" s="241" t="s">
        <v>362</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3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35">
      <c r="A102" s="233"/>
      <c r="B102" s="234"/>
      <c r="C102" s="244"/>
      <c r="D102" s="239"/>
      <c r="E102" s="244"/>
      <c r="F102" s="240"/>
      <c r="G102" s="246"/>
      <c r="H102" s="246"/>
      <c r="I102" s="246"/>
      <c r="J102" s="240"/>
      <c r="K102" s="240"/>
      <c r="L102" s="240" t="s">
        <v>364</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3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3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3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35">
      <c r="A106" s="233"/>
      <c r="B106" s="234"/>
      <c r="C106" s="244"/>
      <c r="D106" s="244"/>
      <c r="E106" s="244"/>
      <c r="F106" s="244"/>
      <c r="G106" s="244"/>
      <c r="H106" s="700"/>
      <c r="I106" s="700"/>
      <c r="J106" s="998" t="s">
        <v>1113</v>
      </c>
      <c r="K106" s="244"/>
      <c r="L106" s="244"/>
      <c r="M106" s="250"/>
      <c r="N106" s="1181" t="s">
        <v>939</v>
      </c>
      <c r="O106" s="251"/>
      <c r="P106" s="970" t="s">
        <v>938</v>
      </c>
      <c r="Q106" s="970"/>
      <c r="R106" s="970"/>
      <c r="S106" s="251"/>
      <c r="T106" s="782" t="s">
        <v>997</v>
      </c>
      <c r="U106" s="998"/>
      <c r="V106" s="970" t="s">
        <v>938</v>
      </c>
      <c r="W106" s="970"/>
      <c r="X106" s="970"/>
      <c r="Y106" s="933"/>
      <c r="Z106" s="998" t="s">
        <v>997</v>
      </c>
      <c r="AA106" s="782"/>
      <c r="AB106" s="1161" t="s">
        <v>1239</v>
      </c>
      <c r="AC106" s="1161"/>
      <c r="AD106" s="1161"/>
      <c r="AE106" s="728" t="s">
        <v>1236</v>
      </c>
      <c r="AF106" s="782"/>
      <c r="AG106" s="243"/>
      <c r="AH106" s="235"/>
      <c r="AI106" s="235"/>
      <c r="AJ106" s="235"/>
    </row>
    <row r="107" spans="1:36" s="76" customFormat="1" ht="12" customHeight="1" outlineLevel="1" x14ac:dyDescent="0.35">
      <c r="A107" s="233"/>
      <c r="B107" s="234"/>
      <c r="C107" s="244"/>
      <c r="D107" s="244"/>
      <c r="E107" s="244"/>
      <c r="F107" s="244"/>
      <c r="G107" s="325" t="s">
        <v>937</v>
      </c>
      <c r="H107" s="325"/>
      <c r="I107" s="325"/>
      <c r="J107" s="998" t="s">
        <v>1124</v>
      </c>
      <c r="K107" s="244"/>
      <c r="L107" s="250" t="s">
        <v>363</v>
      </c>
      <c r="M107" s="250" t="s">
        <v>365</v>
      </c>
      <c r="N107" s="1182"/>
      <c r="O107" s="251"/>
      <c r="P107" s="848" t="s">
        <v>980</v>
      </c>
      <c r="Q107" s="848" t="s">
        <v>981</v>
      </c>
      <c r="R107" s="848" t="s">
        <v>936</v>
      </c>
      <c r="S107" s="251"/>
      <c r="T107" s="782"/>
      <c r="U107" s="998"/>
      <c r="V107" s="933" t="s">
        <v>980</v>
      </c>
      <c r="W107" s="933" t="s">
        <v>981</v>
      </c>
      <c r="X107" s="933" t="s">
        <v>936</v>
      </c>
      <c r="Y107" s="933"/>
      <c r="Z107" s="998"/>
      <c r="AA107" s="782"/>
      <c r="AB107" s="1161" t="s">
        <v>1237</v>
      </c>
      <c r="AC107" s="1161" t="s">
        <v>1238</v>
      </c>
      <c r="AD107" s="1161"/>
      <c r="AE107" s="1160" t="s">
        <v>1234</v>
      </c>
      <c r="AF107" s="782" t="s">
        <v>1235</v>
      </c>
      <c r="AG107" s="243"/>
      <c r="AH107" s="235"/>
      <c r="AI107" s="235"/>
      <c r="AJ107" s="235"/>
    </row>
    <row r="108" spans="1:36" s="76" customFormat="1" ht="12" customHeight="1" outlineLevel="1" x14ac:dyDescent="0.35">
      <c r="A108" s="233"/>
      <c r="B108" s="234"/>
      <c r="C108" s="244"/>
      <c r="D108" s="244"/>
      <c r="E108" s="244"/>
      <c r="F108" s="252"/>
      <c r="G108" s="331" t="b">
        <v>1</v>
      </c>
      <c r="H108" s="687"/>
      <c r="I108" s="687"/>
      <c r="J108" s="269" t="s">
        <v>1114</v>
      </c>
      <c r="K108" s="647" t="s">
        <v>837</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35">
      <c r="A109" s="233"/>
      <c r="B109" s="234"/>
      <c r="C109" s="244"/>
      <c r="D109" s="244"/>
      <c r="E109" s="244"/>
      <c r="F109" s="252"/>
      <c r="H109" s="687"/>
      <c r="I109" s="687"/>
      <c r="J109" s="269" t="s">
        <v>1115</v>
      </c>
      <c r="K109" s="648" t="s">
        <v>410</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35">
      <c r="A110" s="233"/>
      <c r="B110" s="234"/>
      <c r="C110" s="244"/>
      <c r="D110" s="244"/>
      <c r="E110" s="244"/>
      <c r="F110" s="252"/>
      <c r="G110" s="76" t="s">
        <v>935</v>
      </c>
      <c r="H110" s="687"/>
      <c r="I110" s="687"/>
      <c r="J110" s="269" t="s">
        <v>1116</v>
      </c>
      <c r="K110" s="648" t="s">
        <v>806</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35">
      <c r="A111" s="233"/>
      <c r="B111" s="234"/>
      <c r="C111" s="244"/>
      <c r="D111" s="244"/>
      <c r="E111" s="244"/>
      <c r="F111" s="252"/>
      <c r="G111" s="331" t="b">
        <v>0</v>
      </c>
      <c r="H111" s="687"/>
      <c r="I111" s="687"/>
      <c r="J111" s="269" t="s">
        <v>1117</v>
      </c>
      <c r="K111" s="648" t="s">
        <v>807</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35">
      <c r="A112" s="233"/>
      <c r="B112" s="234"/>
      <c r="C112" s="244"/>
      <c r="D112" s="244"/>
      <c r="E112" s="244"/>
      <c r="F112" s="252"/>
      <c r="H112" s="687"/>
      <c r="I112" s="687"/>
      <c r="J112" s="269" t="s">
        <v>1118</v>
      </c>
      <c r="K112" s="648" t="s">
        <v>808</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35">
      <c r="A113" s="233"/>
      <c r="B113" s="234"/>
      <c r="C113" s="244"/>
      <c r="D113" s="244"/>
      <c r="E113" s="244"/>
      <c r="F113" s="252"/>
      <c r="G113" s="222" t="s">
        <v>977</v>
      </c>
      <c r="H113" s="687"/>
      <c r="I113" s="687"/>
      <c r="J113" s="269" t="s">
        <v>1119</v>
      </c>
      <c r="K113" s="648" t="s">
        <v>809</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35">
      <c r="A114" s="233"/>
      <c r="B114" s="234"/>
      <c r="C114" s="244"/>
      <c r="D114" s="244"/>
      <c r="E114" s="244"/>
      <c r="F114" s="252"/>
      <c r="G114" s="380">
        <v>1</v>
      </c>
      <c r="H114" s="687"/>
      <c r="I114" s="687"/>
      <c r="J114" s="269" t="s">
        <v>1120</v>
      </c>
      <c r="K114" s="648" t="s">
        <v>810</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35">
      <c r="A115" s="233"/>
      <c r="B115" s="234"/>
      <c r="C115" s="244"/>
      <c r="D115" s="244"/>
      <c r="E115" s="244"/>
      <c r="F115" s="252"/>
      <c r="H115" s="687"/>
      <c r="I115" s="687"/>
      <c r="J115" s="269" t="s">
        <v>1121</v>
      </c>
      <c r="K115" s="648" t="s">
        <v>811</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35">
      <c r="A116" s="233"/>
      <c r="B116" s="234"/>
      <c r="C116" s="244"/>
      <c r="D116" s="244"/>
      <c r="E116" s="244"/>
      <c r="F116" s="259"/>
      <c r="H116" s="687"/>
      <c r="I116" s="687"/>
      <c r="J116" s="269" t="s">
        <v>1122</v>
      </c>
      <c r="K116" s="648" t="s">
        <v>812</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35">
      <c r="A117" s="233"/>
      <c r="B117" s="234"/>
      <c r="C117" s="244"/>
      <c r="D117" s="244"/>
      <c r="E117" s="244"/>
      <c r="F117" s="259"/>
      <c r="H117" s="687"/>
      <c r="I117" s="687"/>
      <c r="J117" s="1020" t="s">
        <v>1123</v>
      </c>
      <c r="K117" s="649" t="s">
        <v>813</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35">
      <c r="A118" s="233"/>
      <c r="B118" s="234"/>
      <c r="C118" s="244"/>
      <c r="D118" s="244"/>
      <c r="E118" s="244"/>
      <c r="F118" s="260"/>
      <c r="G118" s="256"/>
      <c r="H118" s="701"/>
      <c r="I118" s="701"/>
      <c r="J118" s="256"/>
      <c r="K118" s="253"/>
      <c r="L118" s="327"/>
      <c r="M118" s="257"/>
      <c r="N118" s="257"/>
      <c r="O118" s="261" t="s">
        <v>934</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35">
      <c r="A119" s="233"/>
      <c r="B119" s="234"/>
      <c r="C119" s="244"/>
      <c r="D119" s="244"/>
      <c r="E119" s="244"/>
      <c r="F119" s="260"/>
      <c r="H119" s="701"/>
      <c r="I119" s="701"/>
      <c r="J119" s="256"/>
      <c r="K119" s="256" t="s">
        <v>290</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15" customHeight="1" outlineLevel="1" x14ac:dyDescent="0.3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3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3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3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15" customHeight="1" thickBot="1" x14ac:dyDescent="0.4">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15" customHeight="1" x14ac:dyDescent="0.3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35">
      <c r="A126" s="233"/>
      <c r="B126" s="234"/>
      <c r="C126" s="239"/>
      <c r="D126" s="239"/>
      <c r="E126" s="239" t="s">
        <v>1</v>
      </c>
      <c r="F126" s="240"/>
      <c r="G126" s="241" t="s">
        <v>280</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35">
      <c r="A127" s="233"/>
      <c r="B127" s="234"/>
      <c r="C127" s="239"/>
      <c r="D127" s="239"/>
      <c r="E127" s="244"/>
      <c r="F127" s="240"/>
      <c r="G127" s="240" t="s">
        <v>281</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35">
      <c r="A128" s="233"/>
      <c r="B128" s="234"/>
      <c r="C128" s="244"/>
      <c r="D128" s="239"/>
      <c r="E128" s="244"/>
      <c r="F128" s="240"/>
      <c r="G128" s="246">
        <v>44852</v>
      </c>
      <c r="H128" s="240" t="s">
        <v>1272</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3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3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3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35">
      <c r="A132" s="233"/>
      <c r="B132" s="234"/>
      <c r="C132" s="244"/>
      <c r="D132" s="244"/>
      <c r="E132" s="244"/>
      <c r="F132" s="244"/>
      <c r="G132" s="244"/>
      <c r="H132" s="244"/>
      <c r="I132" s="244"/>
      <c r="J132" s="244"/>
      <c r="K132" s="250"/>
      <c r="L132" s="251"/>
      <c r="M132" s="251" t="s">
        <v>283</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35">
      <c r="A133" s="233"/>
      <c r="B133" s="234"/>
      <c r="C133" s="244"/>
      <c r="D133" s="244"/>
      <c r="E133" s="244"/>
      <c r="F133" s="244"/>
      <c r="G133" s="244"/>
      <c r="H133" s="244"/>
      <c r="I133" s="244"/>
      <c r="J133" s="250" t="s">
        <v>282</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35">
      <c r="A134" s="233"/>
      <c r="B134" s="234"/>
      <c r="C134" s="244"/>
      <c r="D134" s="244"/>
      <c r="E134" s="244"/>
      <c r="F134" s="252"/>
      <c r="H134" s="256"/>
      <c r="I134" s="267" t="s">
        <v>285</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35">
      <c r="A135" s="233"/>
      <c r="B135" s="234"/>
      <c r="C135" s="244"/>
      <c r="D135" s="244"/>
      <c r="E135" s="244"/>
      <c r="F135" s="252"/>
      <c r="H135" s="256"/>
      <c r="I135" s="267" t="s">
        <v>1271</v>
      </c>
      <c r="J135" s="333">
        <v>23900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35">
      <c r="A136" s="233"/>
      <c r="B136" s="234"/>
      <c r="C136" s="244"/>
      <c r="D136" s="244"/>
      <c r="E136" s="244"/>
      <c r="F136" s="252"/>
      <c r="H136" s="256"/>
      <c r="I136" s="267" t="s">
        <v>1273</v>
      </c>
      <c r="J136" s="333">
        <v>7000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35">
      <c r="A137" s="233"/>
      <c r="B137" s="234"/>
      <c r="C137" s="244"/>
      <c r="D137" s="244"/>
      <c r="E137" s="244"/>
      <c r="F137" s="252"/>
      <c r="H137" s="256"/>
      <c r="I137" s="267" t="s">
        <v>1274</v>
      </c>
      <c r="J137" s="333">
        <v>17000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35">
      <c r="A138" s="233"/>
      <c r="B138" s="234"/>
      <c r="C138" s="244"/>
      <c r="D138" s="244"/>
      <c r="E138" s="244"/>
      <c r="F138" s="252"/>
      <c r="H138" s="256"/>
      <c r="I138" s="267" t="s">
        <v>286</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35">
      <c r="A139" s="233"/>
      <c r="B139" s="234"/>
      <c r="C139" s="244"/>
      <c r="D139" s="244"/>
      <c r="E139" s="244"/>
      <c r="F139" s="252"/>
      <c r="H139" s="256"/>
      <c r="I139" s="267" t="s">
        <v>287</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35">
      <c r="A140" s="233"/>
      <c r="B140" s="234"/>
      <c r="C140" s="244"/>
      <c r="D140" s="244"/>
      <c r="E140" s="244"/>
      <c r="F140" s="252"/>
      <c r="H140" s="256"/>
      <c r="I140" s="267" t="s">
        <v>288</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35">
      <c r="A141" s="233"/>
      <c r="B141" s="234"/>
      <c r="C141" s="244"/>
      <c r="D141" s="244"/>
      <c r="E141" s="244"/>
      <c r="F141" s="259"/>
      <c r="H141" s="256"/>
      <c r="I141" s="267" t="s">
        <v>289</v>
      </c>
      <c r="J141" s="333">
        <v>10000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35">
      <c r="A142" s="233"/>
      <c r="B142" s="234"/>
      <c r="C142" s="244"/>
      <c r="D142" s="244"/>
      <c r="E142" s="244"/>
      <c r="F142" s="259"/>
      <c r="H142" s="256"/>
      <c r="I142" s="267" t="s">
        <v>238</v>
      </c>
      <c r="J142" s="333">
        <v>16300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3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35">
      <c r="A144" s="233"/>
      <c r="B144" s="234"/>
      <c r="C144" s="244"/>
      <c r="D144" s="244"/>
      <c r="E144" s="244"/>
      <c r="F144" s="260"/>
      <c r="G144" s="256" t="s">
        <v>290</v>
      </c>
      <c r="H144" s="256"/>
      <c r="I144" s="256"/>
      <c r="J144" s="831">
        <f>SUM(J134:J142)</f>
        <v>137200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15" customHeight="1" outlineLevel="1" x14ac:dyDescent="0.3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3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3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2" max="12" width="10.7265625" bestFit="1" customWidth="1"/>
    <col min="14" max="14" width="10.54296875" customWidth="1"/>
    <col min="15" max="15" width="11.453125" customWidth="1"/>
    <col min="18" max="18" width="10.54296875" customWidth="1"/>
  </cols>
  <sheetData>
    <row r="1" spans="1:26" x14ac:dyDescent="0.3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 thickBot="1" x14ac:dyDescent="0.4">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3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35">
      <c r="A4" s="233"/>
      <c r="B4" s="234"/>
      <c r="C4" s="239"/>
      <c r="D4" s="239"/>
      <c r="E4" s="239" t="s">
        <v>1</v>
      </c>
      <c r="F4" s="240"/>
      <c r="G4" s="241" t="s">
        <v>291</v>
      </c>
      <c r="H4" s="240"/>
      <c r="I4" s="240"/>
      <c r="J4" s="240"/>
      <c r="K4" s="240"/>
      <c r="L4" s="240"/>
      <c r="M4" s="240"/>
      <c r="N4" s="240"/>
      <c r="O4" s="240"/>
      <c r="P4" s="240"/>
      <c r="Q4" s="240"/>
      <c r="R4" s="240"/>
      <c r="S4" s="242"/>
      <c r="T4" s="240"/>
      <c r="U4" s="242"/>
      <c r="V4" s="242"/>
      <c r="W4" s="243"/>
      <c r="X4" s="235"/>
      <c r="Y4" s="235"/>
      <c r="Z4" s="235"/>
    </row>
    <row r="5" spans="1:26" outlineLevel="1" x14ac:dyDescent="0.35">
      <c r="A5" s="233"/>
      <c r="B5" s="234"/>
      <c r="C5" s="239"/>
      <c r="D5" s="239"/>
      <c r="E5" s="244"/>
      <c r="F5" s="240"/>
      <c r="G5" s="240" t="s">
        <v>292</v>
      </c>
      <c r="H5" s="240"/>
      <c r="I5" s="240"/>
      <c r="J5" s="240"/>
      <c r="K5" s="240"/>
      <c r="L5" s="240"/>
      <c r="M5" s="240"/>
      <c r="N5" s="240"/>
      <c r="O5" s="240"/>
      <c r="P5" s="240"/>
      <c r="Q5" s="240"/>
      <c r="R5" s="240"/>
      <c r="S5" s="242"/>
      <c r="T5" s="245"/>
      <c r="U5" s="242"/>
      <c r="V5" s="242"/>
      <c r="W5" s="243"/>
      <c r="X5" s="235"/>
      <c r="Y5" s="235"/>
      <c r="Z5" s="235"/>
    </row>
    <row r="6" spans="1:26" outlineLevel="1" x14ac:dyDescent="0.35">
      <c r="A6" s="233"/>
      <c r="B6" s="234"/>
      <c r="C6" s="244"/>
      <c r="D6" s="239"/>
      <c r="E6" s="244"/>
      <c r="F6" s="240"/>
      <c r="G6" s="246">
        <v>43614</v>
      </c>
      <c r="H6" s="240"/>
      <c r="I6" s="240" t="s">
        <v>293</v>
      </c>
      <c r="J6" s="240"/>
      <c r="K6" s="240"/>
      <c r="L6" s="240"/>
      <c r="M6" s="240"/>
      <c r="N6" s="240"/>
      <c r="O6" s="240"/>
      <c r="P6" s="240"/>
      <c r="Q6" s="240"/>
      <c r="R6" s="240"/>
      <c r="S6" s="242"/>
      <c r="T6" s="245"/>
      <c r="U6" s="242"/>
      <c r="V6" s="242"/>
      <c r="W6" s="243"/>
      <c r="X6" s="235"/>
      <c r="Y6" s="235"/>
      <c r="Z6" s="235"/>
    </row>
    <row r="7" spans="1:26" outlineLevel="1" x14ac:dyDescent="0.3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3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3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35">
      <c r="A10" s="233"/>
      <c r="B10" s="234"/>
      <c r="C10" s="244"/>
      <c r="D10" s="244"/>
      <c r="E10" s="244"/>
      <c r="F10" s="244"/>
      <c r="G10" s="244"/>
      <c r="H10" s="244"/>
      <c r="I10" s="244"/>
      <c r="J10" s="250" t="s">
        <v>294</v>
      </c>
      <c r="K10" s="250" t="s">
        <v>295</v>
      </c>
      <c r="L10" s="251"/>
      <c r="M10" s="251"/>
      <c r="N10" s="251"/>
      <c r="O10" s="251"/>
      <c r="P10" s="251"/>
      <c r="Q10" s="251"/>
      <c r="R10" s="251"/>
      <c r="S10" s="249"/>
      <c r="T10" s="249"/>
      <c r="U10" s="249"/>
      <c r="V10" s="249"/>
      <c r="W10" s="243"/>
      <c r="X10" s="235"/>
      <c r="Y10" s="235"/>
      <c r="Z10" s="235"/>
    </row>
    <row r="11" spans="1:26" outlineLevel="1" x14ac:dyDescent="0.3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3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35">
      <c r="A13" s="233"/>
      <c r="B13" s="234"/>
      <c r="C13" s="244"/>
      <c r="D13" s="244"/>
      <c r="E13" s="244"/>
      <c r="F13" s="252"/>
      <c r="G13" s="253"/>
      <c r="H13" s="253"/>
      <c r="I13" s="253"/>
      <c r="J13" s="254" t="s">
        <v>299</v>
      </c>
      <c r="K13" s="254" t="s">
        <v>300</v>
      </c>
      <c r="L13" s="254"/>
      <c r="M13" s="254"/>
      <c r="N13" s="254"/>
      <c r="O13" s="254"/>
      <c r="P13" s="254"/>
      <c r="Q13" s="254"/>
      <c r="R13" s="254"/>
      <c r="S13" s="254"/>
      <c r="T13" s="254"/>
      <c r="U13" s="254"/>
      <c r="V13" s="255"/>
      <c r="W13" s="243"/>
      <c r="X13" s="235"/>
      <c r="Y13" s="235"/>
      <c r="Z13" s="235"/>
    </row>
    <row r="14" spans="1:26" outlineLevel="1" x14ac:dyDescent="0.35">
      <c r="A14" s="233"/>
      <c r="B14" s="234"/>
      <c r="C14" s="244"/>
      <c r="D14" s="244"/>
      <c r="E14" s="244"/>
      <c r="F14" s="252"/>
      <c r="H14" s="256"/>
      <c r="I14" s="269" t="s">
        <v>301</v>
      </c>
      <c r="J14" s="334">
        <v>70</v>
      </c>
      <c r="K14" s="334">
        <v>120</v>
      </c>
      <c r="L14" s="256"/>
      <c r="M14" s="269"/>
      <c r="N14" s="269"/>
      <c r="O14" s="257"/>
      <c r="P14" s="257"/>
      <c r="Q14" s="257"/>
      <c r="R14" s="257"/>
      <c r="S14" s="257"/>
      <c r="T14" s="257"/>
      <c r="U14" s="257"/>
      <c r="V14" s="255"/>
      <c r="W14" s="243"/>
      <c r="X14" s="235"/>
      <c r="Y14" s="235"/>
      <c r="Z14" s="235"/>
    </row>
    <row r="15" spans="1:26" outlineLevel="1" x14ac:dyDescent="0.35">
      <c r="A15" s="233"/>
      <c r="B15" s="234"/>
      <c r="C15" s="244"/>
      <c r="D15" s="244"/>
      <c r="E15" s="244"/>
      <c r="F15" s="252"/>
      <c r="H15" s="256"/>
      <c r="I15" s="269" t="s">
        <v>302</v>
      </c>
      <c r="J15" s="334">
        <v>4760</v>
      </c>
      <c r="K15" s="334">
        <v>6752</v>
      </c>
      <c r="L15" s="256" t="s">
        <v>284</v>
      </c>
      <c r="M15" s="256" t="s">
        <v>298</v>
      </c>
      <c r="N15" s="269"/>
      <c r="O15" s="257"/>
      <c r="P15" s="257"/>
      <c r="Q15" s="257"/>
      <c r="R15" s="257"/>
      <c r="S15" s="257"/>
      <c r="T15" s="257"/>
      <c r="U15" s="257"/>
      <c r="V15" s="255"/>
      <c r="W15" s="243"/>
      <c r="X15" s="235"/>
      <c r="Y15" s="235"/>
      <c r="Z15" s="235"/>
    </row>
    <row r="16" spans="1:26" outlineLevel="1" x14ac:dyDescent="0.35">
      <c r="A16" s="233"/>
      <c r="B16" s="234"/>
      <c r="C16" s="244"/>
      <c r="D16" s="244"/>
      <c r="E16" s="244"/>
      <c r="F16" s="252"/>
      <c r="H16" s="256"/>
      <c r="I16" s="269" t="s">
        <v>303</v>
      </c>
      <c r="J16" s="334">
        <v>30</v>
      </c>
      <c r="K16" s="334">
        <v>30</v>
      </c>
      <c r="L16" s="256" t="s">
        <v>296</v>
      </c>
      <c r="M16" s="269"/>
      <c r="N16" s="269"/>
      <c r="O16" s="257"/>
      <c r="P16" s="257"/>
      <c r="Q16" s="257"/>
      <c r="R16" s="257"/>
      <c r="S16" s="257"/>
      <c r="T16" s="257"/>
      <c r="U16" s="257"/>
      <c r="V16" s="255"/>
      <c r="W16" s="243"/>
      <c r="X16" s="235"/>
      <c r="Y16" s="235"/>
      <c r="Z16" s="235"/>
    </row>
    <row r="17" spans="1:26" outlineLevel="1" x14ac:dyDescent="0.35">
      <c r="A17" s="233"/>
      <c r="B17" s="234"/>
      <c r="C17" s="244"/>
      <c r="D17" s="244"/>
      <c r="E17" s="244"/>
      <c r="F17" s="252"/>
      <c r="H17" s="256"/>
      <c r="I17" s="269" t="s">
        <v>304</v>
      </c>
      <c r="J17" s="4">
        <f>J15/EXP(J16*LN(1.2))</f>
        <v>20.052548309496157</v>
      </c>
      <c r="K17" s="4">
        <f>K15/EXP(K16*LN(1.2))</f>
        <v>28.444287013806314</v>
      </c>
      <c r="L17" s="256" t="s">
        <v>284</v>
      </c>
      <c r="M17" s="269"/>
      <c r="N17" s="269"/>
      <c r="O17" s="257"/>
      <c r="P17" s="257"/>
      <c r="Q17" s="257"/>
      <c r="R17" s="257"/>
      <c r="S17" s="257"/>
      <c r="T17" s="257"/>
      <c r="U17" s="257"/>
      <c r="V17" s="255"/>
      <c r="W17" s="243"/>
      <c r="X17" s="235"/>
      <c r="Y17" s="235"/>
      <c r="Z17" s="235"/>
    </row>
    <row r="18" spans="1:26" outlineLevel="1" x14ac:dyDescent="0.35">
      <c r="A18" s="233"/>
      <c r="B18" s="234"/>
      <c r="C18" s="244"/>
      <c r="D18" s="244"/>
      <c r="E18" s="244"/>
      <c r="F18" s="260"/>
      <c r="H18" s="256"/>
      <c r="I18" s="270" t="s">
        <v>238</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3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3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s="687" customFormat="1" outlineLevel="1" x14ac:dyDescent="0.35">
      <c r="A21" s="691"/>
      <c r="B21" s="688"/>
      <c r="C21" s="688"/>
      <c r="D21" s="688"/>
      <c r="E21" s="688"/>
      <c r="F21" s="690"/>
      <c r="G21" s="690"/>
      <c r="H21" s="690"/>
      <c r="I21" s="690"/>
      <c r="J21" s="690"/>
      <c r="K21" s="690"/>
      <c r="L21" s="690"/>
      <c r="M21" s="690"/>
      <c r="N21" s="690"/>
      <c r="O21" s="690"/>
      <c r="P21" s="690"/>
      <c r="Q21" s="690"/>
      <c r="R21" s="690"/>
      <c r="S21" s="690"/>
      <c r="T21" s="690"/>
      <c r="U21" s="690"/>
      <c r="V21" s="690"/>
      <c r="W21" s="690"/>
      <c r="X21" s="690"/>
      <c r="Y21" s="690"/>
      <c r="Z21" s="690"/>
    </row>
    <row r="22" spans="1:26" s="687" customFormat="1" ht="5.15" customHeight="1" thickBot="1" x14ac:dyDescent="0.4">
      <c r="A22" s="691"/>
      <c r="B22" s="688"/>
      <c r="C22" s="688"/>
      <c r="D22" s="688"/>
      <c r="E22" s="688"/>
      <c r="F22" s="688"/>
      <c r="G22" s="688"/>
      <c r="H22" s="690"/>
      <c r="I22" s="690"/>
      <c r="J22" s="690"/>
      <c r="K22" s="690"/>
      <c r="L22" s="690"/>
      <c r="M22" s="690"/>
      <c r="N22" s="690"/>
      <c r="O22" s="690"/>
      <c r="P22" s="690"/>
      <c r="Q22" s="690"/>
      <c r="R22" s="690"/>
      <c r="S22" s="690"/>
      <c r="T22" s="690"/>
      <c r="U22" s="690"/>
      <c r="V22" s="690"/>
      <c r="W22" s="690"/>
      <c r="X22" s="688"/>
      <c r="Y22" s="688"/>
      <c r="Z22" s="688"/>
    </row>
    <row r="23" spans="1:26" s="687" customFormat="1" ht="5.15" customHeight="1" x14ac:dyDescent="0.35">
      <c r="A23" s="691"/>
      <c r="B23" s="688"/>
      <c r="C23" s="713" t="s">
        <v>0</v>
      </c>
      <c r="D23" s="713"/>
      <c r="E23" s="713"/>
      <c r="F23" s="713"/>
      <c r="G23" s="713"/>
      <c r="H23" s="713"/>
      <c r="I23" s="713"/>
      <c r="J23" s="713"/>
      <c r="K23" s="712"/>
      <c r="L23" s="712"/>
      <c r="M23" s="712"/>
      <c r="N23" s="712"/>
      <c r="O23" s="712"/>
      <c r="P23" s="712"/>
      <c r="Q23" s="712"/>
      <c r="R23" s="712"/>
      <c r="S23" s="712"/>
      <c r="T23" s="712"/>
      <c r="U23" s="712"/>
      <c r="V23" s="712"/>
      <c r="W23" s="711"/>
      <c r="X23" s="690"/>
      <c r="Y23" s="690"/>
      <c r="Z23" s="690"/>
    </row>
    <row r="24" spans="1:26" s="687" customFormat="1" ht="12" customHeight="1" x14ac:dyDescent="0.35">
      <c r="A24" s="691"/>
      <c r="B24" s="688"/>
      <c r="C24" s="709"/>
      <c r="D24" s="709"/>
      <c r="E24" s="709" t="s">
        <v>1</v>
      </c>
      <c r="F24" s="708"/>
      <c r="G24" s="710" t="s">
        <v>1268</v>
      </c>
      <c r="H24" s="708"/>
      <c r="I24" s="708"/>
      <c r="J24" s="708"/>
      <c r="K24" s="708"/>
      <c r="L24" s="708"/>
      <c r="M24" s="708"/>
      <c r="N24" s="708"/>
      <c r="O24" s="708"/>
      <c r="P24" s="708"/>
      <c r="Q24" s="708"/>
      <c r="R24" s="708"/>
      <c r="S24" s="707"/>
      <c r="T24" s="708"/>
      <c r="U24" s="707"/>
      <c r="V24" s="707"/>
      <c r="W24" s="695"/>
      <c r="X24" s="690"/>
      <c r="Y24" s="690"/>
      <c r="Z24" s="690"/>
    </row>
    <row r="25" spans="1:26" s="687" customFormat="1" ht="12" customHeight="1" outlineLevel="1" x14ac:dyDescent="0.35">
      <c r="A25" s="691"/>
      <c r="B25" s="688"/>
      <c r="C25" s="709"/>
      <c r="D25" s="709"/>
      <c r="E25" s="700"/>
      <c r="F25" s="708"/>
      <c r="G25" s="708"/>
      <c r="H25" s="708"/>
      <c r="I25" s="708"/>
      <c r="J25" s="708"/>
      <c r="K25" s="708"/>
      <c r="L25" s="708"/>
      <c r="M25" s="708"/>
      <c r="N25" s="708"/>
      <c r="O25" s="708"/>
      <c r="P25" s="708"/>
      <c r="Q25" s="708"/>
      <c r="R25" s="708"/>
      <c r="S25" s="707"/>
      <c r="T25" s="245"/>
      <c r="U25" s="707"/>
      <c r="V25" s="707"/>
      <c r="W25" s="695"/>
      <c r="X25" s="690"/>
      <c r="Y25" s="690"/>
      <c r="Z25" s="690"/>
    </row>
    <row r="26" spans="1:26" s="687" customFormat="1" ht="12" customHeight="1" outlineLevel="1" x14ac:dyDescent="0.35">
      <c r="A26" s="691"/>
      <c r="B26" s="688"/>
      <c r="C26" s="700"/>
      <c r="D26" s="709"/>
      <c r="E26" s="700"/>
      <c r="F26" s="708"/>
      <c r="G26" s="246">
        <v>43909</v>
      </c>
      <c r="H26" s="708"/>
      <c r="I26" s="708"/>
      <c r="J26" s="708"/>
      <c r="K26" s="708"/>
      <c r="L26" s="708"/>
      <c r="M26" s="708"/>
      <c r="N26" s="708"/>
      <c r="O26" s="708"/>
      <c r="P26" s="708"/>
      <c r="Q26" s="708"/>
      <c r="R26" s="708"/>
      <c r="S26" s="707"/>
      <c r="T26" s="245"/>
      <c r="U26" s="707"/>
      <c r="V26" s="707"/>
      <c r="W26" s="695"/>
      <c r="X26" s="690"/>
      <c r="Y26" s="690"/>
      <c r="Z26" s="690"/>
    </row>
    <row r="27" spans="1:26" s="687" customFormat="1" ht="12" customHeight="1" outlineLevel="1" x14ac:dyDescent="0.35">
      <c r="A27" s="691"/>
      <c r="B27" s="688"/>
      <c r="C27" s="247">
        <v>0</v>
      </c>
      <c r="D27" s="709"/>
      <c r="E27" s="700"/>
      <c r="F27" s="708"/>
      <c r="G27" s="268"/>
      <c r="H27" s="708"/>
      <c r="I27" s="708"/>
      <c r="J27" s="708"/>
      <c r="K27" s="708"/>
      <c r="L27" s="708"/>
      <c r="M27" s="708"/>
      <c r="N27" s="708"/>
      <c r="O27" s="708"/>
      <c r="P27" s="708"/>
      <c r="Q27" s="708"/>
      <c r="R27" s="708"/>
      <c r="S27" s="707"/>
      <c r="T27" s="245"/>
      <c r="U27" s="707"/>
      <c r="V27" s="707"/>
      <c r="W27" s="695"/>
      <c r="X27" s="690"/>
      <c r="Y27" s="690"/>
      <c r="Z27" s="690"/>
    </row>
    <row r="28" spans="1:26" s="687" customFormat="1" ht="12" customHeight="1" outlineLevel="1" x14ac:dyDescent="0.35">
      <c r="A28" s="691"/>
      <c r="B28" s="688"/>
      <c r="C28" s="700"/>
      <c r="D28" s="700"/>
      <c r="E28" s="700"/>
      <c r="F28" s="700"/>
      <c r="G28" s="700"/>
      <c r="H28" s="700"/>
      <c r="I28" s="700"/>
      <c r="J28" s="1177"/>
      <c r="K28" s="1177"/>
      <c r="L28" s="1177"/>
      <c r="M28" s="1177"/>
      <c r="N28" s="1177"/>
      <c r="O28" s="1177"/>
      <c r="P28" s="1177"/>
      <c r="Q28" s="1177"/>
      <c r="R28" s="1177"/>
      <c r="S28" s="1177"/>
      <c r="T28" s="1177"/>
      <c r="U28" s="1177"/>
      <c r="V28" s="1177"/>
      <c r="W28" s="695"/>
      <c r="X28" s="690"/>
      <c r="Y28" s="690"/>
      <c r="Z28" s="690"/>
    </row>
    <row r="29" spans="1:26" s="687" customFormat="1" ht="12" customHeight="1" outlineLevel="1" x14ac:dyDescent="0.35">
      <c r="A29" s="691"/>
      <c r="B29" s="688"/>
      <c r="C29" s="700"/>
      <c r="D29" s="700"/>
      <c r="E29" s="700"/>
      <c r="F29" s="700"/>
      <c r="G29" s="700"/>
      <c r="H29" s="700"/>
      <c r="I29" s="700"/>
      <c r="J29" s="700"/>
      <c r="K29" s="700"/>
      <c r="L29" s="1177"/>
      <c r="M29" s="1177"/>
      <c r="N29" s="1177"/>
      <c r="O29" s="1177"/>
      <c r="P29" s="1177"/>
      <c r="Q29" s="1177"/>
      <c r="R29" s="1177"/>
      <c r="S29" s="1177"/>
      <c r="T29" s="1177"/>
      <c r="U29" s="1177"/>
      <c r="V29" s="1177"/>
      <c r="W29" s="695"/>
      <c r="X29" s="690"/>
      <c r="Y29" s="690"/>
      <c r="Z29" s="690"/>
    </row>
    <row r="30" spans="1:26" s="687" customFormat="1" ht="12" customHeight="1" outlineLevel="1" x14ac:dyDescent="0.35">
      <c r="A30" s="691"/>
      <c r="B30" s="688"/>
      <c r="C30" s="700"/>
      <c r="D30" s="700"/>
      <c r="E30" s="700"/>
      <c r="F30" s="700"/>
      <c r="G30" s="700"/>
      <c r="H30" s="700"/>
      <c r="I30" s="700"/>
      <c r="J30" s="725"/>
      <c r="K30" s="725"/>
      <c r="L30" s="933"/>
      <c r="M30" s="933"/>
      <c r="N30" s="933"/>
      <c r="O30" s="933"/>
      <c r="P30" s="933"/>
      <c r="Q30" s="933"/>
      <c r="R30" s="933"/>
      <c r="S30" s="1177"/>
      <c r="T30" s="1177"/>
      <c r="U30" s="1177"/>
      <c r="V30" s="1177"/>
      <c r="W30" s="695"/>
      <c r="X30" s="690"/>
      <c r="Y30" s="690"/>
      <c r="Z30" s="690"/>
    </row>
    <row r="31" spans="1:26" s="687" customFormat="1" outlineLevel="1" x14ac:dyDescent="0.35">
      <c r="A31" s="691"/>
      <c r="B31" s="688"/>
      <c r="C31" s="700"/>
      <c r="D31" s="700"/>
      <c r="E31" s="700"/>
      <c r="F31" s="704"/>
      <c r="G31" s="705"/>
      <c r="H31" s="705"/>
      <c r="I31" s="705"/>
      <c r="J31" s="254"/>
      <c r="K31" s="254" t="s">
        <v>1269</v>
      </c>
      <c r="L31" s="254"/>
      <c r="N31" s="1001" t="s">
        <v>1270</v>
      </c>
      <c r="O31" s="254"/>
      <c r="P31" s="254"/>
      <c r="Q31" s="254"/>
      <c r="R31" s="254"/>
      <c r="S31" s="254"/>
      <c r="T31" s="254"/>
      <c r="U31" s="254"/>
      <c r="V31" s="696"/>
      <c r="W31" s="695"/>
      <c r="X31" s="690"/>
      <c r="Y31" s="690"/>
      <c r="Z31" s="690"/>
    </row>
    <row r="32" spans="1:26" s="687" customFormat="1" ht="12" customHeight="1" outlineLevel="1" x14ac:dyDescent="0.35">
      <c r="A32" s="691"/>
      <c r="B32" s="688"/>
      <c r="C32" s="700"/>
      <c r="D32" s="700"/>
      <c r="E32" s="700"/>
      <c r="F32" s="704"/>
      <c r="H32" s="701"/>
      <c r="I32" s="269"/>
      <c r="J32" s="269" t="s">
        <v>302</v>
      </c>
      <c r="K32" s="334">
        <v>15000</v>
      </c>
      <c r="L32" s="701" t="s">
        <v>284</v>
      </c>
      <c r="M32" s="701"/>
      <c r="N32" s="1179">
        <v>4.5</v>
      </c>
      <c r="O32" s="257" t="s">
        <v>47</v>
      </c>
      <c r="P32" s="257"/>
      <c r="Q32" s="257"/>
      <c r="R32" s="257"/>
      <c r="S32" s="257"/>
      <c r="T32" s="257"/>
      <c r="U32" s="257"/>
      <c r="V32" s="696"/>
      <c r="W32" s="695"/>
      <c r="X32" s="690"/>
      <c r="Y32" s="690"/>
      <c r="Z32" s="690"/>
    </row>
    <row r="33" spans="1:26" s="687" customFormat="1" outlineLevel="1" x14ac:dyDescent="0.35">
      <c r="A33" s="691"/>
      <c r="B33" s="688"/>
      <c r="C33" s="700"/>
      <c r="D33" s="700"/>
      <c r="E33" s="700"/>
      <c r="F33" s="699"/>
      <c r="G33" s="271"/>
      <c r="H33" s="271"/>
      <c r="I33" s="271"/>
      <c r="J33" s="269" t="s">
        <v>303</v>
      </c>
      <c r="K33" s="334">
        <v>30</v>
      </c>
      <c r="L33" s="701" t="s">
        <v>296</v>
      </c>
      <c r="M33" s="272"/>
      <c r="N33" s="272"/>
      <c r="O33" s="272"/>
      <c r="P33" s="272"/>
      <c r="Q33" s="272"/>
      <c r="R33" s="272"/>
      <c r="S33" s="272"/>
      <c r="T33" s="272"/>
      <c r="U33" s="272"/>
      <c r="V33" s="696"/>
      <c r="W33" s="695"/>
      <c r="X33" s="690"/>
      <c r="Y33" s="690"/>
      <c r="Z33" s="690"/>
    </row>
    <row r="34" spans="1:26" s="687" customFormat="1" outlineLevel="1" x14ac:dyDescent="0.35">
      <c r="A34" s="691"/>
      <c r="B34" s="688"/>
      <c r="C34" s="700"/>
      <c r="D34" s="700"/>
      <c r="E34" s="700"/>
      <c r="F34" s="699"/>
      <c r="G34" s="271"/>
      <c r="H34" s="271"/>
      <c r="I34" s="271"/>
      <c r="J34" s="269" t="s">
        <v>304</v>
      </c>
      <c r="K34" s="4">
        <f>K32/EXP(K33*LN(1.2))</f>
        <v>63.190803496311425</v>
      </c>
      <c r="L34" s="701" t="s">
        <v>284</v>
      </c>
      <c r="M34" s="272"/>
      <c r="N34" s="272"/>
      <c r="O34" s="272"/>
      <c r="P34" s="272"/>
      <c r="Q34" s="272"/>
      <c r="R34" s="272"/>
      <c r="S34" s="272"/>
      <c r="T34" s="272"/>
      <c r="U34" s="272"/>
      <c r="V34" s="696"/>
      <c r="W34" s="695"/>
      <c r="X34" s="690"/>
      <c r="Y34" s="690"/>
      <c r="Z34" s="690"/>
    </row>
    <row r="35" spans="1:26" s="687" customFormat="1" outlineLevel="1" x14ac:dyDescent="0.35">
      <c r="A35" s="691"/>
      <c r="B35" s="688"/>
      <c r="C35" s="700"/>
      <c r="D35" s="700"/>
      <c r="E35" s="700"/>
      <c r="F35" s="699"/>
      <c r="G35" s="271"/>
      <c r="H35" s="271"/>
      <c r="I35" s="271"/>
      <c r="J35" s="156"/>
      <c r="K35" s="272"/>
      <c r="L35" s="272"/>
      <c r="M35" s="272"/>
      <c r="N35" s="272"/>
      <c r="O35" s="272"/>
      <c r="P35" s="272"/>
      <c r="Q35" s="272"/>
      <c r="R35" s="272"/>
      <c r="S35" s="272"/>
      <c r="T35" s="272"/>
      <c r="U35" s="272"/>
      <c r="V35" s="696"/>
      <c r="W35" s="695"/>
      <c r="X35" s="690"/>
      <c r="Y35" s="690"/>
      <c r="Z35" s="690"/>
    </row>
    <row r="36" spans="1:26" s="687" customFormat="1" ht="25.15" customHeight="1" outlineLevel="1" x14ac:dyDescent="0.35">
      <c r="A36" s="691"/>
      <c r="B36" s="688"/>
      <c r="C36" s="693"/>
      <c r="D36" s="693"/>
      <c r="E36" s="693"/>
      <c r="F36" s="693"/>
      <c r="G36" s="694" t="str">
        <f>G24</f>
        <v>LIVESTOCK FEEDS - CONFINEMENT INFRASTRUCTURE COSTS</v>
      </c>
      <c r="H36" s="693"/>
      <c r="I36" s="693"/>
      <c r="J36" s="693"/>
      <c r="K36" s="693"/>
      <c r="L36" s="693"/>
      <c r="M36" s="693"/>
      <c r="N36" s="693"/>
      <c r="O36" s="693"/>
      <c r="P36" s="693"/>
      <c r="Q36" s="693"/>
      <c r="R36" s="693"/>
      <c r="S36" s="693"/>
      <c r="T36" s="693"/>
      <c r="U36" s="693"/>
      <c r="V36" s="693"/>
      <c r="W36" s="692" t="s">
        <v>24</v>
      </c>
      <c r="X36" s="690"/>
      <c r="Y36" s="690"/>
      <c r="Z36" s="690"/>
    </row>
    <row r="37" spans="1:26" s="687" customFormat="1" ht="12" customHeight="1" outlineLevel="1" x14ac:dyDescent="0.35">
      <c r="A37" s="691"/>
      <c r="B37" s="688"/>
      <c r="C37" s="688"/>
      <c r="D37" s="688"/>
      <c r="E37" s="688"/>
      <c r="F37" s="690"/>
      <c r="G37" s="690"/>
      <c r="H37" s="690"/>
      <c r="I37" s="690"/>
      <c r="J37" s="690"/>
      <c r="K37" s="690"/>
      <c r="L37" s="690"/>
      <c r="M37" s="690"/>
      <c r="N37" s="690"/>
      <c r="O37" s="690"/>
      <c r="P37" s="690"/>
      <c r="Q37" s="690"/>
      <c r="R37" s="690"/>
      <c r="S37" s="690"/>
      <c r="T37" s="690"/>
      <c r="U37" s="690"/>
      <c r="V37" s="690"/>
      <c r="W37" s="690"/>
      <c r="X37" s="690"/>
      <c r="Y37" s="690"/>
      <c r="Z37" s="690"/>
    </row>
    <row r="38" spans="1:26" outlineLevel="1" x14ac:dyDescent="0.35">
      <c r="A38" s="233"/>
      <c r="B38" s="234"/>
      <c r="C38" s="234"/>
      <c r="D38" s="234"/>
      <c r="E38" s="234"/>
      <c r="F38" s="235"/>
      <c r="G38" s="235"/>
      <c r="H38" s="235"/>
      <c r="I38" s="235"/>
      <c r="J38" s="235"/>
      <c r="K38" s="235"/>
      <c r="L38" s="235"/>
      <c r="M38" s="235"/>
      <c r="N38" s="235"/>
      <c r="O38" s="235"/>
      <c r="P38" s="235"/>
      <c r="Q38" s="235"/>
      <c r="R38" s="235"/>
      <c r="S38" s="235"/>
      <c r="T38" s="235"/>
      <c r="U38" s="235"/>
      <c r="V38" s="235"/>
      <c r="W38" s="235"/>
      <c r="X38" s="235"/>
      <c r="Y38" s="235"/>
      <c r="Z38" s="235"/>
    </row>
    <row r="39" spans="1:26" ht="5.15" customHeight="1" thickBot="1" x14ac:dyDescent="0.4">
      <c r="A39" s="233"/>
      <c r="B39" s="234"/>
      <c r="C39" s="234"/>
      <c r="D39" s="234"/>
      <c r="E39" s="234"/>
      <c r="F39" s="234"/>
      <c r="G39" s="234"/>
      <c r="H39" s="235"/>
      <c r="I39" s="235"/>
      <c r="J39" s="235"/>
      <c r="K39" s="235"/>
      <c r="L39" s="235"/>
      <c r="M39" s="235"/>
      <c r="N39" s="235"/>
      <c r="O39" s="235"/>
      <c r="P39" s="235"/>
      <c r="Q39" s="235"/>
      <c r="R39" s="235"/>
      <c r="S39" s="235"/>
      <c r="T39" s="235"/>
      <c r="U39" s="235"/>
      <c r="V39" s="235"/>
      <c r="W39" s="235"/>
      <c r="X39" s="234"/>
      <c r="Y39" s="234"/>
      <c r="Z39" s="234"/>
    </row>
    <row r="40" spans="1:26" ht="5.15" customHeight="1" x14ac:dyDescent="0.35">
      <c r="A40" s="233"/>
      <c r="B40" s="234"/>
      <c r="C40" s="236" t="s">
        <v>0</v>
      </c>
      <c r="D40" s="236"/>
      <c r="E40" s="236"/>
      <c r="F40" s="236"/>
      <c r="G40" s="236"/>
      <c r="H40" s="236"/>
      <c r="I40" s="236"/>
      <c r="J40" s="236"/>
      <c r="K40" s="237"/>
      <c r="L40" s="237"/>
      <c r="M40" s="237"/>
      <c r="N40" s="237"/>
      <c r="O40" s="237"/>
      <c r="P40" s="237"/>
      <c r="Q40" s="237"/>
      <c r="R40" s="237"/>
      <c r="S40" s="237"/>
      <c r="T40" s="237"/>
      <c r="U40" s="237"/>
      <c r="V40" s="237"/>
      <c r="W40" s="238"/>
      <c r="X40" s="235"/>
      <c r="Y40" s="235"/>
      <c r="Z40" s="235"/>
    </row>
    <row r="41" spans="1:26" ht="12" customHeight="1" x14ac:dyDescent="0.35">
      <c r="A41" s="233"/>
      <c r="B41" s="234"/>
      <c r="C41" s="239"/>
      <c r="D41" s="239"/>
      <c r="E41" s="239" t="s">
        <v>1</v>
      </c>
      <c r="F41" s="240"/>
      <c r="G41" s="241" t="s">
        <v>297</v>
      </c>
      <c r="H41" s="240"/>
      <c r="I41" s="240"/>
      <c r="J41" s="240"/>
      <c r="K41" s="240"/>
      <c r="L41" s="240"/>
      <c r="M41" s="240"/>
      <c r="N41" s="240"/>
      <c r="O41" s="240"/>
      <c r="P41" s="240"/>
      <c r="Q41" s="240"/>
      <c r="R41" s="240"/>
      <c r="S41" s="242"/>
      <c r="T41" s="240"/>
      <c r="U41" s="242"/>
      <c r="V41" s="242"/>
      <c r="W41" s="243"/>
      <c r="X41" s="235"/>
      <c r="Y41" s="235"/>
      <c r="Z41" s="235"/>
    </row>
    <row r="42" spans="1:26" ht="12" customHeight="1" outlineLevel="1" x14ac:dyDescent="0.35">
      <c r="A42" s="233"/>
      <c r="B42" s="234"/>
      <c r="C42" s="239"/>
      <c r="D42" s="239"/>
      <c r="E42" s="244"/>
      <c r="F42" s="240"/>
      <c r="G42" s="240" t="s">
        <v>305</v>
      </c>
      <c r="H42" s="240"/>
      <c r="I42" s="240"/>
      <c r="J42" s="240"/>
      <c r="K42" s="240"/>
      <c r="L42" s="240"/>
      <c r="M42" s="240"/>
      <c r="N42" s="240"/>
      <c r="O42" s="240"/>
      <c r="P42" s="240"/>
      <c r="Q42" s="240"/>
      <c r="R42" s="240"/>
      <c r="S42" s="242"/>
      <c r="T42" s="245"/>
      <c r="U42" s="242"/>
      <c r="V42" s="242"/>
      <c r="W42" s="243"/>
      <c r="X42" s="235"/>
      <c r="Y42" s="235"/>
      <c r="Z42" s="235"/>
    </row>
    <row r="43" spans="1:26" ht="12" customHeight="1" outlineLevel="1" x14ac:dyDescent="0.35">
      <c r="A43" s="233"/>
      <c r="B43" s="234"/>
      <c r="C43" s="244"/>
      <c r="D43" s="239"/>
      <c r="E43" s="244"/>
      <c r="F43" s="240"/>
      <c r="G43" s="246">
        <v>43909</v>
      </c>
      <c r="H43" s="240"/>
      <c r="I43" s="240"/>
      <c r="J43" s="240"/>
      <c r="K43" s="240"/>
      <c r="L43" s="240"/>
      <c r="M43" s="240"/>
      <c r="N43" s="240"/>
      <c r="O43" s="240"/>
      <c r="P43" s="240"/>
      <c r="Q43" s="240"/>
      <c r="R43" s="240"/>
      <c r="S43" s="242"/>
      <c r="T43" s="245"/>
      <c r="U43" s="242"/>
      <c r="V43" s="242"/>
      <c r="W43" s="243"/>
      <c r="X43" s="235"/>
      <c r="Y43" s="235"/>
      <c r="Z43" s="235"/>
    </row>
    <row r="44" spans="1:26" ht="12" customHeight="1" outlineLevel="1" x14ac:dyDescent="0.35">
      <c r="A44" s="233"/>
      <c r="B44" s="234"/>
      <c r="C44" s="247">
        <v>0</v>
      </c>
      <c r="D44" s="239"/>
      <c r="E44" s="244"/>
      <c r="F44" s="240"/>
      <c r="G44" s="268"/>
      <c r="H44" s="240"/>
      <c r="I44" s="240"/>
      <c r="J44" s="240"/>
      <c r="K44" s="240"/>
      <c r="L44" s="240"/>
      <c r="M44" s="240"/>
      <c r="N44" s="240"/>
      <c r="O44" s="240"/>
      <c r="P44" s="240"/>
      <c r="Q44" s="240"/>
      <c r="R44" s="240"/>
      <c r="S44" s="242"/>
      <c r="T44" s="245"/>
      <c r="U44" s="242"/>
      <c r="V44" s="242"/>
      <c r="W44" s="243"/>
      <c r="X44" s="235"/>
      <c r="Y44" s="235"/>
      <c r="Z44" s="235"/>
    </row>
    <row r="45" spans="1:26" ht="12" customHeight="1" outlineLevel="1" x14ac:dyDescent="0.35">
      <c r="A45" s="233"/>
      <c r="B45" s="234"/>
      <c r="C45" s="244"/>
      <c r="D45" s="244"/>
      <c r="E45" s="244"/>
      <c r="F45" s="244"/>
      <c r="G45" s="244"/>
      <c r="H45" s="244"/>
      <c r="I45" s="244"/>
      <c r="J45" s="249"/>
      <c r="K45" s="249"/>
      <c r="L45" s="249"/>
      <c r="M45" s="249"/>
      <c r="N45" s="249"/>
      <c r="O45" s="249"/>
      <c r="P45" s="249"/>
      <c r="Q45" s="249"/>
      <c r="R45" s="249"/>
      <c r="S45" s="249"/>
      <c r="T45" s="249"/>
      <c r="U45" s="249"/>
      <c r="V45" s="249"/>
      <c r="W45" s="243"/>
      <c r="X45" s="235"/>
      <c r="Y45" s="235"/>
      <c r="Z45" s="235"/>
    </row>
    <row r="46" spans="1:26" ht="12" customHeight="1" outlineLevel="1" x14ac:dyDescent="0.35">
      <c r="A46" s="233"/>
      <c r="B46" s="234"/>
      <c r="C46" s="244"/>
      <c r="D46" s="244"/>
      <c r="E46" s="244"/>
      <c r="F46" s="244"/>
      <c r="G46" s="244"/>
      <c r="H46" s="244"/>
      <c r="I46" s="244"/>
      <c r="J46" s="244"/>
      <c r="K46" s="244"/>
      <c r="L46" s="249"/>
      <c r="M46" s="249"/>
      <c r="N46" s="249"/>
      <c r="O46" s="249"/>
      <c r="P46" s="249"/>
      <c r="Q46" s="249"/>
      <c r="R46" s="249"/>
      <c r="S46" s="249"/>
      <c r="T46" s="249"/>
      <c r="U46" s="249"/>
      <c r="V46" s="249"/>
      <c r="W46" s="243"/>
      <c r="X46" s="235"/>
      <c r="Y46" s="235"/>
      <c r="Z46" s="235"/>
    </row>
    <row r="47" spans="1:26" ht="12" customHeight="1" outlineLevel="1" x14ac:dyDescent="0.35">
      <c r="A47" s="233"/>
      <c r="B47" s="234"/>
      <c r="C47" s="244"/>
      <c r="D47" s="244"/>
      <c r="E47" s="244"/>
      <c r="F47" s="244"/>
      <c r="G47" s="244"/>
      <c r="H47" s="244"/>
      <c r="I47" s="244"/>
      <c r="J47" s="250"/>
      <c r="K47" s="250"/>
      <c r="L47" s="251"/>
      <c r="M47" s="251"/>
      <c r="N47" s="251"/>
      <c r="O47" s="251"/>
      <c r="P47" s="251"/>
      <c r="Q47" s="251"/>
      <c r="R47" s="251"/>
      <c r="S47" s="249"/>
      <c r="T47" s="249"/>
      <c r="U47" s="249"/>
      <c r="V47" s="249"/>
      <c r="W47" s="243"/>
      <c r="X47" s="235"/>
      <c r="Y47" s="235"/>
      <c r="Z47" s="235"/>
    </row>
    <row r="48" spans="1:26" outlineLevel="1" x14ac:dyDescent="0.35">
      <c r="A48" s="233"/>
      <c r="B48" s="234"/>
      <c r="C48" s="244"/>
      <c r="D48" s="244"/>
      <c r="E48" s="244"/>
      <c r="F48" s="252"/>
      <c r="G48" s="253"/>
      <c r="H48" s="253"/>
      <c r="I48" s="253"/>
      <c r="J48" s="254"/>
      <c r="K48" s="254"/>
      <c r="L48" s="254"/>
      <c r="M48" s="3"/>
      <c r="N48" s="3"/>
      <c r="O48" s="254"/>
      <c r="P48" s="254"/>
      <c r="Q48" s="254"/>
      <c r="R48" s="254"/>
      <c r="S48" s="254"/>
      <c r="T48" s="254"/>
      <c r="U48" s="254"/>
      <c r="V48" s="255"/>
      <c r="W48" s="243"/>
      <c r="X48" s="235"/>
      <c r="Y48" s="235"/>
      <c r="Z48" s="235"/>
    </row>
    <row r="49" spans="1:26" ht="12" customHeight="1" outlineLevel="1" x14ac:dyDescent="0.35">
      <c r="A49" s="233"/>
      <c r="B49" s="234"/>
      <c r="C49" s="244"/>
      <c r="D49" s="244"/>
      <c r="E49" s="244"/>
      <c r="F49" s="252"/>
      <c r="H49" s="256"/>
      <c r="I49" s="269"/>
      <c r="J49" s="256" t="s">
        <v>101</v>
      </c>
      <c r="K49" s="1005">
        <f>MIN(364,INT((L49 - DATE(YEAR(L49),1,1))))</f>
        <v>353</v>
      </c>
      <c r="L49" s="1006">
        <v>43819</v>
      </c>
      <c r="M49" s="256"/>
      <c r="N49" s="256"/>
      <c r="O49" s="257"/>
      <c r="P49" s="257"/>
      <c r="Q49" s="257"/>
      <c r="R49" s="257"/>
      <c r="S49" s="257"/>
      <c r="T49" s="257"/>
      <c r="U49" s="257"/>
      <c r="V49" s="255"/>
      <c r="W49" s="243"/>
      <c r="X49" s="235"/>
      <c r="Y49" s="235"/>
      <c r="Z49" s="235"/>
    </row>
    <row r="50" spans="1:26" outlineLevel="1" x14ac:dyDescent="0.35">
      <c r="A50" s="233"/>
      <c r="B50" s="234"/>
      <c r="C50" s="244"/>
      <c r="D50" s="244"/>
      <c r="E50" s="244"/>
      <c r="F50" s="259"/>
      <c r="G50" s="271"/>
      <c r="H50" s="271"/>
      <c r="I50" s="271"/>
      <c r="J50" s="272"/>
      <c r="K50" s="272"/>
      <c r="L50" s="272"/>
      <c r="M50" s="272"/>
      <c r="N50" s="272"/>
      <c r="O50" s="272"/>
      <c r="P50" s="272"/>
      <c r="Q50" s="272"/>
      <c r="R50" s="272"/>
      <c r="S50" s="272"/>
      <c r="T50" s="272"/>
      <c r="U50" s="272"/>
      <c r="V50" s="255"/>
      <c r="W50" s="243"/>
      <c r="X50" s="235"/>
      <c r="Y50" s="235"/>
      <c r="Z50" s="235"/>
    </row>
    <row r="51" spans="1:26" outlineLevel="1" x14ac:dyDescent="0.35">
      <c r="A51" s="233"/>
      <c r="B51" s="234"/>
      <c r="C51" s="244"/>
      <c r="D51" s="244"/>
      <c r="E51" s="244"/>
      <c r="F51" s="259"/>
      <c r="G51" s="271"/>
      <c r="H51" s="271"/>
      <c r="I51" s="271"/>
      <c r="J51" s="272"/>
      <c r="K51" s="272"/>
      <c r="L51" s="272"/>
      <c r="M51" s="272"/>
      <c r="N51" s="272"/>
      <c r="O51" s="272"/>
      <c r="P51" s="272"/>
      <c r="Q51" s="272"/>
      <c r="R51" s="272"/>
      <c r="S51" s="272"/>
      <c r="T51" s="272"/>
      <c r="U51" s="272"/>
      <c r="V51" s="255"/>
      <c r="W51" s="243"/>
      <c r="X51" s="235"/>
      <c r="Y51" s="235"/>
      <c r="Z51" s="235"/>
    </row>
    <row r="52" spans="1:26" ht="25.15" customHeight="1" outlineLevel="1" x14ac:dyDescent="0.35">
      <c r="A52" s="233"/>
      <c r="B52" s="234"/>
      <c r="C52" s="264"/>
      <c r="D52" s="264"/>
      <c r="E52" s="264"/>
      <c r="F52" s="264"/>
      <c r="G52" s="265" t="str">
        <f>G41</f>
        <v>LIVESTOCK FEEDS - STORAGE COSTS</v>
      </c>
      <c r="H52" s="264"/>
      <c r="I52" s="264"/>
      <c r="J52" s="264"/>
      <c r="K52" s="264"/>
      <c r="L52" s="264"/>
      <c r="M52" s="264"/>
      <c r="N52" s="264"/>
      <c r="O52" s="264"/>
      <c r="P52" s="264"/>
      <c r="Q52" s="264"/>
      <c r="R52" s="264"/>
      <c r="S52" s="264"/>
      <c r="T52" s="264"/>
      <c r="U52" s="264"/>
      <c r="V52" s="264"/>
      <c r="W52" s="266" t="s">
        <v>24</v>
      </c>
      <c r="X52" s="235"/>
      <c r="Y52" s="235"/>
      <c r="Z52" s="235"/>
    </row>
    <row r="53" spans="1:26" ht="12" customHeight="1" outlineLevel="1" x14ac:dyDescent="0.35">
      <c r="A53" s="233"/>
      <c r="B53" s="234"/>
      <c r="C53" s="234"/>
      <c r="D53" s="234"/>
      <c r="E53" s="234"/>
      <c r="F53" s="235"/>
      <c r="G53" s="235"/>
      <c r="H53" s="235"/>
      <c r="I53" s="235"/>
      <c r="J53" s="235"/>
      <c r="K53" s="235"/>
      <c r="L53" s="235"/>
      <c r="M53" s="235"/>
      <c r="N53" s="235"/>
      <c r="O53" s="235"/>
      <c r="P53" s="235"/>
      <c r="Q53" s="235"/>
      <c r="R53" s="235"/>
      <c r="S53" s="235"/>
      <c r="T53" s="235"/>
      <c r="U53" s="235"/>
      <c r="V53" s="235"/>
      <c r="W53" s="235"/>
      <c r="X53" s="235"/>
      <c r="Y53" s="235"/>
      <c r="Z53" s="235"/>
    </row>
    <row r="54" spans="1:26" ht="4.5" customHeight="1" thickBot="1" x14ac:dyDescent="0.4">
      <c r="A54" s="273"/>
      <c r="B54" s="234"/>
      <c r="C54" s="234"/>
      <c r="D54" s="234"/>
      <c r="E54" s="234"/>
      <c r="F54" s="234"/>
      <c r="G54" s="234"/>
      <c r="H54" s="234"/>
      <c r="I54" s="234"/>
      <c r="J54" s="234"/>
      <c r="K54" s="234"/>
      <c r="L54" s="234"/>
      <c r="M54" s="234"/>
      <c r="N54" s="234"/>
      <c r="O54" s="234"/>
      <c r="P54" s="234"/>
      <c r="Q54" s="234"/>
      <c r="R54" s="234"/>
      <c r="S54" s="234"/>
      <c r="T54" s="234"/>
      <c r="U54" s="235"/>
      <c r="V54" s="234"/>
      <c r="W54" s="234"/>
      <c r="X54" s="235"/>
      <c r="Y54" s="235"/>
      <c r="Z54" s="235"/>
    </row>
    <row r="55" spans="1:26" ht="4.5" customHeight="1" x14ac:dyDescent="0.35">
      <c r="A55" s="273"/>
      <c r="B55" s="234"/>
      <c r="C55" s="236" t="s">
        <v>0</v>
      </c>
      <c r="D55" s="236">
        <v>969.17525180701671</v>
      </c>
      <c r="E55" s="236"/>
      <c r="F55" s="236"/>
      <c r="G55" s="236"/>
      <c r="H55" s="236"/>
      <c r="I55" s="236"/>
      <c r="J55" s="236"/>
      <c r="K55" s="237"/>
      <c r="L55" s="237"/>
      <c r="M55" s="237"/>
      <c r="N55" s="237"/>
      <c r="O55" s="237"/>
      <c r="P55" s="237"/>
      <c r="Q55" s="237"/>
      <c r="R55" s="237"/>
      <c r="S55" s="237"/>
      <c r="T55" s="237"/>
      <c r="U55" s="237"/>
      <c r="V55" s="237"/>
      <c r="W55" s="238"/>
      <c r="X55" s="235"/>
      <c r="Y55" s="235"/>
      <c r="Z55" s="235"/>
    </row>
    <row r="56" spans="1:26" ht="12.75" customHeight="1" x14ac:dyDescent="0.35">
      <c r="A56" s="273"/>
      <c r="B56" s="234"/>
      <c r="C56" s="239"/>
      <c r="D56" s="239">
        <v>-40.808730158730249</v>
      </c>
      <c r="E56" s="239" t="s">
        <v>1</v>
      </c>
      <c r="F56" s="240"/>
      <c r="G56" s="241" t="s">
        <v>306</v>
      </c>
      <c r="H56" s="240"/>
      <c r="I56" s="240"/>
      <c r="J56" s="240"/>
      <c r="K56" s="240"/>
      <c r="L56" s="240"/>
      <c r="M56" s="240"/>
      <c r="N56" s="240"/>
      <c r="O56" s="240"/>
      <c r="P56" s="240"/>
      <c r="Q56" s="240"/>
      <c r="R56" s="240"/>
      <c r="S56" s="242"/>
      <c r="T56" s="274"/>
      <c r="U56" s="274"/>
      <c r="V56" s="274"/>
      <c r="W56" s="243"/>
      <c r="X56" s="235"/>
      <c r="Y56" s="235"/>
      <c r="Z56" s="235"/>
    </row>
    <row r="57" spans="1:26" ht="12.75" customHeight="1" outlineLevel="1" x14ac:dyDescent="0.35">
      <c r="A57" s="273"/>
      <c r="B57" s="234"/>
      <c r="C57" s="239"/>
      <c r="D57" s="239"/>
      <c r="E57" s="244"/>
      <c r="F57" s="240"/>
      <c r="G57" s="240" t="s">
        <v>307</v>
      </c>
      <c r="H57" s="274"/>
      <c r="I57" s="240"/>
      <c r="J57" s="240"/>
      <c r="K57" s="240"/>
      <c r="L57" s="240"/>
      <c r="M57" s="240"/>
      <c r="N57" s="240"/>
      <c r="O57" s="240"/>
      <c r="P57" s="240"/>
      <c r="Q57" s="240"/>
      <c r="R57" s="240"/>
      <c r="S57" s="242"/>
      <c r="T57" s="275"/>
      <c r="U57" s="275"/>
      <c r="V57" s="275"/>
      <c r="W57" s="243"/>
      <c r="X57" s="235"/>
      <c r="Y57" s="235"/>
      <c r="Z57" s="235"/>
    </row>
    <row r="58" spans="1:26" ht="12.75" customHeight="1" outlineLevel="1" x14ac:dyDescent="0.35">
      <c r="A58" s="273"/>
      <c r="B58" s="234"/>
      <c r="C58" s="244"/>
      <c r="D58" s="239"/>
      <c r="E58" s="244"/>
      <c r="F58" s="240"/>
      <c r="G58" s="276">
        <v>37780.587162384261</v>
      </c>
      <c r="H58" s="274"/>
      <c r="I58" s="240"/>
      <c r="J58" s="240"/>
      <c r="K58" s="240"/>
      <c r="L58" s="240"/>
      <c r="M58" s="240"/>
      <c r="N58" s="240"/>
      <c r="O58" s="240"/>
      <c r="P58" s="240"/>
      <c r="Q58" s="240"/>
      <c r="R58" s="240"/>
      <c r="S58" s="242"/>
      <c r="T58" s="275"/>
      <c r="U58" s="275"/>
      <c r="V58" s="275"/>
      <c r="W58" s="243"/>
      <c r="X58" s="235"/>
      <c r="Y58" s="235"/>
      <c r="Z58" s="235"/>
    </row>
    <row r="59" spans="1:26" ht="12.75" customHeight="1" outlineLevel="1" x14ac:dyDescent="0.35">
      <c r="A59" s="273"/>
      <c r="B59" s="234"/>
      <c r="C59" s="244">
        <v>1</v>
      </c>
      <c r="D59" s="239"/>
      <c r="E59" s="244"/>
      <c r="F59" s="240"/>
      <c r="G59" s="268" t="s">
        <v>308</v>
      </c>
      <c r="H59" s="274"/>
      <c r="I59" s="240"/>
      <c r="J59" s="274"/>
      <c r="K59" s="240" t="s">
        <v>27</v>
      </c>
      <c r="L59" s="240"/>
      <c r="M59" s="240"/>
      <c r="N59" s="240"/>
      <c r="O59" s="240"/>
      <c r="P59" s="240"/>
      <c r="Q59" s="240"/>
      <c r="R59" s="240"/>
      <c r="S59" s="242"/>
      <c r="T59" s="275"/>
      <c r="U59" s="275"/>
      <c r="V59" s="275"/>
      <c r="W59" s="243"/>
      <c r="X59" s="235"/>
      <c r="Y59" s="235"/>
      <c r="Z59" s="235"/>
    </row>
    <row r="60" spans="1:26" ht="12.75" customHeight="1" outlineLevel="1" x14ac:dyDescent="0.35">
      <c r="A60" s="273"/>
      <c r="B60" s="234"/>
      <c r="C60" s="244"/>
      <c r="D60" s="244"/>
      <c r="E60" s="244"/>
      <c r="F60" s="244"/>
      <c r="G60" s="244"/>
      <c r="H60" s="244"/>
      <c r="I60" s="244"/>
      <c r="J60" s="249"/>
      <c r="K60" s="249"/>
      <c r="L60" s="249"/>
      <c r="M60" s="249"/>
      <c r="N60" s="249"/>
      <c r="O60" s="249"/>
      <c r="P60" s="249"/>
      <c r="Q60" s="249"/>
      <c r="R60" s="249"/>
      <c r="S60" s="249"/>
      <c r="T60" s="249"/>
      <c r="U60" s="249"/>
      <c r="V60" s="249"/>
      <c r="W60" s="243"/>
      <c r="X60" s="235"/>
      <c r="Y60" s="235"/>
      <c r="Z60" s="235"/>
    </row>
    <row r="61" spans="1:26" ht="12.75" customHeight="1" outlineLevel="1" x14ac:dyDescent="0.35">
      <c r="A61" s="273"/>
      <c r="B61" s="234"/>
      <c r="C61" s="244"/>
      <c r="D61" s="244"/>
      <c r="E61" s="244"/>
      <c r="F61" s="244"/>
      <c r="G61" s="244"/>
      <c r="H61" s="250"/>
      <c r="I61" s="244"/>
      <c r="J61" s="250"/>
      <c r="K61" s="250"/>
      <c r="L61" s="244"/>
      <c r="M61" s="249"/>
      <c r="N61" s="249"/>
      <c r="O61" s="249"/>
      <c r="P61" s="249"/>
      <c r="Q61" s="249"/>
      <c r="R61" s="249"/>
      <c r="S61" s="249"/>
      <c r="T61" s="249"/>
      <c r="U61" s="249"/>
      <c r="V61" s="249"/>
      <c r="W61" s="243"/>
      <c r="X61" s="235"/>
      <c r="Y61" s="235"/>
      <c r="Z61" s="235"/>
    </row>
    <row r="62" spans="1:26" ht="12.75" customHeight="1" outlineLevel="1" x14ac:dyDescent="0.35">
      <c r="A62" s="273"/>
      <c r="B62" s="234"/>
      <c r="C62" s="244"/>
      <c r="D62" s="244"/>
      <c r="E62" s="244"/>
      <c r="F62" s="244"/>
      <c r="G62" s="244"/>
      <c r="H62" s="277"/>
      <c r="I62" s="278"/>
      <c r="J62" s="250"/>
      <c r="K62" s="250" t="s">
        <v>309</v>
      </c>
      <c r="L62" s="250"/>
      <c r="M62" s="249"/>
      <c r="N62" s="249"/>
      <c r="O62" s="249"/>
      <c r="P62" s="249"/>
      <c r="Q62" s="249"/>
      <c r="R62" s="249"/>
      <c r="S62" s="249"/>
      <c r="T62" s="249"/>
      <c r="U62" s="249"/>
      <c r="V62" s="249"/>
      <c r="W62" s="243"/>
      <c r="X62" s="235"/>
      <c r="Y62" s="235"/>
      <c r="Z62" s="235"/>
    </row>
    <row r="63" spans="1:26" ht="12.75" customHeight="1" outlineLevel="1" x14ac:dyDescent="0.35">
      <c r="A63" s="273"/>
      <c r="B63" s="234"/>
      <c r="C63" s="244"/>
      <c r="D63" s="244"/>
      <c r="E63" s="244"/>
      <c r="F63" s="244"/>
      <c r="G63" s="244"/>
      <c r="H63" s="244"/>
      <c r="I63" s="278"/>
      <c r="J63" s="249"/>
      <c r="K63" s="249" t="s">
        <v>310</v>
      </c>
      <c r="L63" s="249"/>
      <c r="M63" s="249"/>
      <c r="N63" s="249"/>
      <c r="O63" s="249"/>
      <c r="P63" s="249"/>
      <c r="Q63" s="249"/>
      <c r="R63" s="249"/>
      <c r="S63" s="249"/>
      <c r="T63" s="249"/>
      <c r="U63" s="249"/>
      <c r="V63" s="249"/>
      <c r="W63" s="243"/>
      <c r="X63" s="235"/>
      <c r="Y63" s="235"/>
      <c r="Z63" s="235"/>
    </row>
    <row r="64" spans="1:26" ht="12.75" customHeight="1" outlineLevel="1" x14ac:dyDescent="0.35">
      <c r="A64" s="273"/>
      <c r="B64" s="234"/>
      <c r="C64" s="244"/>
      <c r="D64" s="244"/>
      <c r="E64" s="244"/>
      <c r="F64" s="244"/>
      <c r="G64" s="244"/>
      <c r="H64" s="277"/>
      <c r="I64" s="278"/>
      <c r="J64" s="279"/>
      <c r="K64" s="279"/>
      <c r="L64" s="279"/>
      <c r="M64" s="279"/>
      <c r="N64" s="279"/>
      <c r="O64" s="279"/>
      <c r="P64" s="279"/>
      <c r="Q64" s="279"/>
      <c r="R64" s="279"/>
      <c r="S64" s="279"/>
      <c r="T64" s="279"/>
      <c r="U64" s="279"/>
      <c r="V64" s="280"/>
      <c r="W64" s="243"/>
      <c r="X64" s="235"/>
      <c r="Y64" s="235"/>
      <c r="Z64" s="235"/>
    </row>
    <row r="65" spans="1:26" ht="12.75" customHeight="1" outlineLevel="1" x14ac:dyDescent="0.35">
      <c r="A65" s="273"/>
      <c r="B65" s="234"/>
      <c r="C65" s="244"/>
      <c r="D65" s="244"/>
      <c r="E65" s="244"/>
      <c r="F65" s="252"/>
      <c r="G65" s="285" t="s">
        <v>311</v>
      </c>
      <c r="H65" s="281"/>
      <c r="I65" s="282"/>
      <c r="J65" s="283"/>
      <c r="K65" s="283"/>
      <c r="L65" s="283"/>
      <c r="M65" s="283"/>
      <c r="N65" s="283"/>
      <c r="O65" s="283"/>
      <c r="P65" s="283"/>
      <c r="Q65" s="283"/>
      <c r="R65" s="283"/>
      <c r="T65" s="283"/>
      <c r="U65" s="283"/>
      <c r="V65" s="255"/>
      <c r="W65" s="243"/>
      <c r="X65" s="235"/>
      <c r="Y65" s="235"/>
      <c r="Z65" s="235"/>
    </row>
    <row r="66" spans="1:26" ht="12.75" customHeight="1" outlineLevel="1" x14ac:dyDescent="0.35">
      <c r="A66" s="273"/>
      <c r="B66" s="234"/>
      <c r="C66" s="244"/>
      <c r="D66" s="244"/>
      <c r="E66" s="244"/>
      <c r="F66" s="252"/>
      <c r="I66" s="286"/>
      <c r="J66" s="287"/>
      <c r="K66" s="287"/>
      <c r="L66" s="287"/>
      <c r="M66" s="287"/>
      <c r="N66" s="287"/>
      <c r="O66" s="287"/>
      <c r="P66" s="287"/>
      <c r="W66" s="243"/>
      <c r="X66" s="235"/>
      <c r="Y66" s="235"/>
      <c r="Z66" s="235"/>
    </row>
    <row r="67" spans="1:26" ht="12.75" customHeight="1" outlineLevel="1" x14ac:dyDescent="0.35">
      <c r="A67" s="273"/>
      <c r="B67" s="234"/>
      <c r="C67" s="244"/>
      <c r="D67" s="244"/>
      <c r="E67" s="244"/>
      <c r="F67" s="252"/>
      <c r="G67" s="287"/>
      <c r="H67" s="287" t="s">
        <v>299</v>
      </c>
      <c r="I67" s="287" t="s">
        <v>300</v>
      </c>
      <c r="J67" s="287"/>
      <c r="K67" s="287"/>
      <c r="L67" s="287"/>
      <c r="M67" s="287"/>
      <c r="W67" s="243"/>
      <c r="X67" s="235"/>
      <c r="Y67" s="235"/>
      <c r="Z67" s="235"/>
    </row>
    <row r="68" spans="1:26" ht="12.75" customHeight="1" outlineLevel="1" x14ac:dyDescent="0.35">
      <c r="A68" s="273"/>
      <c r="B68" s="234"/>
      <c r="C68" s="244"/>
      <c r="D68" s="244"/>
      <c r="E68" s="244"/>
      <c r="F68" s="252"/>
      <c r="G68" s="299" t="s">
        <v>322</v>
      </c>
      <c r="H68" s="336">
        <v>0.1</v>
      </c>
      <c r="I68" s="336">
        <v>0.2</v>
      </c>
      <c r="J68" s="287" t="s">
        <v>312</v>
      </c>
      <c r="K68" s="338">
        <f>H68*60</f>
        <v>6</v>
      </c>
      <c r="L68" s="338">
        <f>I68*60</f>
        <v>12</v>
      </c>
      <c r="M68" s="287" t="s">
        <v>313</v>
      </c>
      <c r="Q68" s="287"/>
      <c r="R68" s="287"/>
      <c r="S68" s="287"/>
      <c r="T68" s="287"/>
      <c r="U68" s="287"/>
      <c r="V68" s="288"/>
      <c r="W68" s="243"/>
      <c r="X68" s="235"/>
      <c r="Y68" s="235"/>
      <c r="Z68" s="235"/>
    </row>
    <row r="69" spans="1:26" ht="12.75" customHeight="1" outlineLevel="1" x14ac:dyDescent="0.35">
      <c r="A69" s="273"/>
      <c r="B69" s="234"/>
      <c r="C69" s="244"/>
      <c r="D69" s="244"/>
      <c r="E69" s="244"/>
      <c r="F69" s="252"/>
      <c r="G69" s="299" t="s">
        <v>323</v>
      </c>
      <c r="H69" s="336">
        <v>0.1</v>
      </c>
      <c r="I69" s="336">
        <v>0.1</v>
      </c>
      <c r="J69" s="287" t="s">
        <v>314</v>
      </c>
      <c r="K69" s="338">
        <f>H69*60</f>
        <v>6</v>
      </c>
      <c r="L69" s="338">
        <f>I69*60</f>
        <v>6</v>
      </c>
      <c r="M69" s="287" t="s">
        <v>313</v>
      </c>
      <c r="Q69" s="287"/>
      <c r="R69" s="287"/>
      <c r="S69" s="287"/>
      <c r="T69" s="287"/>
      <c r="U69" s="287"/>
      <c r="V69" s="288"/>
      <c r="W69" s="243"/>
      <c r="X69" s="235"/>
      <c r="Y69" s="235"/>
      <c r="Z69" s="235"/>
    </row>
    <row r="70" spans="1:26" ht="12.75" customHeight="1" outlineLevel="1" x14ac:dyDescent="0.35">
      <c r="A70" s="273"/>
      <c r="B70" s="234"/>
      <c r="C70" s="244"/>
      <c r="D70" s="244"/>
      <c r="E70" s="244"/>
      <c r="F70" s="252"/>
      <c r="G70" s="299" t="s">
        <v>301</v>
      </c>
      <c r="H70" s="336">
        <v>2</v>
      </c>
      <c r="I70" s="336">
        <v>2</v>
      </c>
      <c r="J70" s="287" t="s">
        <v>315</v>
      </c>
      <c r="K70" s="287"/>
      <c r="L70" s="287"/>
      <c r="Q70" s="287"/>
      <c r="R70" s="287"/>
      <c r="S70" s="287"/>
      <c r="T70" s="287"/>
      <c r="U70" s="287"/>
      <c r="V70" s="288"/>
      <c r="W70" s="243"/>
      <c r="X70" s="235"/>
      <c r="Y70" s="235"/>
      <c r="Z70" s="235"/>
    </row>
    <row r="71" spans="1:26" ht="12.75" customHeight="1" outlineLevel="1" x14ac:dyDescent="0.35">
      <c r="A71" s="273"/>
      <c r="B71" s="234"/>
      <c r="C71" s="244"/>
      <c r="D71" s="244"/>
      <c r="E71" s="244"/>
      <c r="F71" s="252"/>
      <c r="H71" s="337">
        <f>(H68+H69)/H70</f>
        <v>0.1</v>
      </c>
      <c r="I71" s="337">
        <f>(I68+I69)/I70</f>
        <v>0.15000000000000002</v>
      </c>
      <c r="J71" s="287" t="s">
        <v>316</v>
      </c>
      <c r="K71" s="287"/>
      <c r="L71" s="287"/>
      <c r="M71" s="287"/>
      <c r="R71" s="287"/>
      <c r="S71" s="287"/>
      <c r="T71" s="287"/>
      <c r="U71" s="287"/>
      <c r="V71" s="288"/>
      <c r="W71" s="243"/>
      <c r="X71" s="235"/>
      <c r="Y71" s="235"/>
      <c r="Z71" s="235"/>
    </row>
    <row r="72" spans="1:26" ht="12.75" customHeight="1" outlineLevel="1" x14ac:dyDescent="0.35">
      <c r="A72" s="273"/>
      <c r="B72" s="234"/>
      <c r="C72" s="244"/>
      <c r="D72" s="244"/>
      <c r="E72" s="244"/>
      <c r="F72" s="259"/>
      <c r="G72" s="284"/>
      <c r="H72" s="289"/>
      <c r="I72" s="284"/>
      <c r="J72" s="290"/>
      <c r="K72" s="290"/>
      <c r="L72" s="290"/>
      <c r="M72" s="290"/>
      <c r="N72" s="294" t="s">
        <v>318</v>
      </c>
      <c r="O72" s="290"/>
      <c r="P72" s="290"/>
      <c r="Q72" s="287" t="s">
        <v>324</v>
      </c>
      <c r="R72" s="291"/>
      <c r="V72" s="292"/>
      <c r="W72" s="243"/>
      <c r="X72" s="235"/>
      <c r="Y72" s="235"/>
      <c r="Z72" s="235"/>
    </row>
    <row r="73" spans="1:26" ht="12.75" customHeight="1" outlineLevel="1" x14ac:dyDescent="0.35">
      <c r="A73" s="273"/>
      <c r="B73" s="234"/>
      <c r="C73" s="244"/>
      <c r="D73" s="244"/>
      <c r="E73" s="244"/>
      <c r="F73" s="259"/>
      <c r="G73" s="284"/>
      <c r="H73" s="284"/>
      <c r="I73" s="284"/>
      <c r="K73" s="290"/>
      <c r="L73" s="290"/>
      <c r="M73" s="290"/>
      <c r="O73" s="290"/>
      <c r="Q73" s="297"/>
      <c r="R73" s="291"/>
      <c r="V73" s="292"/>
      <c r="W73" s="243"/>
      <c r="X73" s="235"/>
      <c r="Y73" s="235"/>
      <c r="Z73" s="235"/>
    </row>
    <row r="74" spans="1:26" ht="12.75" customHeight="1" outlineLevel="1" x14ac:dyDescent="0.35">
      <c r="A74" s="273"/>
      <c r="B74" s="234"/>
      <c r="C74" s="244"/>
      <c r="D74" s="244"/>
      <c r="E74" s="244"/>
      <c r="F74" s="259"/>
      <c r="H74" s="293" t="s">
        <v>317</v>
      </c>
      <c r="K74" s="290"/>
      <c r="L74" s="290"/>
      <c r="M74" s="290"/>
      <c r="N74" s="290" t="s">
        <v>275</v>
      </c>
      <c r="O74" s="339">
        <v>0.2</v>
      </c>
      <c r="P74" s="295" t="s">
        <v>319</v>
      </c>
      <c r="Q74" s="341">
        <f>O74*60</f>
        <v>12</v>
      </c>
      <c r="R74" s="290" t="s">
        <v>313</v>
      </c>
      <c r="V74" s="292"/>
      <c r="W74" s="243"/>
      <c r="X74" s="235"/>
      <c r="Y74" s="235"/>
      <c r="Z74" s="235"/>
    </row>
    <row r="75" spans="1:26" ht="12.75" customHeight="1" outlineLevel="1" x14ac:dyDescent="0.35">
      <c r="A75" s="273"/>
      <c r="B75" s="234"/>
      <c r="C75" s="244"/>
      <c r="D75" s="244"/>
      <c r="E75" s="244"/>
      <c r="F75" s="259"/>
      <c r="G75" s="293"/>
      <c r="H75" s="284"/>
      <c r="J75" s="290"/>
      <c r="K75" s="290"/>
      <c r="L75" s="290"/>
      <c r="M75" s="290"/>
      <c r="N75" s="289" t="s">
        <v>320</v>
      </c>
      <c r="O75" s="340">
        <v>2</v>
      </c>
      <c r="P75" s="295" t="s">
        <v>321</v>
      </c>
      <c r="Q75" s="290"/>
      <c r="R75" s="290"/>
      <c r="V75" s="292"/>
      <c r="W75" s="243"/>
      <c r="X75" s="235"/>
      <c r="Y75" s="235"/>
      <c r="Z75" s="235"/>
    </row>
    <row r="76" spans="1:26" ht="12.75" customHeight="1" outlineLevel="1" x14ac:dyDescent="0.35">
      <c r="A76" s="273"/>
      <c r="B76" s="234"/>
      <c r="C76" s="244"/>
      <c r="D76" s="244"/>
      <c r="E76" s="244"/>
      <c r="F76" s="259"/>
      <c r="G76" s="284"/>
      <c r="H76" s="289"/>
      <c r="I76" s="284"/>
      <c r="L76" s="290"/>
      <c r="M76" s="290"/>
      <c r="N76" s="290"/>
      <c r="O76" s="290"/>
      <c r="P76" s="290"/>
      <c r="R76" s="291"/>
      <c r="V76" s="292"/>
      <c r="W76" s="243"/>
      <c r="X76" s="235"/>
      <c r="Y76" s="235"/>
      <c r="Z76" s="235"/>
    </row>
    <row r="77" spans="1:26" ht="12.75" customHeight="1" outlineLevel="1" x14ac:dyDescent="0.35">
      <c r="A77" s="273"/>
      <c r="B77" s="234"/>
      <c r="C77" s="244"/>
      <c r="D77" s="244"/>
      <c r="E77" s="244"/>
      <c r="F77" s="259"/>
      <c r="I77" s="284" t="s">
        <v>299</v>
      </c>
      <c r="J77" s="289" t="s">
        <v>300</v>
      </c>
      <c r="L77" s="290"/>
      <c r="M77" s="290"/>
      <c r="N77" s="290"/>
      <c r="O77" s="290"/>
      <c r="P77" s="290"/>
      <c r="Q77" s="290"/>
      <c r="R77" s="290"/>
      <c r="S77" s="284"/>
      <c r="T77" s="289"/>
      <c r="U77" s="291"/>
      <c r="V77" s="292"/>
      <c r="W77" s="243"/>
      <c r="X77" s="235"/>
      <c r="Y77" s="235"/>
      <c r="Z77" s="235"/>
    </row>
    <row r="78" spans="1:26" ht="12.75" customHeight="1" outlineLevel="1" x14ac:dyDescent="0.35">
      <c r="A78" s="273"/>
      <c r="B78" s="234"/>
      <c r="C78" s="244"/>
      <c r="D78" s="244"/>
      <c r="E78" s="244"/>
      <c r="F78" s="259"/>
      <c r="G78" s="687" t="s">
        <v>101</v>
      </c>
      <c r="H78" t="s">
        <v>1155</v>
      </c>
      <c r="I78" s="289" t="s">
        <v>328</v>
      </c>
      <c r="J78" s="289" t="s">
        <v>325</v>
      </c>
      <c r="M78" s="290"/>
      <c r="N78" s="290" t="s">
        <v>1155</v>
      </c>
      <c r="O78" s="290" t="s">
        <v>326</v>
      </c>
      <c r="P78" s="296" t="s">
        <v>327</v>
      </c>
      <c r="Q78" s="290"/>
      <c r="U78" s="291"/>
      <c r="V78" s="292"/>
      <c r="W78" s="243"/>
      <c r="X78" s="235"/>
      <c r="Y78" s="235"/>
      <c r="Z78" s="235"/>
    </row>
    <row r="79" spans="1:26" ht="12.75" customHeight="1" outlineLevel="1" x14ac:dyDescent="0.35">
      <c r="A79" s="273"/>
      <c r="B79" s="234"/>
      <c r="C79" s="244"/>
      <c r="D79" s="244"/>
      <c r="E79" s="244"/>
      <c r="F79" s="259"/>
      <c r="G79" s="300">
        <v>43466</v>
      </c>
      <c r="H79" s="1007">
        <f>MIN(364,INT((G79 - DATE(YEAR(G79),1,1))))</f>
        <v>0</v>
      </c>
      <c r="I79" s="342">
        <v>2</v>
      </c>
      <c r="J79" s="343">
        <v>10</v>
      </c>
      <c r="N79" s="1008">
        <f t="shared" ref="N79:N85" si="0">H79</f>
        <v>0</v>
      </c>
      <c r="O79" s="344">
        <v>150</v>
      </c>
      <c r="P79" s="345">
        <v>500</v>
      </c>
      <c r="U79" s="292"/>
      <c r="W79" s="243"/>
      <c r="X79" s="235"/>
      <c r="Y79" s="235"/>
      <c r="Z79" s="235"/>
    </row>
    <row r="80" spans="1:26" ht="12.75" customHeight="1" outlineLevel="1" x14ac:dyDescent="0.35">
      <c r="A80" s="273"/>
      <c r="B80" s="234"/>
      <c r="C80" s="244"/>
      <c r="D80" s="244"/>
      <c r="E80" s="244"/>
      <c r="F80" s="259"/>
      <c r="G80" s="300">
        <v>43525</v>
      </c>
      <c r="H80" s="1007">
        <f t="shared" ref="H80:H85" si="1">MIN(364,INT((G80 - DATE(YEAR(G80),1,1))))</f>
        <v>59</v>
      </c>
      <c r="I80" s="342">
        <v>2</v>
      </c>
      <c r="J80" s="343">
        <v>10</v>
      </c>
      <c r="N80" s="1008">
        <f t="shared" si="0"/>
        <v>59</v>
      </c>
      <c r="O80" s="344">
        <v>150</v>
      </c>
      <c r="P80" s="345">
        <v>500</v>
      </c>
      <c r="U80" s="292"/>
      <c r="W80" s="243"/>
      <c r="X80" s="235"/>
      <c r="Y80" s="235"/>
      <c r="Z80" s="235"/>
    </row>
    <row r="81" spans="1:26" ht="12.75" customHeight="1" outlineLevel="1" x14ac:dyDescent="0.35">
      <c r="A81" s="273"/>
      <c r="B81" s="234"/>
      <c r="C81" s="244"/>
      <c r="D81" s="244"/>
      <c r="E81" s="244"/>
      <c r="F81" s="259"/>
      <c r="G81" s="300">
        <v>43556</v>
      </c>
      <c r="H81" s="1007">
        <f t="shared" si="1"/>
        <v>90</v>
      </c>
      <c r="I81" s="342">
        <v>2</v>
      </c>
      <c r="J81" s="343">
        <v>10</v>
      </c>
      <c r="N81" s="1008">
        <f t="shared" si="0"/>
        <v>90</v>
      </c>
      <c r="O81" s="344">
        <v>150</v>
      </c>
      <c r="P81" s="345">
        <v>500</v>
      </c>
      <c r="U81" s="292"/>
      <c r="W81" s="243"/>
      <c r="X81" s="235"/>
      <c r="Y81" s="235"/>
      <c r="Z81" s="235"/>
    </row>
    <row r="82" spans="1:26" ht="12.75" customHeight="1" outlineLevel="1" x14ac:dyDescent="0.35">
      <c r="A82" s="273"/>
      <c r="B82" s="234"/>
      <c r="C82" s="244"/>
      <c r="D82" s="244"/>
      <c r="E82" s="244"/>
      <c r="F82" s="259"/>
      <c r="G82" s="300">
        <v>43615</v>
      </c>
      <c r="H82" s="1007">
        <f t="shared" si="1"/>
        <v>149</v>
      </c>
      <c r="I82" s="342">
        <v>2</v>
      </c>
      <c r="J82" s="343">
        <v>10</v>
      </c>
      <c r="M82" s="290"/>
      <c r="N82" s="1008">
        <f t="shared" si="0"/>
        <v>149</v>
      </c>
      <c r="O82" s="344">
        <v>150</v>
      </c>
      <c r="P82" s="345">
        <v>500</v>
      </c>
      <c r="Q82" s="297"/>
      <c r="U82" s="292"/>
      <c r="W82" s="243"/>
      <c r="X82" s="235"/>
      <c r="Y82" s="235"/>
      <c r="Z82" s="235"/>
    </row>
    <row r="83" spans="1:26" ht="12.75" customHeight="1" outlineLevel="1" x14ac:dyDescent="0.35">
      <c r="A83" s="273"/>
      <c r="B83" s="234"/>
      <c r="C83" s="244"/>
      <c r="D83" s="244"/>
      <c r="E83" s="244"/>
      <c r="F83" s="259"/>
      <c r="G83" s="300">
        <v>43620</v>
      </c>
      <c r="H83" s="1007">
        <f t="shared" si="1"/>
        <v>154</v>
      </c>
      <c r="I83" s="342">
        <v>2</v>
      </c>
      <c r="J83" s="343">
        <v>10</v>
      </c>
      <c r="M83" s="290"/>
      <c r="N83" s="1008">
        <f t="shared" si="0"/>
        <v>154</v>
      </c>
      <c r="O83" s="344">
        <v>150</v>
      </c>
      <c r="P83" s="345">
        <v>500</v>
      </c>
      <c r="Q83" s="297"/>
      <c r="U83" s="292"/>
      <c r="W83" s="243"/>
      <c r="X83" s="235"/>
      <c r="Y83" s="235"/>
      <c r="Z83" s="235"/>
    </row>
    <row r="84" spans="1:26" ht="12.75" customHeight="1" outlineLevel="1" x14ac:dyDescent="0.35">
      <c r="A84" s="273"/>
      <c r="B84" s="234"/>
      <c r="C84" s="244"/>
      <c r="D84" s="244"/>
      <c r="E84" s="244"/>
      <c r="F84" s="259"/>
      <c r="G84" s="300">
        <v>43678</v>
      </c>
      <c r="H84" s="1007">
        <f t="shared" si="1"/>
        <v>212</v>
      </c>
      <c r="I84" s="342">
        <v>2</v>
      </c>
      <c r="J84" s="343">
        <v>10</v>
      </c>
      <c r="M84" s="290"/>
      <c r="N84" s="1008">
        <f t="shared" si="0"/>
        <v>212</v>
      </c>
      <c r="O84" s="344">
        <v>150</v>
      </c>
      <c r="P84" s="345">
        <v>500</v>
      </c>
      <c r="Q84" s="297"/>
      <c r="U84" s="292"/>
      <c r="W84" s="243"/>
      <c r="X84" s="235"/>
      <c r="Y84" s="235"/>
      <c r="Z84" s="235"/>
    </row>
    <row r="85" spans="1:26" ht="12.75" customHeight="1" outlineLevel="1" x14ac:dyDescent="0.35">
      <c r="A85" s="273"/>
      <c r="B85" s="234"/>
      <c r="C85" s="244"/>
      <c r="D85" s="244"/>
      <c r="E85" s="244"/>
      <c r="F85" s="259"/>
      <c r="G85" s="300">
        <v>43824</v>
      </c>
      <c r="H85" s="1007">
        <f t="shared" si="1"/>
        <v>358</v>
      </c>
      <c r="I85" s="342">
        <v>2</v>
      </c>
      <c r="J85" s="343">
        <v>10</v>
      </c>
      <c r="M85" s="290"/>
      <c r="N85" s="1008">
        <f t="shared" si="0"/>
        <v>358</v>
      </c>
      <c r="O85" s="344">
        <v>150</v>
      </c>
      <c r="P85" s="345">
        <v>500</v>
      </c>
      <c r="Q85" s="297"/>
      <c r="U85" s="292"/>
      <c r="W85" s="243"/>
      <c r="X85" s="235"/>
      <c r="Y85" s="235"/>
      <c r="Z85" s="235"/>
    </row>
    <row r="86" spans="1:26" ht="12.75" customHeight="1" outlineLevel="1" x14ac:dyDescent="0.35">
      <c r="A86" s="273"/>
      <c r="B86" s="234"/>
      <c r="C86" s="244"/>
      <c r="D86" s="244"/>
      <c r="E86" s="244"/>
      <c r="F86" s="259"/>
      <c r="G86" s="262"/>
      <c r="H86" s="262"/>
      <c r="I86" s="262"/>
      <c r="J86" s="263"/>
      <c r="K86" s="263"/>
      <c r="L86" s="263"/>
      <c r="M86" s="263"/>
      <c r="N86" s="263"/>
      <c r="O86" s="263"/>
      <c r="P86" s="263"/>
      <c r="Q86" s="263"/>
      <c r="R86" s="263"/>
      <c r="S86" s="263"/>
      <c r="T86" s="263"/>
      <c r="U86" s="255"/>
      <c r="V86" s="255"/>
      <c r="W86" s="243"/>
      <c r="X86" s="235"/>
      <c r="Y86" s="235"/>
      <c r="Z86" s="235"/>
    </row>
    <row r="87" spans="1:26" ht="12.75" customHeight="1" outlineLevel="1" x14ac:dyDescent="0.35">
      <c r="A87" s="273"/>
      <c r="B87" s="234"/>
      <c r="C87" s="264"/>
      <c r="D87" s="264"/>
      <c r="E87" s="264"/>
      <c r="F87" s="264"/>
      <c r="G87" s="265" t="str">
        <f>G56</f>
        <v>LABOUR GRAIN FEEDING - LABOUR REQUIREMENT FOR GRAIN FEEDING SHEEP</v>
      </c>
      <c r="H87" s="264"/>
      <c r="I87" s="264"/>
      <c r="J87" s="264"/>
      <c r="K87" s="264"/>
      <c r="L87" s="264"/>
      <c r="M87" s="264"/>
      <c r="N87" s="264"/>
      <c r="O87" s="264"/>
      <c r="P87" s="264"/>
      <c r="Q87" s="264"/>
      <c r="R87" s="264"/>
      <c r="S87" s="264"/>
      <c r="T87" s="298"/>
      <c r="U87" s="298"/>
      <c r="V87" s="298"/>
      <c r="W87" s="266" t="s">
        <v>24</v>
      </c>
      <c r="X87" s="235"/>
      <c r="Y87" s="235"/>
      <c r="Z87" s="235"/>
    </row>
    <row r="88" spans="1:26" ht="12.75" customHeight="1" outlineLevel="1" x14ac:dyDescent="0.35">
      <c r="A88" s="273"/>
      <c r="B88" s="234"/>
      <c r="C88" s="234"/>
      <c r="D88" s="234"/>
      <c r="E88" s="234"/>
      <c r="F88" s="234"/>
      <c r="G88" s="234"/>
      <c r="H88" s="234"/>
      <c r="I88" s="234"/>
      <c r="J88" s="234"/>
      <c r="K88" s="234"/>
      <c r="L88" s="234"/>
      <c r="M88" s="234"/>
      <c r="N88" s="234"/>
      <c r="O88" s="234"/>
      <c r="P88" s="234"/>
      <c r="Q88" s="234"/>
      <c r="R88" s="234"/>
      <c r="S88" s="234"/>
      <c r="T88" s="234"/>
      <c r="U88" s="235"/>
      <c r="V88" s="234"/>
      <c r="W88" s="234"/>
      <c r="X88" s="235"/>
      <c r="Y88" s="235"/>
      <c r="Z88" s="235"/>
    </row>
    <row r="89" spans="1:26" x14ac:dyDescent="0.35">
      <c r="A89" s="689"/>
      <c r="B89" s="688"/>
      <c r="C89" s="688"/>
      <c r="D89" s="688"/>
      <c r="E89" s="688"/>
      <c r="F89" s="688"/>
      <c r="G89" s="688"/>
      <c r="H89" s="688"/>
      <c r="I89" s="688"/>
      <c r="J89" s="688"/>
      <c r="K89" s="688"/>
      <c r="L89" s="688"/>
      <c r="M89" s="688"/>
      <c r="N89" s="688"/>
      <c r="O89" s="688"/>
      <c r="P89" s="688"/>
      <c r="Q89" s="688"/>
      <c r="R89" s="688"/>
      <c r="S89" s="688"/>
      <c r="T89" s="688"/>
      <c r="U89" s="690"/>
      <c r="V89" s="688"/>
      <c r="W89" s="688"/>
      <c r="X89" s="690"/>
      <c r="Y89" s="690"/>
      <c r="Z89" s="690"/>
    </row>
    <row r="90" spans="1:26" x14ac:dyDescent="0.35">
      <c r="A90" s="689"/>
      <c r="B90" s="688"/>
      <c r="C90" s="688"/>
      <c r="D90" s="688"/>
      <c r="E90" s="688"/>
      <c r="F90" s="688"/>
      <c r="G90" s="688"/>
      <c r="H90" s="688"/>
      <c r="I90" s="688"/>
      <c r="J90" s="688"/>
      <c r="K90" s="688"/>
      <c r="L90" s="688"/>
      <c r="M90" s="688"/>
      <c r="N90" s="688"/>
      <c r="O90" s="688"/>
      <c r="P90" s="688"/>
      <c r="Q90" s="688"/>
      <c r="R90" s="688"/>
      <c r="S90" s="688"/>
      <c r="T90" s="688"/>
      <c r="U90" s="690"/>
      <c r="V90" s="688"/>
      <c r="W90" s="688"/>
      <c r="X90" s="690"/>
      <c r="Y90" s="690"/>
      <c r="Z90" s="690"/>
    </row>
    <row r="91" spans="1:26" x14ac:dyDescent="0.35">
      <c r="A91" s="689"/>
      <c r="B91" s="688"/>
      <c r="C91" s="688"/>
      <c r="D91" s="688"/>
      <c r="E91" s="688"/>
      <c r="F91" s="688"/>
      <c r="G91" s="688"/>
      <c r="H91" s="688"/>
      <c r="I91" s="688"/>
      <c r="J91" s="688"/>
      <c r="K91" s="688"/>
      <c r="L91" s="688"/>
      <c r="M91" s="688"/>
      <c r="N91" s="688"/>
      <c r="O91" s="688"/>
      <c r="P91" s="688"/>
      <c r="Q91" s="688"/>
      <c r="R91" s="688"/>
      <c r="S91" s="688"/>
      <c r="T91" s="688"/>
      <c r="U91" s="690"/>
      <c r="V91" s="688"/>
      <c r="W91" s="688"/>
      <c r="X91" s="690"/>
      <c r="Y91" s="690"/>
      <c r="Z91" s="690"/>
    </row>
    <row r="92" spans="1:26" x14ac:dyDescent="0.35">
      <c r="A92" s="689"/>
      <c r="B92" s="688"/>
      <c r="C92" s="688"/>
      <c r="D92" s="688"/>
      <c r="E92" s="688"/>
      <c r="F92" s="688"/>
      <c r="G92" s="688"/>
      <c r="H92" s="688"/>
      <c r="I92" s="688"/>
      <c r="J92" s="688"/>
      <c r="K92" s="688"/>
      <c r="L92" s="688"/>
      <c r="M92" s="688"/>
      <c r="N92" s="688"/>
      <c r="O92" s="688"/>
      <c r="P92" s="688"/>
      <c r="Q92" s="688"/>
      <c r="R92" s="688"/>
      <c r="S92" s="688"/>
      <c r="T92" s="688"/>
      <c r="U92" s="690"/>
      <c r="V92" s="688"/>
      <c r="W92" s="688"/>
      <c r="X92" s="690"/>
      <c r="Y92" s="690"/>
      <c r="Z92" s="690"/>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4296875" defaultRowHeight="12" customHeight="1" outlineLevelRow="1" x14ac:dyDescent="0.35"/>
  <cols>
    <col min="1" max="1" width="4.54296875" style="9" customWidth="1"/>
    <col min="2" max="2" width="1.54296875" style="9" customWidth="1"/>
    <col min="3" max="4" width="0.54296875" style="9" customWidth="1"/>
    <col min="5" max="5" width="1.54296875" style="9" customWidth="1"/>
    <col min="6" max="6" width="2.54296875" style="9" customWidth="1"/>
    <col min="7" max="7" width="19.54296875" style="9" customWidth="1"/>
    <col min="8" max="8" width="16.453125" style="9" customWidth="1"/>
    <col min="9" max="9" width="15" style="9" customWidth="1"/>
    <col min="10" max="10" width="14.453125" style="9" customWidth="1"/>
    <col min="11" max="11" width="16.54296875" style="9" bestFit="1" customWidth="1"/>
    <col min="12" max="13" width="13.54296875" style="9" customWidth="1"/>
    <col min="14" max="14" width="13.7265625" style="9" customWidth="1"/>
    <col min="15" max="18" width="11.54296875" style="9"/>
    <col min="19" max="19" width="15.54296875" style="9" customWidth="1"/>
    <col min="20" max="20" width="12.453125" style="9" customWidth="1"/>
    <col min="21" max="21" width="12.54296875" style="9" customWidth="1"/>
    <col min="22" max="26" width="11.54296875" style="9"/>
    <col min="27" max="68" width="11.54296875" style="76"/>
    <col min="69" max="16384" width="11.54296875" style="9"/>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15" customHeight="1" x14ac:dyDescent="0.3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35">
      <c r="A4" s="6"/>
      <c r="B4" s="7"/>
      <c r="C4" s="13"/>
      <c r="D4" s="13"/>
      <c r="E4" s="13" t="s">
        <v>1</v>
      </c>
      <c r="F4" s="14"/>
      <c r="G4" s="15" t="s">
        <v>367</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3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3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3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3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3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3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3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3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3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3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3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3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3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3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3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3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15" customHeight="1" thickBot="1" x14ac:dyDescent="0.4">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15" customHeight="1" x14ac:dyDescent="0.3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35">
      <c r="A23" s="6"/>
      <c r="B23" s="7"/>
      <c r="C23" s="13"/>
      <c r="D23" s="13"/>
      <c r="E23" s="13" t="s">
        <v>1</v>
      </c>
      <c r="F23" s="14"/>
      <c r="G23" s="15" t="s">
        <v>340</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3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3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3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3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3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3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3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4.5" outlineLevel="1" x14ac:dyDescent="0.35">
      <c r="A31" s="6"/>
      <c r="B31" s="7"/>
      <c r="C31" s="18"/>
      <c r="D31" s="18"/>
      <c r="E31" s="18"/>
      <c r="F31" s="27"/>
      <c r="G31" s="687" t="s">
        <v>976</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4.5" outlineLevel="1" x14ac:dyDescent="0.3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4.5" outlineLevel="1" x14ac:dyDescent="0.35">
      <c r="A33" s="691"/>
      <c r="B33" s="688"/>
      <c r="C33" s="700"/>
      <c r="D33" s="700"/>
      <c r="E33" s="700"/>
      <c r="F33" s="704"/>
      <c r="G33" s="9" t="s">
        <v>974</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4.5" outlineLevel="1" x14ac:dyDescent="0.35">
      <c r="A34" s="691"/>
      <c r="B34" s="688"/>
      <c r="C34" s="700"/>
      <c r="D34" s="700"/>
      <c r="E34" s="700"/>
      <c r="F34" s="704"/>
      <c r="G34" s="687" t="s">
        <v>975</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4.5" outlineLevel="1" x14ac:dyDescent="0.35">
      <c r="A35" s="691"/>
      <c r="B35" s="688"/>
      <c r="C35" s="700"/>
      <c r="D35" s="700"/>
      <c r="E35" s="700"/>
      <c r="F35" s="704"/>
      <c r="G35" s="687" t="s">
        <v>999</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4.5" outlineLevel="1" x14ac:dyDescent="0.3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4.5" x14ac:dyDescent="0.35">
      <c r="A37" s="691"/>
      <c r="B37" s="688"/>
      <c r="C37" s="700"/>
      <c r="D37" s="700"/>
      <c r="E37" s="700"/>
      <c r="F37" s="704"/>
      <c r="G37" s="315" t="s">
        <v>781</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4.5" outlineLevel="1" x14ac:dyDescent="0.35">
      <c r="A38" s="6"/>
      <c r="B38" s="7"/>
      <c r="C38" s="18"/>
      <c r="D38" s="18"/>
      <c r="E38" s="18"/>
      <c r="F38" s="27"/>
      <c r="G38" s="35"/>
      <c r="H38" s="36" t="s">
        <v>109</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4.5" outlineLevel="1" x14ac:dyDescent="0.3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4.5" outlineLevel="1" x14ac:dyDescent="0.3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4.5" x14ac:dyDescent="0.35">
      <c r="A41" s="233"/>
      <c r="B41" s="234"/>
      <c r="C41" s="244"/>
      <c r="D41" s="244"/>
      <c r="E41" s="244"/>
      <c r="F41" s="252"/>
      <c r="G41" s="315" t="s">
        <v>341</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4.5" outlineLevel="1" x14ac:dyDescent="0.35">
      <c r="A42" s="233"/>
      <c r="B42" s="234"/>
      <c r="C42" s="244"/>
      <c r="D42" s="244"/>
      <c r="E42" s="244"/>
      <c r="F42" s="252"/>
      <c r="G42" s="256"/>
      <c r="H42" s="314" t="s">
        <v>110</v>
      </c>
      <c r="I42" s="314" t="s">
        <v>837</v>
      </c>
      <c r="J42" s="314" t="s">
        <v>410</v>
      </c>
      <c r="K42" s="252" t="s">
        <v>806</v>
      </c>
      <c r="L42" s="252" t="s">
        <v>807</v>
      </c>
      <c r="M42" s="252" t="s">
        <v>808</v>
      </c>
      <c r="N42" s="314" t="s">
        <v>809</v>
      </c>
      <c r="O42" s="314" t="s">
        <v>810</v>
      </c>
      <c r="P42" s="314" t="s">
        <v>811</v>
      </c>
      <c r="Q42" s="314" t="s">
        <v>812</v>
      </c>
      <c r="R42" s="314" t="s">
        <v>813</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4.5" outlineLevel="1" x14ac:dyDescent="0.3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4.5" outlineLevel="1" x14ac:dyDescent="0.3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4.5" outlineLevel="1" x14ac:dyDescent="0.3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4.5" outlineLevel="1" x14ac:dyDescent="0.3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4.5" outlineLevel="1" x14ac:dyDescent="0.3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4.5" outlineLevel="1" x14ac:dyDescent="0.3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4.5" outlineLevel="1" x14ac:dyDescent="0.3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4.5" outlineLevel="1" x14ac:dyDescent="0.3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4.5" outlineLevel="1" x14ac:dyDescent="0.3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4.5" outlineLevel="1" x14ac:dyDescent="0.3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4.5" outlineLevel="1" x14ac:dyDescent="0.3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4.5" outlineLevel="1" x14ac:dyDescent="0.3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4.5" outlineLevel="1" x14ac:dyDescent="0.3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4.5" outlineLevel="1" x14ac:dyDescent="0.3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4.5" outlineLevel="1" x14ac:dyDescent="0.3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4.5" outlineLevel="1" x14ac:dyDescent="0.3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4.5" outlineLevel="1" x14ac:dyDescent="0.3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4.5" outlineLevel="1" x14ac:dyDescent="0.3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4.5" x14ac:dyDescent="0.35">
      <c r="A61" s="6"/>
      <c r="B61" s="7"/>
      <c r="C61" s="18"/>
      <c r="D61" s="18"/>
      <c r="E61" s="18"/>
      <c r="F61" s="27"/>
      <c r="G61" s="315" t="s">
        <v>274</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4.5" outlineLevel="1" x14ac:dyDescent="0.35">
      <c r="A62" s="6"/>
      <c r="B62" s="7"/>
      <c r="C62" s="18"/>
      <c r="D62" s="18"/>
      <c r="E62" s="18"/>
      <c r="F62" s="27"/>
      <c r="G62" s="35"/>
      <c r="H62" s="314" t="s">
        <v>108</v>
      </c>
      <c r="I62" s="314" t="s">
        <v>837</v>
      </c>
      <c r="J62" s="36" t="s">
        <v>410</v>
      </c>
      <c r="K62" s="69" t="s">
        <v>806</v>
      </c>
      <c r="L62" s="69" t="s">
        <v>807</v>
      </c>
      <c r="M62" s="69" t="s">
        <v>808</v>
      </c>
      <c r="N62" s="36" t="s">
        <v>809</v>
      </c>
      <c r="O62" s="36" t="s">
        <v>810</v>
      </c>
      <c r="P62" s="36" t="s">
        <v>811</v>
      </c>
      <c r="Q62" s="36" t="s">
        <v>812</v>
      </c>
      <c r="R62" s="36" t="s">
        <v>813</v>
      </c>
      <c r="S62" s="314"/>
      <c r="T62" s="314" t="s">
        <v>108</v>
      </c>
      <c r="U62" s="314" t="s">
        <v>837</v>
      </c>
      <c r="V62" s="314" t="s">
        <v>410</v>
      </c>
      <c r="W62" s="271" t="s">
        <v>806</v>
      </c>
      <c r="X62" s="271" t="s">
        <v>807</v>
      </c>
      <c r="Y62" s="271" t="s">
        <v>808</v>
      </c>
      <c r="Z62" s="314" t="s">
        <v>809</v>
      </c>
      <c r="AA62" s="314" t="s">
        <v>810</v>
      </c>
      <c r="AB62" s="314" t="s">
        <v>811</v>
      </c>
      <c r="AC62" s="314" t="s">
        <v>812</v>
      </c>
      <c r="AD62" s="314" t="s">
        <v>813</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4.5" outlineLevel="1" x14ac:dyDescent="0.3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4.5" outlineLevel="1" x14ac:dyDescent="0.3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4.5" outlineLevel="1" x14ac:dyDescent="0.3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4.5" outlineLevel="1" x14ac:dyDescent="0.3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4.5" outlineLevel="1" x14ac:dyDescent="0.3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4.5" outlineLevel="1" x14ac:dyDescent="0.3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4.5" outlineLevel="1" x14ac:dyDescent="0.3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4.5" outlineLevel="1" x14ac:dyDescent="0.3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4.5" outlineLevel="1" x14ac:dyDescent="0.3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4.5" outlineLevel="1" x14ac:dyDescent="0.3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4.5" outlineLevel="1" x14ac:dyDescent="0.3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4.5" outlineLevel="1" x14ac:dyDescent="0.3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4.5" outlineLevel="1" x14ac:dyDescent="0.3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4.5" outlineLevel="1" x14ac:dyDescent="0.3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4.5" outlineLevel="1" x14ac:dyDescent="0.3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4.5" outlineLevel="1" x14ac:dyDescent="0.3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4.5" outlineLevel="1" x14ac:dyDescent="0.3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4.5" outlineLevel="1" x14ac:dyDescent="0.3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4.5" outlineLevel="1" x14ac:dyDescent="0.35">
      <c r="A81" s="6"/>
      <c r="B81" s="7"/>
      <c r="C81" s="18"/>
      <c r="D81" s="18"/>
      <c r="E81" s="18"/>
      <c r="F81" s="27"/>
      <c r="G81" s="35"/>
      <c r="H81" s="36" t="s">
        <v>230</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4.5" outlineLevel="1" x14ac:dyDescent="0.3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4.5" outlineLevel="1" x14ac:dyDescent="0.3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4.5" x14ac:dyDescent="0.35">
      <c r="A84" s="6"/>
      <c r="B84" s="7"/>
      <c r="C84" s="18"/>
      <c r="D84" s="18"/>
      <c r="E84" s="18"/>
      <c r="F84" s="27"/>
      <c r="G84" s="624" t="s">
        <v>241</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4" customHeight="1" outlineLevel="1" x14ac:dyDescent="0.35">
      <c r="A85" s="6"/>
      <c r="B85" s="7"/>
      <c r="C85" s="18"/>
      <c r="D85" s="18"/>
      <c r="E85" s="18"/>
      <c r="F85" s="27"/>
      <c r="G85" s="35"/>
      <c r="H85" s="36" t="s">
        <v>242</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4.5" outlineLevel="1" x14ac:dyDescent="0.3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15" customHeight="1" outlineLevel="1" x14ac:dyDescent="0.3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3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3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3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15" customHeight="1" thickBot="1" x14ac:dyDescent="0.4">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15" customHeight="1" x14ac:dyDescent="0.3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3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3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3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3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3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3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3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35">
      <c r="A100" s="6"/>
      <c r="B100" s="7"/>
      <c r="C100" s="18"/>
      <c r="D100" s="18"/>
      <c r="E100" s="18"/>
      <c r="F100" s="18"/>
      <c r="G100" s="18"/>
      <c r="H100" s="18"/>
      <c r="I100" s="24" t="s">
        <v>396</v>
      </c>
      <c r="J100" s="24" t="s">
        <v>59</v>
      </c>
      <c r="K100" s="24" t="s">
        <v>60</v>
      </c>
      <c r="L100" s="24" t="s">
        <v>61</v>
      </c>
      <c r="M100" s="250" t="s">
        <v>62</v>
      </c>
      <c r="N100" s="250" t="s">
        <v>899</v>
      </c>
      <c r="O100" s="250" t="s">
        <v>900</v>
      </c>
      <c r="P100" s="725" t="s">
        <v>901</v>
      </c>
      <c r="Q100" s="725" t="s">
        <v>1223</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4.5" outlineLevel="1" x14ac:dyDescent="0.35">
      <c r="A101" s="6"/>
      <c r="B101" s="7"/>
      <c r="C101" s="18"/>
      <c r="D101" s="18"/>
      <c r="E101" s="18"/>
      <c r="F101" s="27"/>
      <c r="G101" s="35"/>
      <c r="H101" s="28" t="s">
        <v>225</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3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3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15" customHeight="1" outlineLevel="1" x14ac:dyDescent="0.3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3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3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3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15" customHeight="1" outlineLevel="1" thickBot="1" x14ac:dyDescent="0.4">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15" customHeight="1" outlineLevel="1" x14ac:dyDescent="0.3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35">
      <c r="A110" s="6"/>
      <c r="B110" s="7"/>
      <c r="C110" s="13"/>
      <c r="D110" s="13"/>
      <c r="E110" s="13" t="s">
        <v>1</v>
      </c>
      <c r="F110" s="14"/>
      <c r="G110" s="15" t="s">
        <v>338</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3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3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3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3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35">
      <c r="A115" s="6"/>
      <c r="B115" s="7"/>
      <c r="C115" s="18"/>
      <c r="D115" s="18"/>
      <c r="E115" s="18"/>
      <c r="F115" s="18"/>
      <c r="G115" s="18"/>
      <c r="H115" s="1185" t="s">
        <v>361</v>
      </c>
      <c r="I115" s="1185"/>
      <c r="J115" s="1185"/>
      <c r="K115" s="304"/>
      <c r="L115" s="316"/>
      <c r="M115" s="1184" t="s">
        <v>277</v>
      </c>
      <c r="N115" s="1184"/>
      <c r="O115" s="1184"/>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3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3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4.5" outlineLevel="1" x14ac:dyDescent="0.3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4.5" outlineLevel="1" x14ac:dyDescent="0.3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4.5" outlineLevel="1" x14ac:dyDescent="0.3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4.5" outlineLevel="1" x14ac:dyDescent="0.3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4.5" outlineLevel="1" x14ac:dyDescent="0.3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4.5" outlineLevel="1" x14ac:dyDescent="0.3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4.5" outlineLevel="1" x14ac:dyDescent="0.3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4.5" outlineLevel="1" x14ac:dyDescent="0.3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4.5" outlineLevel="1" x14ac:dyDescent="0.3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4.5" outlineLevel="1" x14ac:dyDescent="0.3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4.5" outlineLevel="1" x14ac:dyDescent="0.3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4.5" outlineLevel="1" x14ac:dyDescent="0.3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4.5" outlineLevel="1" x14ac:dyDescent="0.3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4.5" outlineLevel="1" x14ac:dyDescent="0.3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4.5" outlineLevel="1" x14ac:dyDescent="0.3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4.5" outlineLevel="1" x14ac:dyDescent="0.3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4.5" outlineLevel="1" x14ac:dyDescent="0.3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4.5" outlineLevel="1" x14ac:dyDescent="0.3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4.5" outlineLevel="1" x14ac:dyDescent="0.3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4.5" outlineLevel="1" x14ac:dyDescent="0.3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4.5" outlineLevel="1" x14ac:dyDescent="0.3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4.5" outlineLevel="1" x14ac:dyDescent="0.3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4.5" outlineLevel="1" x14ac:dyDescent="0.3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4.5" outlineLevel="1" x14ac:dyDescent="0.3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4.5" outlineLevel="1" x14ac:dyDescent="0.3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4.5" outlineLevel="1" x14ac:dyDescent="0.3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4.5" outlineLevel="1" x14ac:dyDescent="0.3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4.5" outlineLevel="1" x14ac:dyDescent="0.3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4.5" outlineLevel="1" x14ac:dyDescent="0.3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4.5" outlineLevel="1" x14ac:dyDescent="0.3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4.5" outlineLevel="1" x14ac:dyDescent="0.3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4.5" outlineLevel="1" x14ac:dyDescent="0.3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4.5" outlineLevel="1" x14ac:dyDescent="0.3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4.5" outlineLevel="1" x14ac:dyDescent="0.3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4.5" outlineLevel="1" x14ac:dyDescent="0.3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4.5" outlineLevel="1" x14ac:dyDescent="0.3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4.5" outlineLevel="1" x14ac:dyDescent="0.3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3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3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15" customHeight="1" outlineLevel="1" x14ac:dyDescent="0.3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3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3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3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15" customHeight="1" outlineLevel="1" thickBot="1" x14ac:dyDescent="0.4">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15" customHeight="1" outlineLevel="1" x14ac:dyDescent="0.3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35">
      <c r="A163" s="6"/>
      <c r="B163" s="7"/>
      <c r="C163" s="13"/>
      <c r="D163" s="13"/>
      <c r="E163" s="13" t="s">
        <v>1</v>
      </c>
      <c r="F163" s="14"/>
      <c r="G163" s="15" t="s">
        <v>276</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3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35">
      <c r="A165" s="6"/>
      <c r="B165" s="7"/>
      <c r="C165" s="18"/>
      <c r="D165" s="13"/>
      <c r="E165" s="18"/>
      <c r="F165" s="14"/>
      <c r="G165" s="14" t="s">
        <v>2</v>
      </c>
      <c r="H165" s="14"/>
      <c r="I165" s="14" t="s">
        <v>270</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3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3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3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3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35">
      <c r="A170" s="6"/>
      <c r="B170" s="7"/>
      <c r="C170" s="18"/>
      <c r="D170" s="18"/>
      <c r="E170" s="18"/>
      <c r="F170" s="18"/>
      <c r="G170" s="18"/>
      <c r="H170" s="18" t="s">
        <v>63</v>
      </c>
      <c r="I170" s="244" t="s">
        <v>409</v>
      </c>
      <c r="J170" s="250" t="s">
        <v>396</v>
      </c>
      <c r="K170" s="250" t="s">
        <v>59</v>
      </c>
      <c r="L170" s="250" t="s">
        <v>60</v>
      </c>
      <c r="M170" s="250" t="s">
        <v>61</v>
      </c>
      <c r="N170" s="250" t="s">
        <v>62</v>
      </c>
      <c r="O170" s="250" t="s">
        <v>899</v>
      </c>
      <c r="P170" s="250" t="s">
        <v>900</v>
      </c>
      <c r="Q170" s="725" t="s">
        <v>901</v>
      </c>
      <c r="R170" s="725" t="s">
        <v>1223</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4.5" outlineLevel="1" x14ac:dyDescent="0.3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4.5" outlineLevel="1" x14ac:dyDescent="0.3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4.5" outlineLevel="1" x14ac:dyDescent="0.3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4.5" outlineLevel="1" x14ac:dyDescent="0.3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4.5" outlineLevel="1" x14ac:dyDescent="0.3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4.5" outlineLevel="1" x14ac:dyDescent="0.3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4.5" outlineLevel="1" x14ac:dyDescent="0.3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4.5" outlineLevel="1" x14ac:dyDescent="0.3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4.5" outlineLevel="1" x14ac:dyDescent="0.3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4.5" outlineLevel="1" x14ac:dyDescent="0.3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4.5" outlineLevel="1" x14ac:dyDescent="0.3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4.5" outlineLevel="1" x14ac:dyDescent="0.3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4.5" outlineLevel="1" x14ac:dyDescent="0.3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4.5" outlineLevel="1" x14ac:dyDescent="0.3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4.5" outlineLevel="1" x14ac:dyDescent="0.3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4.5" outlineLevel="1" x14ac:dyDescent="0.3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4.5" outlineLevel="1" x14ac:dyDescent="0.3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4.5" outlineLevel="1" x14ac:dyDescent="0.3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4.5" outlineLevel="1" x14ac:dyDescent="0.3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4.5" outlineLevel="1" x14ac:dyDescent="0.3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4.5" outlineLevel="1" x14ac:dyDescent="0.35">
      <c r="A191" s="6"/>
      <c r="B191" s="7"/>
      <c r="C191" s="18"/>
      <c r="D191" s="18"/>
      <c r="E191" s="18"/>
      <c r="F191" s="27"/>
      <c r="G191" s="28"/>
      <c r="H191" s="231" t="s">
        <v>63</v>
      </c>
      <c r="I191" s="231" t="s">
        <v>409</v>
      </c>
      <c r="J191" s="224" t="s">
        <v>396</v>
      </c>
      <c r="K191" s="224" t="s">
        <v>59</v>
      </c>
      <c r="L191" s="224" t="s">
        <v>60</v>
      </c>
      <c r="M191" s="224" t="s">
        <v>61</v>
      </c>
      <c r="N191" s="224" t="s">
        <v>62</v>
      </c>
      <c r="O191" s="224" t="s">
        <v>899</v>
      </c>
      <c r="P191" s="224" t="s">
        <v>900</v>
      </c>
      <c r="Q191" s="224" t="s">
        <v>901</v>
      </c>
      <c r="R191" s="224" t="s">
        <v>1223</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4.5" outlineLevel="1" x14ac:dyDescent="0.35">
      <c r="A192" s="6"/>
      <c r="B192" s="7"/>
      <c r="C192" s="18"/>
      <c r="D192" s="18"/>
      <c r="E192" s="18"/>
      <c r="F192" s="27"/>
      <c r="G192" s="28" t="s">
        <v>277</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4.5" outlineLevel="1" x14ac:dyDescent="0.3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4.5" outlineLevel="1" x14ac:dyDescent="0.3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4.5" outlineLevel="1" x14ac:dyDescent="0.3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4.5" outlineLevel="1" x14ac:dyDescent="0.3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4.5" outlineLevel="1" x14ac:dyDescent="0.3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4.5" outlineLevel="1" x14ac:dyDescent="0.3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4.5" outlineLevel="1" x14ac:dyDescent="0.3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4.5" outlineLevel="1" x14ac:dyDescent="0.3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4.5" outlineLevel="1" x14ac:dyDescent="0.3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4.5" outlineLevel="1" x14ac:dyDescent="0.3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4.5" outlineLevel="1" x14ac:dyDescent="0.3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4.5" outlineLevel="1" x14ac:dyDescent="0.3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4.5" outlineLevel="1" x14ac:dyDescent="0.3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4.5" outlineLevel="1" x14ac:dyDescent="0.3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4.5" outlineLevel="1" x14ac:dyDescent="0.3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4.5" outlineLevel="1" x14ac:dyDescent="0.3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4.5" outlineLevel="1" x14ac:dyDescent="0.3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4.5" outlineLevel="1" x14ac:dyDescent="0.3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3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15" customHeight="1" outlineLevel="1" x14ac:dyDescent="0.3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3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3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3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15" customHeight="1" outlineLevel="1" thickBot="1" x14ac:dyDescent="0.4">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15" customHeight="1" outlineLevel="1" x14ac:dyDescent="0.3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35">
      <c r="A218" s="6"/>
      <c r="B218" s="7"/>
      <c r="C218" s="13"/>
      <c r="D218" s="13"/>
      <c r="E218" s="13" t="s">
        <v>1</v>
      </c>
      <c r="F218" s="14"/>
      <c r="G218" s="15" t="s">
        <v>342</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35">
      <c r="A219" s="6"/>
      <c r="B219" s="7"/>
      <c r="C219" s="13"/>
      <c r="D219" s="13"/>
      <c r="E219" s="18"/>
      <c r="F219" s="14"/>
      <c r="G219" s="19"/>
      <c r="H219" s="14"/>
      <c r="I219" s="318" t="s">
        <v>343</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3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3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3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3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3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3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3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35">
      <c r="A227" s="6"/>
      <c r="B227" s="7"/>
      <c r="C227" s="18"/>
      <c r="D227" s="18"/>
      <c r="E227" s="18"/>
      <c r="F227" s="18"/>
      <c r="G227" s="18"/>
      <c r="H227" s="18"/>
      <c r="I227" s="316"/>
      <c r="J227" s="316"/>
      <c r="K227" s="316"/>
      <c r="L227" s="316"/>
      <c r="M227" s="316"/>
      <c r="N227" s="319" t="s">
        <v>350</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35">
      <c r="A228" s="6"/>
      <c r="B228" s="7"/>
      <c r="C228" s="18"/>
      <c r="D228" s="18"/>
      <c r="E228" s="18"/>
      <c r="F228" s="18"/>
      <c r="G228" s="18"/>
      <c r="H228" s="18"/>
      <c r="I228" s="18" t="s">
        <v>270</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3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35">
      <c r="A230" s="6"/>
      <c r="B230" s="7"/>
      <c r="C230" s="18"/>
      <c r="D230" s="18"/>
      <c r="E230" s="18"/>
      <c r="F230" s="18"/>
      <c r="G230" s="244"/>
      <c r="H230" s="24" t="s">
        <v>349</v>
      </c>
      <c r="I230" s="24" t="s">
        <v>348</v>
      </c>
      <c r="J230" s="24" t="s">
        <v>346</v>
      </c>
      <c r="K230" s="24" t="s">
        <v>347</v>
      </c>
      <c r="L230" s="24" t="s">
        <v>345</v>
      </c>
      <c r="M230" s="24" t="s">
        <v>344</v>
      </c>
      <c r="N230" s="632" t="s">
        <v>833</v>
      </c>
      <c r="O230" s="632"/>
      <c r="P230" s="632"/>
      <c r="Q230" s="632" t="s">
        <v>805</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4.5" outlineLevel="1" x14ac:dyDescent="0.35">
      <c r="A231" s="6"/>
      <c r="B231" s="7"/>
      <c r="C231" s="18"/>
      <c r="D231" s="18"/>
      <c r="E231" s="18"/>
      <c r="F231" s="27"/>
      <c r="G231" s="9" t="str">
        <f t="shared" ref="G231:G277" si="33">_xlfn.CONCAT(H231:M231)</f>
        <v>AAAA2A1a</v>
      </c>
      <c r="H231" s="935" t="s">
        <v>23</v>
      </c>
      <c r="I231" s="935" t="s">
        <v>23</v>
      </c>
      <c r="J231" s="935" t="s">
        <v>23</v>
      </c>
      <c r="K231" s="935" t="s">
        <v>1260</v>
      </c>
      <c r="L231" s="935" t="s">
        <v>231</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4.5" outlineLevel="1" x14ac:dyDescent="0.35">
      <c r="A232" s="691"/>
      <c r="B232" s="688"/>
      <c r="C232" s="700"/>
      <c r="D232" s="700"/>
      <c r="E232" s="700"/>
      <c r="F232" s="704"/>
      <c r="G232" s="687" t="str">
        <f t="shared" si="33"/>
        <v>GGGGAg1a2</v>
      </c>
      <c r="H232" s="935" t="s">
        <v>159</v>
      </c>
      <c r="I232" s="935" t="s">
        <v>159</v>
      </c>
      <c r="J232" s="935" t="s">
        <v>159</v>
      </c>
      <c r="K232" s="935" t="s">
        <v>159</v>
      </c>
      <c r="L232" s="935" t="s">
        <v>1256</v>
      </c>
      <c r="M232" s="935" t="s">
        <v>839</v>
      </c>
      <c r="N232" s="687" t="b">
        <f>AND(COUNTIF(G243:$G$277,G232))</f>
        <v>0</v>
      </c>
      <c r="O232" s="702" t="s">
        <v>1231</v>
      </c>
      <c r="Q232" s="380" t="b">
        <v>1</v>
      </c>
      <c r="AX232" s="695"/>
      <c r="AY232" s="690"/>
      <c r="AZ232" s="690"/>
      <c r="BA232" s="690"/>
    </row>
    <row r="233" spans="1:68" s="687" customFormat="1" ht="14.5" outlineLevel="1" x14ac:dyDescent="0.35">
      <c r="A233" s="691"/>
      <c r="B233" s="688"/>
      <c r="C233" s="700"/>
      <c r="D233" s="700"/>
      <c r="E233" s="700"/>
      <c r="F233" s="704"/>
      <c r="G233" s="687" t="str">
        <f t="shared" ref="G233" si="34">_xlfn.CONCAT(H233:M233)</f>
        <v>GGGGSg1a2</v>
      </c>
      <c r="H233" s="935" t="s">
        <v>159</v>
      </c>
      <c r="I233" s="935" t="s">
        <v>159</v>
      </c>
      <c r="J233" s="935" t="s">
        <v>159</v>
      </c>
      <c r="K233" s="935" t="s">
        <v>159</v>
      </c>
      <c r="L233" s="935" t="s">
        <v>1257</v>
      </c>
      <c r="M233" s="935" t="s">
        <v>839</v>
      </c>
      <c r="N233" s="687" t="b">
        <f>AND(COUNTIF(G243:$G$277,G233))</f>
        <v>0</v>
      </c>
      <c r="O233" s="702" t="s">
        <v>1231</v>
      </c>
      <c r="Q233" s="380" t="b">
        <v>1</v>
      </c>
      <c r="AX233" s="695"/>
      <c r="AY233" s="690"/>
      <c r="AZ233" s="690"/>
      <c r="BA233" s="690"/>
    </row>
    <row r="234" spans="1:68" s="687" customFormat="1" ht="14.5" outlineLevel="1" x14ac:dyDescent="0.35">
      <c r="A234" s="691"/>
      <c r="B234" s="688"/>
      <c r="C234" s="700"/>
      <c r="D234" s="700"/>
      <c r="E234" s="700"/>
      <c r="F234" s="704"/>
      <c r="G234" s="687" t="str">
        <f t="shared" si="33"/>
        <v>GGGAg2Na2</v>
      </c>
      <c r="H234" s="935" t="s">
        <v>159</v>
      </c>
      <c r="I234" s="935" t="s">
        <v>159</v>
      </c>
      <c r="J234" s="935" t="s">
        <v>159</v>
      </c>
      <c r="K234" s="935" t="s">
        <v>1259</v>
      </c>
      <c r="L234" s="935" t="s">
        <v>81</v>
      </c>
      <c r="M234" s="935" t="s">
        <v>839</v>
      </c>
      <c r="N234" s="687" t="b">
        <f>AND(COUNTIF(G244:$G$277,G234))</f>
        <v>0</v>
      </c>
      <c r="O234" s="702" t="s">
        <v>1231</v>
      </c>
      <c r="Q234" s="380" t="b">
        <v>1</v>
      </c>
      <c r="AX234" s="695"/>
      <c r="AY234" s="690"/>
      <c r="AZ234" s="690"/>
      <c r="BA234" s="690"/>
    </row>
    <row r="235" spans="1:68" s="687" customFormat="1" ht="14.5" outlineLevel="1" x14ac:dyDescent="0.35">
      <c r="A235" s="691"/>
      <c r="B235" s="688"/>
      <c r="C235" s="700"/>
      <c r="D235" s="700"/>
      <c r="E235" s="700"/>
      <c r="F235" s="704"/>
      <c r="G235" s="687" t="str">
        <f t="shared" si="33"/>
        <v>GGGAg2Ea2</v>
      </c>
      <c r="H235" s="935" t="s">
        <v>159</v>
      </c>
      <c r="I235" s="935" t="s">
        <v>159</v>
      </c>
      <c r="J235" s="935" t="s">
        <v>159</v>
      </c>
      <c r="K235" s="935" t="s">
        <v>1259</v>
      </c>
      <c r="L235" s="935" t="s">
        <v>82</v>
      </c>
      <c r="M235" s="935" t="s">
        <v>839</v>
      </c>
      <c r="N235" s="687" t="b">
        <f>AND(COUNTIF(G245:$G$277,G235))</f>
        <v>0</v>
      </c>
      <c r="O235" s="702" t="s">
        <v>1231</v>
      </c>
      <c r="Q235" s="380" t="b">
        <v>1</v>
      </c>
      <c r="AX235" s="695"/>
      <c r="AY235" s="690"/>
      <c r="AZ235" s="690"/>
      <c r="BA235" s="690"/>
    </row>
    <row r="236" spans="1:68" s="687" customFormat="1" ht="14.5" outlineLevel="1" x14ac:dyDescent="0.35">
      <c r="A236" s="691"/>
      <c r="B236" s="688"/>
      <c r="C236" s="700"/>
      <c r="D236" s="700"/>
      <c r="E236" s="700"/>
      <c r="F236" s="704"/>
      <c r="G236" s="687" t="str">
        <f t="shared" si="33"/>
        <v>GGGAg2OFa2</v>
      </c>
      <c r="H236" s="935" t="s">
        <v>159</v>
      </c>
      <c r="I236" s="935" t="s">
        <v>159</v>
      </c>
      <c r="J236" s="935" t="s">
        <v>159</v>
      </c>
      <c r="K236" s="935" t="s">
        <v>1259</v>
      </c>
      <c r="L236" s="935" t="s">
        <v>160</v>
      </c>
      <c r="M236" s="935" t="s">
        <v>839</v>
      </c>
      <c r="N236" s="687" t="b">
        <f>AND(COUNTIF(G246:$G$277,G236))</f>
        <v>0</v>
      </c>
      <c r="O236" s="702" t="s">
        <v>1231</v>
      </c>
      <c r="Q236" s="380" t="b">
        <v>1</v>
      </c>
      <c r="AX236" s="695"/>
      <c r="AY236" s="690"/>
      <c r="AZ236" s="690"/>
      <c r="BA236" s="690"/>
    </row>
    <row r="237" spans="1:68" s="687" customFormat="1" ht="14.5" outlineLevel="1" x14ac:dyDescent="0.35">
      <c r="A237" s="691"/>
      <c r="B237" s="688"/>
      <c r="C237" s="700"/>
      <c r="D237" s="700"/>
      <c r="E237" s="700"/>
      <c r="F237" s="704"/>
      <c r="G237" s="687" t="str">
        <f t="shared" si="33"/>
        <v>GGGC1Na2</v>
      </c>
      <c r="H237" s="935" t="s">
        <v>159</v>
      </c>
      <c r="I237" s="935" t="s">
        <v>159</v>
      </c>
      <c r="J237" s="935" t="s">
        <v>159</v>
      </c>
      <c r="K237" s="935" t="s">
        <v>232</v>
      </c>
      <c r="L237" s="935" t="s">
        <v>81</v>
      </c>
      <c r="M237" s="935" t="s">
        <v>839</v>
      </c>
      <c r="N237" s="687" t="b">
        <f>AND(COUNTIF(G247:$G$277,G237))</f>
        <v>0</v>
      </c>
      <c r="O237" s="702" t="s">
        <v>1231</v>
      </c>
      <c r="Q237" s="380" t="b">
        <v>1</v>
      </c>
      <c r="AX237" s="695"/>
      <c r="AY237" s="690"/>
      <c r="AZ237" s="690"/>
      <c r="BA237" s="690"/>
    </row>
    <row r="238" spans="1:68" s="687" customFormat="1" ht="14.5" outlineLevel="1" x14ac:dyDescent="0.35">
      <c r="A238" s="691"/>
      <c r="B238" s="688"/>
      <c r="C238" s="700"/>
      <c r="D238" s="700"/>
      <c r="E238" s="700"/>
      <c r="F238" s="704"/>
      <c r="G238" s="687" t="str">
        <f t="shared" si="33"/>
        <v>GGGC1Ea2</v>
      </c>
      <c r="H238" s="935" t="s">
        <v>159</v>
      </c>
      <c r="I238" s="935" t="s">
        <v>159</v>
      </c>
      <c r="J238" s="935" t="s">
        <v>159</v>
      </c>
      <c r="K238" s="935" t="s">
        <v>232</v>
      </c>
      <c r="L238" s="935" t="s">
        <v>82</v>
      </c>
      <c r="M238" s="935" t="s">
        <v>839</v>
      </c>
      <c r="N238" s="687" t="b">
        <f>AND(COUNTIF(G248:$G$277,G238))</f>
        <v>0</v>
      </c>
      <c r="O238" s="702" t="s">
        <v>1231</v>
      </c>
      <c r="Q238" s="380" t="b">
        <v>1</v>
      </c>
      <c r="AX238" s="695"/>
      <c r="AY238" s="690"/>
      <c r="AZ238" s="690"/>
      <c r="BA238" s="690"/>
    </row>
    <row r="239" spans="1:68" s="687" customFormat="1" ht="14.5" outlineLevel="1" x14ac:dyDescent="0.35">
      <c r="A239" s="691"/>
      <c r="B239" s="688"/>
      <c r="C239" s="700"/>
      <c r="D239" s="700"/>
      <c r="E239" s="700"/>
      <c r="F239" s="704"/>
      <c r="G239" s="687" t="str">
        <f t="shared" si="33"/>
        <v>GGGC1Pa2</v>
      </c>
      <c r="H239" s="935" t="s">
        <v>159</v>
      </c>
      <c r="I239" s="935" t="s">
        <v>159</v>
      </c>
      <c r="J239" s="935" t="s">
        <v>159</v>
      </c>
      <c r="K239" s="935" t="s">
        <v>232</v>
      </c>
      <c r="L239" s="935" t="s">
        <v>83</v>
      </c>
      <c r="M239" s="935" t="s">
        <v>839</v>
      </c>
      <c r="N239" s="687" t="b">
        <f>AND(COUNTIF(G249:$G$277,G239))</f>
        <v>0</v>
      </c>
      <c r="O239" s="702" t="s">
        <v>1231</v>
      </c>
      <c r="Q239" s="380" t="b">
        <v>1</v>
      </c>
      <c r="AX239" s="695"/>
      <c r="AY239" s="690"/>
      <c r="AZ239" s="690"/>
      <c r="BA239" s="690"/>
    </row>
    <row r="240" spans="1:68" s="687" customFormat="1" ht="14.5" outlineLevel="1" x14ac:dyDescent="0.35">
      <c r="A240" s="691"/>
      <c r="B240" s="688"/>
      <c r="C240" s="700"/>
      <c r="D240" s="700"/>
      <c r="E240" s="700"/>
      <c r="F240" s="704"/>
      <c r="G240" s="687" t="str">
        <f t="shared" si="33"/>
        <v>GGGC1OFa2</v>
      </c>
      <c r="H240" s="935" t="s">
        <v>159</v>
      </c>
      <c r="I240" s="935" t="s">
        <v>159</v>
      </c>
      <c r="J240" s="935" t="s">
        <v>159</v>
      </c>
      <c r="K240" s="935" t="s">
        <v>232</v>
      </c>
      <c r="L240" s="935" t="s">
        <v>160</v>
      </c>
      <c r="M240" s="935" t="s">
        <v>839</v>
      </c>
      <c r="N240" s="687" t="b">
        <f>AND(COUNTIF(G250:$G$277,G240))</f>
        <v>0</v>
      </c>
      <c r="O240" s="702" t="s">
        <v>1231</v>
      </c>
      <c r="Q240" s="380" t="b">
        <v>1</v>
      </c>
      <c r="AX240" s="695"/>
      <c r="AY240" s="690"/>
      <c r="AZ240" s="690"/>
      <c r="BA240" s="690"/>
    </row>
    <row r="241" spans="1:68" s="687" customFormat="1" ht="14.5" outlineLevel="1" x14ac:dyDescent="0.35">
      <c r="A241" s="691"/>
      <c r="B241" s="688"/>
      <c r="C241" s="700"/>
      <c r="D241" s="700"/>
      <c r="E241" s="700"/>
      <c r="F241" s="704"/>
      <c r="G241" s="687" t="str">
        <f t="shared" ref="G241" si="35">_xlfn.CONCAT(H241:M241)</f>
        <v>SPSPSPSPSPsp</v>
      </c>
      <c r="H241" s="935" t="s">
        <v>1221</v>
      </c>
      <c r="I241" s="935" t="s">
        <v>1221</v>
      </c>
      <c r="J241" s="935" t="s">
        <v>1221</v>
      </c>
      <c r="K241" s="935" t="s">
        <v>1221</v>
      </c>
      <c r="L241" s="935" t="s">
        <v>1221</v>
      </c>
      <c r="M241" s="936" t="s">
        <v>1165</v>
      </c>
      <c r="N241" s="687" t="b">
        <f>AND(COUNTIF(G243:$G$277,G241))</f>
        <v>0</v>
      </c>
      <c r="O241" s="702" t="s">
        <v>1222</v>
      </c>
      <c r="Q241" s="380" t="b">
        <v>1</v>
      </c>
      <c r="AX241" s="695"/>
      <c r="AY241" s="690"/>
      <c r="AZ241" s="690"/>
      <c r="BA241" s="690"/>
    </row>
    <row r="242" spans="1:68" ht="14.5" outlineLevel="1" x14ac:dyDescent="0.35">
      <c r="A242" s="6"/>
      <c r="B242" s="7"/>
      <c r="C242" s="18"/>
      <c r="D242" s="18"/>
      <c r="E242" s="18"/>
      <c r="F242" s="27"/>
      <c r="G242" s="76" t="str">
        <f t="shared" si="33"/>
        <v>YABA2Ba</v>
      </c>
      <c r="H242" s="935" t="s">
        <v>366</v>
      </c>
      <c r="I242" s="935" t="s">
        <v>23</v>
      </c>
      <c r="J242" s="935" t="s">
        <v>14</v>
      </c>
      <c r="K242" s="935" t="s">
        <v>1260</v>
      </c>
      <c r="L242" s="935" t="s">
        <v>14</v>
      </c>
      <c r="M242" s="936" t="s">
        <v>74</v>
      </c>
      <c r="N242" s="687" t="b">
        <f>AND(COUNTIF(G243:$G$277,G242))</f>
        <v>0</v>
      </c>
      <c r="O242" s="702" t="s">
        <v>368</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4.5" outlineLevel="1" x14ac:dyDescent="0.35">
      <c r="A243" s="6"/>
      <c r="B243" s="7"/>
      <c r="C243" s="18"/>
      <c r="D243" s="18"/>
      <c r="E243" s="18"/>
      <c r="F243" s="27"/>
      <c r="G243" s="76" t="str">
        <f t="shared" si="33"/>
        <v>AYABA1b</v>
      </c>
      <c r="H243" s="935" t="s">
        <v>23</v>
      </c>
      <c r="I243" s="935" t="s">
        <v>366</v>
      </c>
      <c r="J243" s="935" t="s">
        <v>23</v>
      </c>
      <c r="K243" s="935" t="s">
        <v>14</v>
      </c>
      <c r="L243" s="935" t="s">
        <v>231</v>
      </c>
      <c r="M243" s="936" t="s">
        <v>71</v>
      </c>
      <c r="N243" s="687" t="b">
        <f>AND(COUNTIF(G244:$G$277,G243))</f>
        <v>0</v>
      </c>
      <c r="O243" s="702" t="s">
        <v>368</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4.5" outlineLevel="1" x14ac:dyDescent="0.35">
      <c r="A244" s="691"/>
      <c r="B244" s="688"/>
      <c r="C244" s="700"/>
      <c r="D244" s="700"/>
      <c r="E244" s="700"/>
      <c r="F244" s="704"/>
      <c r="G244" s="687" t="str">
        <f t="shared" ref="G244" si="36">_xlfn.CONCAT(H244:M244)</f>
        <v>AYABA1bd</v>
      </c>
      <c r="H244" s="935" t="s">
        <v>23</v>
      </c>
      <c r="I244" s="935" t="s">
        <v>366</v>
      </c>
      <c r="J244" s="935" t="s">
        <v>23</v>
      </c>
      <c r="K244" s="935" t="s">
        <v>14</v>
      </c>
      <c r="L244" s="935" t="s">
        <v>231</v>
      </c>
      <c r="M244" s="936" t="s">
        <v>968</v>
      </c>
      <c r="N244" s="687" t="b">
        <f>AND(COUNTIF(G245:$G$277,G244))</f>
        <v>0</v>
      </c>
      <c r="O244" s="702" t="s">
        <v>972</v>
      </c>
      <c r="Q244" s="380" t="b">
        <v>1</v>
      </c>
      <c r="AX244" s="695"/>
      <c r="AY244" s="690"/>
      <c r="AZ244" s="690"/>
      <c r="BA244" s="690"/>
    </row>
    <row r="245" spans="1:68" s="687" customFormat="1" ht="14.5" outlineLevel="1" x14ac:dyDescent="0.35">
      <c r="A245" s="691"/>
      <c r="B245" s="688"/>
      <c r="C245" s="700"/>
      <c r="D245" s="700"/>
      <c r="E245" s="700"/>
      <c r="F245" s="704"/>
      <c r="G245" s="687" t="str">
        <f t="shared" ref="G245:G246" si="37">_xlfn.CONCAT(H245:M245)</f>
        <v>YAOA2OFa</v>
      </c>
      <c r="H245" s="935" t="s">
        <v>366</v>
      </c>
      <c r="I245" s="935" t="s">
        <v>23</v>
      </c>
      <c r="J245" s="935" t="s">
        <v>12</v>
      </c>
      <c r="K245" s="935" t="s">
        <v>1260</v>
      </c>
      <c r="L245" s="935" t="s">
        <v>160</v>
      </c>
      <c r="M245" s="936" t="s">
        <v>74</v>
      </c>
      <c r="N245" s="687" t="b">
        <f>AND(COUNTIF(G246:$G$277,G245))</f>
        <v>0</v>
      </c>
      <c r="O245" s="702" t="s">
        <v>965</v>
      </c>
      <c r="Q245" s="380" t="b">
        <v>1</v>
      </c>
      <c r="AX245" s="695"/>
      <c r="AY245" s="690"/>
      <c r="AZ245" s="690"/>
      <c r="BA245" s="690"/>
    </row>
    <row r="246" spans="1:68" s="687" customFormat="1" ht="14.5" outlineLevel="1" x14ac:dyDescent="0.35">
      <c r="A246" s="691"/>
      <c r="B246" s="688"/>
      <c r="C246" s="700"/>
      <c r="D246" s="700"/>
      <c r="E246" s="700"/>
      <c r="F246" s="704"/>
      <c r="G246" s="687" t="str">
        <f t="shared" si="37"/>
        <v>AYAOA1of</v>
      </c>
      <c r="H246" s="935" t="s">
        <v>23</v>
      </c>
      <c r="I246" s="935" t="s">
        <v>366</v>
      </c>
      <c r="J246" s="935" t="s">
        <v>23</v>
      </c>
      <c r="K246" s="935" t="s">
        <v>12</v>
      </c>
      <c r="L246" s="935" t="s">
        <v>231</v>
      </c>
      <c r="M246" s="936" t="s">
        <v>229</v>
      </c>
      <c r="N246" s="687" t="b">
        <f>AND(COUNTIF(G247:$G$277,G246))</f>
        <v>0</v>
      </c>
      <c r="O246" s="702" t="s">
        <v>965</v>
      </c>
      <c r="Q246" s="380" t="b">
        <v>1</v>
      </c>
      <c r="AX246" s="695"/>
      <c r="AY246" s="690"/>
      <c r="AZ246" s="690"/>
      <c r="BA246" s="690"/>
    </row>
    <row r="247" spans="1:68" ht="14.5" outlineLevel="1" x14ac:dyDescent="0.35">
      <c r="A247" s="6"/>
      <c r="B247" s="7"/>
      <c r="C247" s="18"/>
      <c r="D247" s="18"/>
      <c r="E247" s="18"/>
      <c r="F247" s="27"/>
      <c r="G247" s="76" t="str">
        <f t="shared" si="33"/>
        <v>YYNBNb</v>
      </c>
      <c r="H247" s="935" t="s">
        <v>366</v>
      </c>
      <c r="I247" s="935" t="s">
        <v>366</v>
      </c>
      <c r="J247" s="935" t="s">
        <v>81</v>
      </c>
      <c r="K247" s="935" t="s">
        <v>14</v>
      </c>
      <c r="L247" s="935" t="s">
        <v>81</v>
      </c>
      <c r="M247" s="936" t="s">
        <v>71</v>
      </c>
      <c r="N247" s="687" t="b">
        <f>AND(COUNTIF(G248:$G$277,G247))</f>
        <v>0</v>
      </c>
      <c r="O247" s="702" t="s">
        <v>369</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4.5" outlineLevel="1" x14ac:dyDescent="0.35">
      <c r="A248" s="6"/>
      <c r="B248" s="7"/>
      <c r="C248" s="18"/>
      <c r="D248" s="18"/>
      <c r="E248" s="18"/>
      <c r="F248" s="27"/>
      <c r="G248" s="76" t="str">
        <f t="shared" si="33"/>
        <v>YYBNBz</v>
      </c>
      <c r="H248" s="935" t="s">
        <v>366</v>
      </c>
      <c r="I248" s="935" t="s">
        <v>366</v>
      </c>
      <c r="J248" s="935" t="s">
        <v>14</v>
      </c>
      <c r="K248" s="935" t="s">
        <v>81</v>
      </c>
      <c r="L248" s="935" t="s">
        <v>14</v>
      </c>
      <c r="M248" s="935" t="s">
        <v>76</v>
      </c>
      <c r="N248" s="687" t="b">
        <f>AND(COUNTIF(G249:$G$277,G248))</f>
        <v>0</v>
      </c>
      <c r="O248" s="702" t="s">
        <v>369</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4.5" outlineLevel="1" x14ac:dyDescent="0.35">
      <c r="A249" s="233"/>
      <c r="B249" s="234"/>
      <c r="C249" s="244"/>
      <c r="D249" s="244"/>
      <c r="E249" s="244"/>
      <c r="F249" s="252"/>
      <c r="G249" s="76" t="str">
        <f t="shared" si="33"/>
        <v>YYBNBr</v>
      </c>
      <c r="H249" s="935" t="s">
        <v>366</v>
      </c>
      <c r="I249" s="935" t="s">
        <v>366</v>
      </c>
      <c r="J249" s="935" t="s">
        <v>14</v>
      </c>
      <c r="K249" s="935" t="s">
        <v>81</v>
      </c>
      <c r="L249" s="935" t="s">
        <v>14</v>
      </c>
      <c r="M249" s="935" t="s">
        <v>67</v>
      </c>
      <c r="N249" s="687" t="b">
        <f>AND(COUNTIF(G250:$G$277,G249))</f>
        <v>0</v>
      </c>
      <c r="O249" s="702" t="s">
        <v>369</v>
      </c>
      <c r="Q249" s="380" t="b">
        <v>1</v>
      </c>
      <c r="AX249" s="243"/>
      <c r="AY249" s="235"/>
      <c r="AZ249" s="235"/>
      <c r="BA249" s="235"/>
    </row>
    <row r="250" spans="1:68" s="76" customFormat="1" ht="14.5" outlineLevel="1" x14ac:dyDescent="0.35">
      <c r="A250" s="233"/>
      <c r="B250" s="234"/>
      <c r="C250" s="244"/>
      <c r="D250" s="244"/>
      <c r="E250" s="244"/>
      <c r="F250" s="252"/>
      <c r="G250" s="76" t="str">
        <f t="shared" si="33"/>
        <v>YYNWBr</v>
      </c>
      <c r="H250" s="935" t="s">
        <v>366</v>
      </c>
      <c r="I250" s="935" t="s">
        <v>366</v>
      </c>
      <c r="J250" s="935" t="s">
        <v>81</v>
      </c>
      <c r="K250" s="935" t="s">
        <v>8</v>
      </c>
      <c r="L250" s="935" t="s">
        <v>14</v>
      </c>
      <c r="M250" s="935" t="s">
        <v>67</v>
      </c>
      <c r="N250" s="687" t="b">
        <f>AND(COUNTIF(G251:$G$277,G250))</f>
        <v>0</v>
      </c>
      <c r="O250" s="702" t="s">
        <v>832</v>
      </c>
      <c r="Q250" s="380" t="b">
        <v>1</v>
      </c>
      <c r="AX250" s="243"/>
      <c r="AY250" s="235"/>
      <c r="AZ250" s="235"/>
      <c r="BA250" s="235"/>
    </row>
    <row r="251" spans="1:68" s="76" customFormat="1" ht="14.5" outlineLevel="1" x14ac:dyDescent="0.35">
      <c r="A251" s="233"/>
      <c r="B251" s="234"/>
      <c r="C251" s="244"/>
      <c r="D251" s="244"/>
      <c r="E251" s="244"/>
      <c r="F251" s="252"/>
      <c r="G251" s="76" t="str">
        <f t="shared" si="33"/>
        <v>YYWBNw</v>
      </c>
      <c r="H251" s="935" t="s">
        <v>366</v>
      </c>
      <c r="I251" s="935" t="s">
        <v>366</v>
      </c>
      <c r="J251" s="935" t="s">
        <v>8</v>
      </c>
      <c r="K251" s="935" t="s">
        <v>14</v>
      </c>
      <c r="L251" s="935" t="s">
        <v>81</v>
      </c>
      <c r="M251" s="935" t="s">
        <v>68</v>
      </c>
      <c r="N251" s="687" t="b">
        <f>AND(COUNTIF(G252:$G$277,G251))</f>
        <v>0</v>
      </c>
      <c r="O251" s="702" t="s">
        <v>832</v>
      </c>
      <c r="Q251" s="380" t="b">
        <v>1</v>
      </c>
      <c r="AX251" s="243"/>
      <c r="AY251" s="235"/>
      <c r="AZ251" s="235"/>
      <c r="BA251" s="235"/>
    </row>
    <row r="252" spans="1:68" s="76" customFormat="1" ht="14.5" outlineLevel="1" x14ac:dyDescent="0.35">
      <c r="A252" s="233"/>
      <c r="B252" s="234"/>
      <c r="C252" s="244"/>
      <c r="D252" s="244"/>
      <c r="E252" s="244"/>
      <c r="F252" s="252"/>
      <c r="G252" s="76" t="str">
        <f t="shared" si="33"/>
        <v>YYBNWb</v>
      </c>
      <c r="H252" s="935" t="s">
        <v>366</v>
      </c>
      <c r="I252" s="935" t="s">
        <v>366</v>
      </c>
      <c r="J252" s="935" t="s">
        <v>14</v>
      </c>
      <c r="K252" s="935" t="s">
        <v>81</v>
      </c>
      <c r="L252" s="935" t="s">
        <v>8</v>
      </c>
      <c r="M252" s="935" t="s">
        <v>71</v>
      </c>
      <c r="N252" s="687" t="b">
        <f>AND(COUNTIF(G253:$G$277,G252))</f>
        <v>0</v>
      </c>
      <c r="O252" s="702" t="s">
        <v>832</v>
      </c>
      <c r="Q252" s="380" t="b">
        <v>1</v>
      </c>
      <c r="AX252" s="243"/>
      <c r="AY252" s="235"/>
      <c r="AZ252" s="235"/>
      <c r="BA252" s="235"/>
    </row>
    <row r="253" spans="1:68" s="76" customFormat="1" ht="14.5" outlineLevel="1" x14ac:dyDescent="0.35">
      <c r="A253" s="233"/>
      <c r="B253" s="234"/>
      <c r="C253" s="244"/>
      <c r="D253" s="244"/>
      <c r="E253" s="244"/>
      <c r="F253" s="252"/>
      <c r="G253" s="76" t="str">
        <f t="shared" si="33"/>
        <v>AAAA2A1z</v>
      </c>
      <c r="H253" s="935" t="s">
        <v>23</v>
      </c>
      <c r="I253" s="935" t="s">
        <v>23</v>
      </c>
      <c r="J253" s="935" t="s">
        <v>23</v>
      </c>
      <c r="K253" s="935" t="s">
        <v>1260</v>
      </c>
      <c r="L253" s="935" t="s">
        <v>231</v>
      </c>
      <c r="M253" s="935" t="s">
        <v>76</v>
      </c>
      <c r="N253" s="687" t="b">
        <f>AND(COUNTIF(G254:$G$277,G253))</f>
        <v>0</v>
      </c>
      <c r="O253" s="702" t="s">
        <v>834</v>
      </c>
      <c r="Q253" s="380" t="b">
        <v>1</v>
      </c>
      <c r="AX253" s="243"/>
      <c r="AY253" s="235"/>
      <c r="AZ253" s="235"/>
      <c r="BA253" s="235"/>
    </row>
    <row r="254" spans="1:68" s="76" customFormat="1" ht="14.5" outlineLevel="1" x14ac:dyDescent="0.35">
      <c r="A254" s="233"/>
      <c r="B254" s="234"/>
      <c r="C254" s="244"/>
      <c r="D254" s="244"/>
      <c r="E254" s="244"/>
      <c r="F254" s="252"/>
      <c r="G254" s="76" t="str">
        <f t="shared" si="33"/>
        <v>AAAA2Nw</v>
      </c>
      <c r="H254" s="935" t="s">
        <v>23</v>
      </c>
      <c r="I254" s="935" t="s">
        <v>23</v>
      </c>
      <c r="J254" s="935" t="s">
        <v>23</v>
      </c>
      <c r="K254" s="935" t="s">
        <v>1260</v>
      </c>
      <c r="L254" s="935" t="s">
        <v>81</v>
      </c>
      <c r="M254" s="935" t="s">
        <v>68</v>
      </c>
      <c r="N254" s="687" t="b">
        <f>AND(COUNTIF(G255:$G$277,G254))</f>
        <v>0</v>
      </c>
      <c r="O254" s="702" t="s">
        <v>834</v>
      </c>
      <c r="Q254" s="380" t="b">
        <v>1</v>
      </c>
      <c r="AX254" s="243"/>
      <c r="AY254" s="235"/>
      <c r="AZ254" s="235"/>
      <c r="BA254" s="235"/>
    </row>
    <row r="255" spans="1:68" s="76" customFormat="1" ht="14.5" outlineLevel="1" x14ac:dyDescent="0.3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834</v>
      </c>
      <c r="Q255" s="380" t="b">
        <v>1</v>
      </c>
      <c r="AX255" s="243"/>
      <c r="AY255" s="235"/>
      <c r="AZ255" s="235"/>
      <c r="BA255" s="235"/>
    </row>
    <row r="256" spans="1:68" s="76" customFormat="1" ht="14.5" outlineLevel="1" x14ac:dyDescent="0.3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834</v>
      </c>
      <c r="Q256" s="380" t="b">
        <v>1</v>
      </c>
      <c r="AX256" s="243"/>
      <c r="AY256" s="235"/>
      <c r="AZ256" s="235"/>
      <c r="BA256" s="235"/>
    </row>
    <row r="257" spans="1:53" s="76" customFormat="1" ht="14.5" outlineLevel="1" x14ac:dyDescent="0.35">
      <c r="A257" s="233"/>
      <c r="B257" s="234"/>
      <c r="C257" s="244"/>
      <c r="D257" s="244"/>
      <c r="E257" s="244"/>
      <c r="F257" s="252"/>
      <c r="G257" s="76" t="str">
        <f t="shared" si="33"/>
        <v>AYWBA1a</v>
      </c>
      <c r="H257" s="935" t="s">
        <v>23</v>
      </c>
      <c r="I257" s="935" t="s">
        <v>366</v>
      </c>
      <c r="J257" s="935" t="s">
        <v>8</v>
      </c>
      <c r="K257" s="935" t="s">
        <v>14</v>
      </c>
      <c r="L257" s="935" t="s">
        <v>231</v>
      </c>
      <c r="M257" s="935" t="s">
        <v>74</v>
      </c>
      <c r="N257" s="687" t="b">
        <f>AND(COUNTIF(G258:$G$277,G257))</f>
        <v>0</v>
      </c>
      <c r="O257" s="702" t="s">
        <v>834</v>
      </c>
      <c r="Q257" s="380" t="b">
        <v>1</v>
      </c>
      <c r="AX257" s="243"/>
      <c r="AY257" s="235"/>
      <c r="AZ257" s="235"/>
      <c r="BA257" s="235"/>
    </row>
    <row r="258" spans="1:53" s="76" customFormat="1" ht="14.5" outlineLevel="1" x14ac:dyDescent="0.35">
      <c r="A258" s="233"/>
      <c r="B258" s="234"/>
      <c r="C258" s="244"/>
      <c r="D258" s="244"/>
      <c r="E258" s="244"/>
      <c r="F258" s="252"/>
      <c r="G258" s="76" t="str">
        <f t="shared" si="33"/>
        <v>YYBA2A1a</v>
      </c>
      <c r="H258" s="935" t="s">
        <v>366</v>
      </c>
      <c r="I258" s="935" t="s">
        <v>366</v>
      </c>
      <c r="J258" s="935" t="s">
        <v>14</v>
      </c>
      <c r="K258" s="935" t="s">
        <v>1260</v>
      </c>
      <c r="L258" s="935" t="s">
        <v>231</v>
      </c>
      <c r="M258" s="935" t="s">
        <v>74</v>
      </c>
      <c r="N258" s="687" t="b">
        <f>AND(COUNTIF(G259:$G$277,G258))</f>
        <v>0</v>
      </c>
      <c r="O258" s="702" t="s">
        <v>834</v>
      </c>
      <c r="Q258" s="380" t="b">
        <v>1</v>
      </c>
      <c r="AX258" s="243"/>
      <c r="AY258" s="235"/>
      <c r="AZ258" s="235"/>
      <c r="BA258" s="235"/>
    </row>
    <row r="259" spans="1:53" s="76" customFormat="1" ht="14.5" outlineLevel="1" x14ac:dyDescent="0.35">
      <c r="A259" s="233"/>
      <c r="B259" s="234"/>
      <c r="C259" s="244"/>
      <c r="D259" s="244"/>
      <c r="E259" s="244"/>
      <c r="F259" s="252"/>
      <c r="G259" s="76" t="str">
        <f t="shared" si="33"/>
        <v>YYAA2A1a</v>
      </c>
      <c r="H259" s="935" t="s">
        <v>366</v>
      </c>
      <c r="I259" s="935" t="s">
        <v>366</v>
      </c>
      <c r="J259" s="935" t="s">
        <v>23</v>
      </c>
      <c r="K259" s="935" t="s">
        <v>1260</v>
      </c>
      <c r="L259" s="935" t="s">
        <v>231</v>
      </c>
      <c r="M259" s="935" t="s">
        <v>74</v>
      </c>
      <c r="N259" s="687" t="b">
        <f>AND(COUNTIF(G260:$G$277,G259))</f>
        <v>0</v>
      </c>
      <c r="O259" s="702" t="s">
        <v>834</v>
      </c>
      <c r="Q259" s="380" t="b">
        <v>1</v>
      </c>
      <c r="AX259" s="243"/>
      <c r="AY259" s="235"/>
      <c r="AZ259" s="235"/>
      <c r="BA259" s="235"/>
    </row>
    <row r="260" spans="1:53" s="76" customFormat="1" ht="14.5" outlineLevel="1" x14ac:dyDescent="0.35">
      <c r="A260" s="233"/>
      <c r="B260" s="234"/>
      <c r="C260" s="244"/>
      <c r="D260" s="244"/>
      <c r="E260" s="244"/>
      <c r="F260" s="252"/>
      <c r="G260" s="76" t="str">
        <f t="shared" si="33"/>
        <v>YAAA2A1a</v>
      </c>
      <c r="H260" s="935" t="s">
        <v>366</v>
      </c>
      <c r="I260" s="935" t="s">
        <v>23</v>
      </c>
      <c r="J260" s="935" t="s">
        <v>23</v>
      </c>
      <c r="K260" s="935" t="s">
        <v>1260</v>
      </c>
      <c r="L260" s="935" t="s">
        <v>231</v>
      </c>
      <c r="M260" s="935" t="s">
        <v>74</v>
      </c>
      <c r="N260" s="687" t="b">
        <f>AND(COUNTIF(G261:$G$277,G260))</f>
        <v>0</v>
      </c>
      <c r="O260" s="702" t="s">
        <v>834</v>
      </c>
      <c r="Q260" s="380" t="b">
        <v>1</v>
      </c>
      <c r="AX260" s="243"/>
      <c r="AY260" s="235"/>
      <c r="AZ260" s="235"/>
      <c r="BA260" s="235"/>
    </row>
    <row r="261" spans="1:53" s="687" customFormat="1" ht="14.5" outlineLevel="1" x14ac:dyDescent="0.35">
      <c r="A261" s="691"/>
      <c r="B261" s="688"/>
      <c r="C261" s="700"/>
      <c r="D261" s="700"/>
      <c r="E261" s="700"/>
      <c r="F261" s="704"/>
      <c r="G261" s="687" t="str">
        <f t="shared" si="33"/>
        <v>YYFWBz</v>
      </c>
      <c r="H261" s="935" t="s">
        <v>366</v>
      </c>
      <c r="I261" s="935" t="s">
        <v>366</v>
      </c>
      <c r="J261" s="935" t="s">
        <v>10</v>
      </c>
      <c r="K261" s="935" t="s">
        <v>8</v>
      </c>
      <c r="L261" s="935" t="s">
        <v>14</v>
      </c>
      <c r="M261" s="935" t="s">
        <v>76</v>
      </c>
      <c r="N261" s="687" t="b">
        <f>AND(COUNTIF(G262:$G$277,G261))</f>
        <v>0</v>
      </c>
      <c r="O261" s="702" t="s">
        <v>1112</v>
      </c>
      <c r="Q261" s="380" t="b">
        <v>1</v>
      </c>
      <c r="AX261" s="695"/>
      <c r="AY261" s="690"/>
      <c r="AZ261" s="690"/>
      <c r="BA261" s="690"/>
    </row>
    <row r="262" spans="1:53" s="687" customFormat="1" ht="14.5" outlineLevel="1" x14ac:dyDescent="0.35">
      <c r="A262" s="691"/>
      <c r="B262" s="688"/>
      <c r="C262" s="700"/>
      <c r="D262" s="700"/>
      <c r="E262" s="700"/>
      <c r="F262" s="704"/>
      <c r="G262" s="687" t="str">
        <f t="shared" si="33"/>
        <v>YYBNWf</v>
      </c>
      <c r="H262" s="935" t="s">
        <v>366</v>
      </c>
      <c r="I262" s="935" t="s">
        <v>366</v>
      </c>
      <c r="J262" s="935" t="s">
        <v>14</v>
      </c>
      <c r="K262" s="935" t="s">
        <v>81</v>
      </c>
      <c r="L262" s="935" t="s">
        <v>8</v>
      </c>
      <c r="M262" s="935" t="s">
        <v>69</v>
      </c>
      <c r="N262" s="687" t="b">
        <f>AND(COUNTIF(G263:$G$277,G262))</f>
        <v>0</v>
      </c>
      <c r="O262" s="702" t="s">
        <v>1112</v>
      </c>
      <c r="Q262" s="380" t="b">
        <v>1</v>
      </c>
      <c r="AX262" s="695"/>
      <c r="AY262" s="690"/>
      <c r="AZ262" s="690"/>
      <c r="BA262" s="690"/>
    </row>
    <row r="263" spans="1:53" s="687" customFormat="1" ht="14.5" outlineLevel="1" x14ac:dyDescent="0.35">
      <c r="A263" s="691"/>
      <c r="B263" s="688"/>
      <c r="C263" s="700"/>
      <c r="D263" s="700"/>
      <c r="E263" s="700"/>
      <c r="F263" s="704"/>
      <c r="G263" s="687" t="str">
        <f t="shared" si="33"/>
        <v>YYNWFw</v>
      </c>
      <c r="H263" s="935" t="s">
        <v>366</v>
      </c>
      <c r="I263" s="935" t="s">
        <v>366</v>
      </c>
      <c r="J263" s="935" t="s">
        <v>81</v>
      </c>
      <c r="K263" s="935" t="s">
        <v>8</v>
      </c>
      <c r="L263" s="935" t="s">
        <v>10</v>
      </c>
      <c r="M263" s="935" t="s">
        <v>68</v>
      </c>
      <c r="N263" s="687" t="b">
        <f>AND(COUNTIF(G264:$G$277,G263))</f>
        <v>0</v>
      </c>
      <c r="O263" s="702" t="s">
        <v>1112</v>
      </c>
      <c r="Q263" s="380" t="b">
        <v>1</v>
      </c>
      <c r="AX263" s="695"/>
      <c r="AY263" s="690"/>
      <c r="AZ263" s="690"/>
      <c r="BA263" s="690"/>
    </row>
    <row r="264" spans="1:53" s="687" customFormat="1" ht="14.5" outlineLevel="1" x14ac:dyDescent="0.35">
      <c r="A264" s="691"/>
      <c r="B264" s="688"/>
      <c r="C264" s="700"/>
      <c r="D264" s="700"/>
      <c r="E264" s="700"/>
      <c r="F264" s="704"/>
      <c r="G264" s="687" t="str">
        <f t="shared" si="33"/>
        <v>YYWFWb</v>
      </c>
      <c r="H264" s="935" t="s">
        <v>366</v>
      </c>
      <c r="I264" s="935" t="s">
        <v>366</v>
      </c>
      <c r="J264" s="935" t="s">
        <v>8</v>
      </c>
      <c r="K264" s="935" t="s">
        <v>10</v>
      </c>
      <c r="L264" s="935" t="s">
        <v>8</v>
      </c>
      <c r="M264" s="935" t="s">
        <v>71</v>
      </c>
      <c r="N264" s="687" t="b">
        <f>AND(COUNTIF(G265:$G$277,G264))</f>
        <v>0</v>
      </c>
      <c r="O264" s="702" t="s">
        <v>1112</v>
      </c>
      <c r="Q264" s="380" t="b">
        <v>1</v>
      </c>
      <c r="AX264" s="695"/>
      <c r="AY264" s="690"/>
      <c r="AZ264" s="690"/>
      <c r="BA264" s="690"/>
    </row>
    <row r="265" spans="1:53" s="76" customFormat="1" ht="14.5" outlineLevel="1" x14ac:dyDescent="0.35">
      <c r="A265" s="233"/>
      <c r="B265" s="234"/>
      <c r="C265" s="244"/>
      <c r="D265" s="244"/>
      <c r="E265" s="244"/>
      <c r="F265" s="252"/>
      <c r="G265" s="76" t="str">
        <f t="shared" si="33"/>
        <v>YYWNWl</v>
      </c>
      <c r="H265" s="935" t="s">
        <v>366</v>
      </c>
      <c r="I265" s="935" t="s">
        <v>366</v>
      </c>
      <c r="J265" s="935" t="s">
        <v>8</v>
      </c>
      <c r="K265" s="935" t="s">
        <v>81</v>
      </c>
      <c r="L265" s="935" t="s">
        <v>8</v>
      </c>
      <c r="M265" s="935" t="s">
        <v>72</v>
      </c>
      <c r="N265" s="687" t="b">
        <f>AND(COUNTIF(G266:$G$277,G265))</f>
        <v>0</v>
      </c>
      <c r="O265" s="260" t="s">
        <v>904</v>
      </c>
      <c r="Q265" s="380" t="b">
        <v>1</v>
      </c>
      <c r="AX265" s="243"/>
      <c r="AY265" s="235"/>
      <c r="AZ265" s="235"/>
      <c r="BA265" s="235"/>
    </row>
    <row r="266" spans="1:53" s="76" customFormat="1" ht="14.5" outlineLevel="1" x14ac:dyDescent="0.35">
      <c r="A266" s="233"/>
      <c r="B266" s="234"/>
      <c r="C266" s="244"/>
      <c r="D266" s="244"/>
      <c r="E266" s="244"/>
      <c r="F266" s="252"/>
      <c r="G266" s="76" t="str">
        <f t="shared" si="33"/>
        <v>YYLWNw</v>
      </c>
      <c r="H266" s="935" t="s">
        <v>366</v>
      </c>
      <c r="I266" s="935" t="s">
        <v>366</v>
      </c>
      <c r="J266" s="935" t="s">
        <v>16</v>
      </c>
      <c r="K266" s="935" t="s">
        <v>8</v>
      </c>
      <c r="L266" s="935" t="s">
        <v>81</v>
      </c>
      <c r="M266" s="935" t="s">
        <v>68</v>
      </c>
      <c r="N266" s="687" t="b">
        <f>AND(COUNTIF(G267:$G$277,G266))</f>
        <v>0</v>
      </c>
      <c r="O266" s="260" t="s">
        <v>904</v>
      </c>
      <c r="Q266" s="380" t="b">
        <v>1</v>
      </c>
      <c r="AX266" s="243"/>
      <c r="AY266" s="235"/>
      <c r="AZ266" s="235"/>
      <c r="BA266" s="235"/>
    </row>
    <row r="267" spans="1:53" s="76" customFormat="1" ht="14.5" outlineLevel="1" x14ac:dyDescent="0.35">
      <c r="A267" s="233"/>
      <c r="B267" s="234"/>
      <c r="C267" s="244"/>
      <c r="D267" s="244"/>
      <c r="E267" s="244"/>
      <c r="F267" s="252"/>
      <c r="G267" s="76" t="str">
        <f t="shared" si="33"/>
        <v>YYWLWz</v>
      </c>
      <c r="H267" s="935" t="s">
        <v>366</v>
      </c>
      <c r="I267" s="935" t="s">
        <v>366</v>
      </c>
      <c r="J267" s="935" t="s">
        <v>8</v>
      </c>
      <c r="K267" s="935" t="s">
        <v>16</v>
      </c>
      <c r="L267" s="935" t="s">
        <v>8</v>
      </c>
      <c r="M267" s="935" t="s">
        <v>76</v>
      </c>
      <c r="N267" s="687" t="b">
        <f>AND(COUNTIF(G268:$G$277,G267))</f>
        <v>0</v>
      </c>
      <c r="O267" s="260" t="s">
        <v>904</v>
      </c>
      <c r="Q267" s="380" t="b">
        <v>1</v>
      </c>
      <c r="AX267" s="243"/>
      <c r="AY267" s="235"/>
      <c r="AZ267" s="235"/>
      <c r="BA267" s="235"/>
    </row>
    <row r="268" spans="1:53" s="76" customFormat="1" ht="14.5" outlineLevel="1" x14ac:dyDescent="0.35">
      <c r="A268" s="233"/>
      <c r="B268" s="234"/>
      <c r="C268" s="244"/>
      <c r="D268" s="244"/>
      <c r="E268" s="244"/>
      <c r="F268" s="252"/>
      <c r="G268" s="76" t="str">
        <f t="shared" si="33"/>
        <v>YYNWLw</v>
      </c>
      <c r="H268" s="935" t="s">
        <v>366</v>
      </c>
      <c r="I268" s="935" t="s">
        <v>366</v>
      </c>
      <c r="J268" s="935" t="s">
        <v>81</v>
      </c>
      <c r="K268" s="935" t="s">
        <v>8</v>
      </c>
      <c r="L268" s="935" t="s">
        <v>16</v>
      </c>
      <c r="M268" s="935" t="s">
        <v>68</v>
      </c>
      <c r="N268" s="687" t="b">
        <f>AND(COUNTIF(G269:$G$277,G268))</f>
        <v>0</v>
      </c>
      <c r="O268" s="260" t="s">
        <v>904</v>
      </c>
      <c r="Q268" s="380" t="b">
        <v>1</v>
      </c>
      <c r="AX268" s="243"/>
      <c r="AY268" s="235"/>
      <c r="AZ268" s="235"/>
      <c r="BA268" s="235"/>
    </row>
    <row r="269" spans="1:53" s="76" customFormat="1" ht="14.5" outlineLevel="1" x14ac:dyDescent="0.35">
      <c r="A269" s="233"/>
      <c r="B269" s="234"/>
      <c r="C269" s="244"/>
      <c r="D269" s="244"/>
      <c r="E269" s="244"/>
      <c r="F269" s="252"/>
      <c r="G269" s="76" t="str">
        <f t="shared" si="33"/>
        <v>AYAA2A1w</v>
      </c>
      <c r="H269" s="935" t="s">
        <v>23</v>
      </c>
      <c r="I269" s="935" t="s">
        <v>366</v>
      </c>
      <c r="J269" s="935" t="s">
        <v>23</v>
      </c>
      <c r="K269" s="935" t="s">
        <v>1260</v>
      </c>
      <c r="L269" s="935" t="s">
        <v>231</v>
      </c>
      <c r="M269" s="935" t="s">
        <v>68</v>
      </c>
      <c r="N269" s="687" t="b">
        <f>AND(COUNTIF(G270:$G$277,G269))</f>
        <v>0</v>
      </c>
      <c r="O269" s="260" t="s">
        <v>905</v>
      </c>
      <c r="Q269" s="380" t="b">
        <v>1</v>
      </c>
      <c r="AX269" s="243"/>
      <c r="AY269" s="235"/>
      <c r="AZ269" s="235"/>
      <c r="BA269" s="235"/>
    </row>
    <row r="270" spans="1:53" s="76" customFormat="1" ht="14.5" outlineLevel="1" x14ac:dyDescent="0.35">
      <c r="A270" s="233"/>
      <c r="B270" s="234"/>
      <c r="C270" s="244"/>
      <c r="D270" s="244"/>
      <c r="E270" s="244"/>
      <c r="F270" s="252"/>
      <c r="G270" s="76" t="str">
        <f t="shared" si="33"/>
        <v>AAWA2A1a</v>
      </c>
      <c r="H270" s="935" t="s">
        <v>23</v>
      </c>
      <c r="I270" s="935" t="s">
        <v>23</v>
      </c>
      <c r="J270" s="935" t="s">
        <v>8</v>
      </c>
      <c r="K270" s="935" t="s">
        <v>1260</v>
      </c>
      <c r="L270" s="935" t="s">
        <v>231</v>
      </c>
      <c r="M270" s="935" t="s">
        <v>74</v>
      </c>
      <c r="N270" s="687" t="b">
        <f>AND(COUNTIF(G271:$G$277,G270))</f>
        <v>0</v>
      </c>
      <c r="O270" s="260" t="s">
        <v>905</v>
      </c>
      <c r="Q270" s="380" t="b">
        <v>1</v>
      </c>
      <c r="AX270" s="243"/>
      <c r="AY270" s="235"/>
      <c r="AZ270" s="235"/>
      <c r="BA270" s="235"/>
    </row>
    <row r="271" spans="1:53" s="76" customFormat="1" ht="14.5" outlineLevel="1" x14ac:dyDescent="0.35">
      <c r="A271" s="233"/>
      <c r="B271" s="234"/>
      <c r="C271" s="244"/>
      <c r="D271" s="244"/>
      <c r="E271" s="244"/>
      <c r="F271" s="252"/>
      <c r="G271" s="76" t="str">
        <f t="shared" si="33"/>
        <v>AAAWA1a</v>
      </c>
      <c r="H271" s="935" t="s">
        <v>23</v>
      </c>
      <c r="I271" s="935" t="s">
        <v>23</v>
      </c>
      <c r="J271" s="935" t="s">
        <v>23</v>
      </c>
      <c r="K271" s="935" t="s">
        <v>8</v>
      </c>
      <c r="L271" s="935" t="s">
        <v>231</v>
      </c>
      <c r="M271" s="935" t="s">
        <v>74</v>
      </c>
      <c r="N271" s="687" t="b">
        <f>AND(COUNTIF(G272:$G$277,G271))</f>
        <v>0</v>
      </c>
      <c r="O271" s="260" t="s">
        <v>905</v>
      </c>
      <c r="Q271" s="380" t="b">
        <v>1</v>
      </c>
      <c r="AX271" s="243"/>
      <c r="AY271" s="235"/>
      <c r="AZ271" s="235"/>
      <c r="BA271" s="235"/>
    </row>
    <row r="272" spans="1:53" s="76" customFormat="1" ht="14.5" outlineLevel="1" x14ac:dyDescent="0.35">
      <c r="A272" s="233"/>
      <c r="B272" s="234"/>
      <c r="C272" s="244"/>
      <c r="D272" s="244"/>
      <c r="E272" s="244"/>
      <c r="F272" s="252"/>
      <c r="G272" s="76" t="str">
        <f t="shared" si="33"/>
        <v>YAAA2Wa</v>
      </c>
      <c r="H272" s="935" t="s">
        <v>366</v>
      </c>
      <c r="I272" s="935" t="s">
        <v>23</v>
      </c>
      <c r="J272" s="935" t="s">
        <v>23</v>
      </c>
      <c r="K272" s="935" t="s">
        <v>1260</v>
      </c>
      <c r="L272" s="935" t="s">
        <v>8</v>
      </c>
      <c r="M272" s="935" t="s">
        <v>74</v>
      </c>
      <c r="N272" s="687" t="b">
        <f>AND(COUNTIF(G273:$G$277,G272))</f>
        <v>0</v>
      </c>
      <c r="O272" s="260" t="s">
        <v>905</v>
      </c>
      <c r="Q272" s="380" t="b">
        <v>1</v>
      </c>
      <c r="AX272" s="243"/>
      <c r="AY272" s="235"/>
      <c r="AZ272" s="235"/>
      <c r="BA272" s="235"/>
    </row>
    <row r="273" spans="1:68" s="76" customFormat="1" ht="14.5" outlineLevel="1" x14ac:dyDescent="0.35">
      <c r="A273" s="233"/>
      <c r="B273" s="234"/>
      <c r="C273" s="244"/>
      <c r="D273" s="244"/>
      <c r="E273" s="244"/>
      <c r="F273" s="252"/>
      <c r="G273" s="76" t="str">
        <f t="shared" si="33"/>
        <v>YAAA2Nw</v>
      </c>
      <c r="H273" s="935" t="s">
        <v>366</v>
      </c>
      <c r="I273" s="935" t="s">
        <v>23</v>
      </c>
      <c r="J273" s="935" t="s">
        <v>23</v>
      </c>
      <c r="K273" s="935" t="s">
        <v>1260</v>
      </c>
      <c r="L273" s="935" t="s">
        <v>81</v>
      </c>
      <c r="M273" s="935" t="s">
        <v>68</v>
      </c>
      <c r="N273" s="687" t="b">
        <f>AND(COUNTIF(G274:$G$277,G273))</f>
        <v>0</v>
      </c>
      <c r="O273" s="260" t="s">
        <v>906</v>
      </c>
      <c r="Q273" s="380" t="b">
        <v>1</v>
      </c>
      <c r="AX273" s="243"/>
      <c r="AY273" s="235"/>
      <c r="AZ273" s="235"/>
      <c r="BA273" s="235"/>
    </row>
    <row r="274" spans="1:68" s="76" customFormat="1" ht="14.5" outlineLevel="1" x14ac:dyDescent="0.35">
      <c r="A274" s="233"/>
      <c r="B274" s="234"/>
      <c r="C274" s="244"/>
      <c r="D274" s="244"/>
      <c r="E274" s="244"/>
      <c r="F274" s="252"/>
      <c r="G274" s="76" t="str">
        <f t="shared" si="33"/>
        <v>YYAA2A1z</v>
      </c>
      <c r="H274" s="935" t="s">
        <v>366</v>
      </c>
      <c r="I274" s="935" t="s">
        <v>366</v>
      </c>
      <c r="J274" s="935" t="s">
        <v>23</v>
      </c>
      <c r="K274" s="935" t="s">
        <v>1260</v>
      </c>
      <c r="L274" s="935" t="s">
        <v>231</v>
      </c>
      <c r="M274" s="935" t="s">
        <v>76</v>
      </c>
      <c r="N274" s="687" t="b">
        <f>AND(COUNTIF(G275:$G$277,G274))</f>
        <v>0</v>
      </c>
      <c r="O274" s="260" t="s">
        <v>906</v>
      </c>
      <c r="Q274" s="380" t="b">
        <v>1</v>
      </c>
      <c r="AX274" s="243"/>
      <c r="AY274" s="235"/>
      <c r="AZ274" s="235"/>
      <c r="BA274" s="235"/>
    </row>
    <row r="275" spans="1:68" s="76" customFormat="1" ht="14.5" outlineLevel="1" x14ac:dyDescent="0.35">
      <c r="A275" s="233"/>
      <c r="B275" s="234"/>
      <c r="C275" s="244"/>
      <c r="D275" s="244"/>
      <c r="E275" s="244"/>
      <c r="F275" s="252"/>
      <c r="G275" s="76" t="str">
        <f t="shared" si="33"/>
        <v>AYWA2A1a</v>
      </c>
      <c r="H275" s="935" t="s">
        <v>23</v>
      </c>
      <c r="I275" s="935" t="s">
        <v>366</v>
      </c>
      <c r="J275" s="935" t="s">
        <v>8</v>
      </c>
      <c r="K275" s="935" t="s">
        <v>1260</v>
      </c>
      <c r="L275" s="935" t="s">
        <v>231</v>
      </c>
      <c r="M275" s="935" t="s">
        <v>74</v>
      </c>
      <c r="N275" s="687" t="b">
        <f>AND(COUNTIF(G276:$G$277,G275))</f>
        <v>0</v>
      </c>
      <c r="O275" s="260" t="s">
        <v>906</v>
      </c>
      <c r="Q275" s="380" t="b">
        <v>1</v>
      </c>
      <c r="AX275" s="243"/>
      <c r="AY275" s="235"/>
      <c r="AZ275" s="235"/>
      <c r="BA275" s="235"/>
    </row>
    <row r="276" spans="1:68" s="76" customFormat="1" ht="14.5" outlineLevel="1" x14ac:dyDescent="0.35">
      <c r="A276" s="233"/>
      <c r="B276" s="234"/>
      <c r="C276" s="244"/>
      <c r="D276" s="244"/>
      <c r="E276" s="244"/>
      <c r="F276" s="252"/>
      <c r="G276" s="76" t="str">
        <f t="shared" si="33"/>
        <v>AANWA1a</v>
      </c>
      <c r="H276" s="935" t="s">
        <v>23</v>
      </c>
      <c r="I276" s="935" t="s">
        <v>23</v>
      </c>
      <c r="J276" s="935" t="s">
        <v>81</v>
      </c>
      <c r="K276" s="935" t="s">
        <v>8</v>
      </c>
      <c r="L276" s="935" t="s">
        <v>231</v>
      </c>
      <c r="M276" s="935" t="s">
        <v>74</v>
      </c>
      <c r="N276" s="687" t="b">
        <f>AND(COUNTIF(G277:$G$277,G276))</f>
        <v>0</v>
      </c>
      <c r="O276" s="260" t="s">
        <v>906</v>
      </c>
      <c r="Q276" s="380" t="b">
        <v>1</v>
      </c>
      <c r="AX276" s="243"/>
      <c r="AY276" s="235"/>
      <c r="AZ276" s="235"/>
      <c r="BA276" s="235"/>
    </row>
    <row r="277" spans="1:68" s="76" customFormat="1" ht="14.5" outlineLevel="1" x14ac:dyDescent="0.3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906</v>
      </c>
      <c r="Q277" s="380" t="b">
        <v>1</v>
      </c>
      <c r="AX277" s="243"/>
      <c r="AY277" s="235"/>
      <c r="AZ277" s="235"/>
      <c r="BA277" s="235"/>
    </row>
    <row r="278" spans="1:68" s="76" customFormat="1" ht="15" customHeight="1" outlineLevel="1" x14ac:dyDescent="0.45">
      <c r="A278" s="233"/>
      <c r="B278" s="234"/>
      <c r="C278" s="244"/>
      <c r="D278" s="244"/>
      <c r="E278" s="244"/>
      <c r="F278" s="252"/>
      <c r="N278" s="665" t="str">
        <f>IF(OR(N231:N277),"Error","")</f>
        <v/>
      </c>
      <c r="AX278" s="243"/>
      <c r="AY278" s="235"/>
      <c r="AZ278" s="235"/>
      <c r="BA278" s="235"/>
    </row>
    <row r="279" spans="1:68" s="76" customFormat="1" ht="14.5" outlineLevel="1" x14ac:dyDescent="0.35">
      <c r="A279" s="233"/>
      <c r="B279" s="234"/>
      <c r="C279" s="244"/>
      <c r="D279" s="244"/>
      <c r="E279" s="244"/>
      <c r="F279" s="252"/>
      <c r="AX279" s="243"/>
      <c r="AY279" s="235"/>
      <c r="AZ279" s="235"/>
      <c r="BA279" s="235"/>
    </row>
    <row r="280" spans="1:68" ht="14.5" outlineLevel="1" x14ac:dyDescent="0.35">
      <c r="A280" s="6"/>
      <c r="B280" s="7"/>
      <c r="C280" s="18"/>
      <c r="D280" s="18"/>
      <c r="E280" s="18"/>
      <c r="F280" s="27"/>
      <c r="G280" s="651" t="s">
        <v>1059</v>
      </c>
      <c r="I280" s="27" t="s">
        <v>1142</v>
      </c>
      <c r="J280" s="27"/>
      <c r="K280" s="252"/>
      <c r="L280" s="252"/>
      <c r="M280" s="252"/>
      <c r="N280" s="252"/>
      <c r="O280" s="306"/>
      <c r="P280" s="306"/>
      <c r="Q280" s="306"/>
      <c r="R280" s="306"/>
      <c r="S280" s="306"/>
      <c r="T280" s="306"/>
      <c r="U280" s="945" t="s">
        <v>1061</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4.5" outlineLevel="1" x14ac:dyDescent="0.3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4.5" outlineLevel="1" x14ac:dyDescent="0.35">
      <c r="A282" s="233"/>
      <c r="B282" s="234"/>
      <c r="C282" s="244"/>
      <c r="D282" s="244"/>
      <c r="E282" s="244"/>
      <c r="F282" s="252"/>
      <c r="G282" s="252" t="s">
        <v>820</v>
      </c>
      <c r="H282" s="76" t="s">
        <v>837</v>
      </c>
      <c r="I282" s="76" t="s">
        <v>410</v>
      </c>
      <c r="J282" s="76" t="s">
        <v>806</v>
      </c>
      <c r="K282" s="76" t="s">
        <v>807</v>
      </c>
      <c r="L282" s="76" t="s">
        <v>808</v>
      </c>
      <c r="M282" s="76" t="s">
        <v>809</v>
      </c>
      <c r="N282" s="76" t="s">
        <v>810</v>
      </c>
      <c r="O282" s="76" t="s">
        <v>811</v>
      </c>
      <c r="P282" s="76" t="s">
        <v>812</v>
      </c>
      <c r="Q282" s="76" t="s">
        <v>813</v>
      </c>
      <c r="S282" s="76" t="s">
        <v>1060</v>
      </c>
      <c r="T282" s="943" t="str">
        <f>G282</f>
        <v>season</v>
      </c>
      <c r="U282" s="687" t="s">
        <v>837</v>
      </c>
      <c r="V282" s="687" t="s">
        <v>410</v>
      </c>
      <c r="W282" s="687" t="s">
        <v>806</v>
      </c>
      <c r="X282" s="687" t="s">
        <v>807</v>
      </c>
      <c r="Y282" s="687" t="s">
        <v>808</v>
      </c>
      <c r="Z282" s="687" t="s">
        <v>809</v>
      </c>
      <c r="AA282" s="687" t="s">
        <v>810</v>
      </c>
      <c r="AB282" s="687" t="s">
        <v>811</v>
      </c>
      <c r="AC282" s="687" t="s">
        <v>812</v>
      </c>
      <c r="AD282" s="687" t="s">
        <v>813</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4.5" outlineLevel="1" x14ac:dyDescent="0.3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4.5" outlineLevel="1" x14ac:dyDescent="0.3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4.5" outlineLevel="1" x14ac:dyDescent="0.3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4.5" outlineLevel="1" x14ac:dyDescent="0.3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4.5" outlineLevel="1" x14ac:dyDescent="0.3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4.5" outlineLevel="1" x14ac:dyDescent="0.3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4.5" outlineLevel="1" x14ac:dyDescent="0.3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4.5" outlineLevel="1" x14ac:dyDescent="0.3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4.5" outlineLevel="1" x14ac:dyDescent="0.3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4.5" outlineLevel="1" x14ac:dyDescent="0.3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4.5" outlineLevel="1" x14ac:dyDescent="0.3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4.5" outlineLevel="1" x14ac:dyDescent="0.3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4.5" outlineLevel="1" x14ac:dyDescent="0.3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4.5" outlineLevel="1" x14ac:dyDescent="0.3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4.5" outlineLevel="1" x14ac:dyDescent="0.3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4.5" outlineLevel="1" x14ac:dyDescent="0.3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4.5" outlineLevel="1" x14ac:dyDescent="0.3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4.5" outlineLevel="1" x14ac:dyDescent="0.3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4.5" outlineLevel="1" x14ac:dyDescent="0.3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4.5" outlineLevel="1" x14ac:dyDescent="0.3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4.5" outlineLevel="1" x14ac:dyDescent="0.3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4.5" outlineLevel="1" x14ac:dyDescent="0.3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4.5" outlineLevel="1" x14ac:dyDescent="0.3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4.5" outlineLevel="1" x14ac:dyDescent="0.3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4.5" outlineLevel="1" x14ac:dyDescent="0.3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4.5" outlineLevel="1" x14ac:dyDescent="0.3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4.5" outlineLevel="1" x14ac:dyDescent="0.3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4.5" outlineLevel="1" x14ac:dyDescent="0.3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4.5" outlineLevel="1" x14ac:dyDescent="0.3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4.5" outlineLevel="1" x14ac:dyDescent="0.3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4.5" outlineLevel="1" x14ac:dyDescent="0.3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4.5" outlineLevel="1" x14ac:dyDescent="0.3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4.5" outlineLevel="1" x14ac:dyDescent="0.3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4.5" outlineLevel="1" x14ac:dyDescent="0.3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4.5" outlineLevel="1" x14ac:dyDescent="0.3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4.5" outlineLevel="1" x14ac:dyDescent="0.3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4.5" outlineLevel="1" x14ac:dyDescent="0.3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4.5" outlineLevel="1" x14ac:dyDescent="0.3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4.5" outlineLevel="1" x14ac:dyDescent="0.3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4.5" outlineLevel="1" x14ac:dyDescent="0.3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4.5" outlineLevel="1" x14ac:dyDescent="0.3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4.5" outlineLevel="1" x14ac:dyDescent="0.3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4.5" outlineLevel="1" x14ac:dyDescent="0.3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4.5" outlineLevel="1" x14ac:dyDescent="0.3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4.5" outlineLevel="1" x14ac:dyDescent="0.3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4.5" outlineLevel="1" x14ac:dyDescent="0.3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4.5" outlineLevel="1" x14ac:dyDescent="0.3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4.5" outlineLevel="1" x14ac:dyDescent="0.3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4.5" outlineLevel="1" x14ac:dyDescent="0.3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4.5" outlineLevel="1" x14ac:dyDescent="0.3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4.5" outlineLevel="1" x14ac:dyDescent="0.3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4.5" outlineLevel="1" x14ac:dyDescent="0.3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4.5" outlineLevel="1" x14ac:dyDescent="0.3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4.5" outlineLevel="1" x14ac:dyDescent="0.35">
      <c r="A336" s="691"/>
      <c r="B336" s="688"/>
      <c r="C336" s="700"/>
      <c r="D336" s="700"/>
      <c r="E336" s="700"/>
      <c r="F336" s="704"/>
      <c r="G336" s="651" t="s">
        <v>1095</v>
      </c>
      <c r="I336" s="1001" t="s">
        <v>410</v>
      </c>
      <c r="J336" s="1001" t="s">
        <v>806</v>
      </c>
      <c r="K336" s="1001" t="s">
        <v>807</v>
      </c>
      <c r="L336" s="1001" t="s">
        <v>808</v>
      </c>
      <c r="M336" s="1001" t="s">
        <v>809</v>
      </c>
      <c r="N336" s="1001" t="s">
        <v>810</v>
      </c>
      <c r="O336" s="1001" t="s">
        <v>811</v>
      </c>
      <c r="P336" s="1001" t="s">
        <v>812</v>
      </c>
      <c r="Q336" s="1001" t="s">
        <v>813</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4.5" outlineLevel="1" x14ac:dyDescent="0.35">
      <c r="A337" s="691"/>
      <c r="B337" s="688"/>
      <c r="C337" s="700"/>
      <c r="D337" s="700"/>
      <c r="E337" s="700"/>
      <c r="F337" s="704"/>
      <c r="G337" s="651"/>
      <c r="H337" s="687" t="s">
        <v>1143</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4.5" outlineLevel="1" x14ac:dyDescent="0.3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4.5" outlineLevel="1" x14ac:dyDescent="0.35">
      <c r="A339" s="691"/>
      <c r="B339" s="688"/>
      <c r="C339" s="700"/>
      <c r="D339" s="700"/>
      <c r="E339" s="700"/>
      <c r="F339" s="704"/>
      <c r="G339" s="704" t="s">
        <v>820</v>
      </c>
      <c r="H339" s="687" t="s">
        <v>837</v>
      </c>
      <c r="I339" s="687" t="s">
        <v>837</v>
      </c>
      <c r="J339" s="687" t="s">
        <v>410</v>
      </c>
      <c r="K339" s="687" t="s">
        <v>410</v>
      </c>
      <c r="L339" s="687" t="s">
        <v>806</v>
      </c>
      <c r="M339" s="687" t="s">
        <v>806</v>
      </c>
      <c r="N339" s="687" t="s">
        <v>807</v>
      </c>
      <c r="O339" s="687" t="s">
        <v>807</v>
      </c>
      <c r="P339" s="687" t="s">
        <v>808</v>
      </c>
      <c r="Q339" s="687" t="s">
        <v>808</v>
      </c>
      <c r="R339" s="687" t="s">
        <v>809</v>
      </c>
      <c r="S339" s="687" t="s">
        <v>809</v>
      </c>
      <c r="T339" s="687" t="s">
        <v>810</v>
      </c>
      <c r="U339" s="687" t="s">
        <v>810</v>
      </c>
      <c r="V339" s="687" t="s">
        <v>811</v>
      </c>
      <c r="W339" s="687" t="s">
        <v>811</v>
      </c>
      <c r="X339" s="687" t="s">
        <v>812</v>
      </c>
      <c r="Y339" s="687" t="s">
        <v>812</v>
      </c>
      <c r="Z339" s="687" t="s">
        <v>813</v>
      </c>
      <c r="AA339" s="687" t="s">
        <v>813</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4.5" outlineLevel="1" x14ac:dyDescent="0.35">
      <c r="A340" s="691"/>
      <c r="B340" s="688"/>
      <c r="C340" s="700"/>
      <c r="D340" s="700"/>
      <c r="E340" s="700"/>
      <c r="F340" s="704"/>
      <c r="G340" s="704" t="s">
        <v>819</v>
      </c>
      <c r="H340" s="687" t="s">
        <v>1094</v>
      </c>
      <c r="I340" s="687" t="s">
        <v>1076</v>
      </c>
      <c r="J340" s="687" t="s">
        <v>1094</v>
      </c>
      <c r="K340" s="687" t="s">
        <v>1076</v>
      </c>
      <c r="L340" s="687" t="s">
        <v>1094</v>
      </c>
      <c r="M340" s="687" t="s">
        <v>1076</v>
      </c>
      <c r="N340" s="687" t="s">
        <v>1094</v>
      </c>
      <c r="O340" s="687" t="s">
        <v>1076</v>
      </c>
      <c r="P340" s="687" t="s">
        <v>1094</v>
      </c>
      <c r="Q340" s="687" t="s">
        <v>1076</v>
      </c>
      <c r="R340" s="687" t="s">
        <v>1094</v>
      </c>
      <c r="S340" s="687" t="s">
        <v>1076</v>
      </c>
      <c r="T340" s="687" t="s">
        <v>1094</v>
      </c>
      <c r="U340" s="687" t="s">
        <v>1076</v>
      </c>
      <c r="V340" s="687" t="s">
        <v>1094</v>
      </c>
      <c r="W340" s="687" t="s">
        <v>1076</v>
      </c>
      <c r="X340" s="687" t="s">
        <v>1094</v>
      </c>
      <c r="Y340" s="687" t="s">
        <v>1076</v>
      </c>
      <c r="Z340" s="687" t="s">
        <v>1094</v>
      </c>
      <c r="AA340" s="687" t="s">
        <v>1076</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4.5" outlineLevel="1" x14ac:dyDescent="0.3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4.5" outlineLevel="1" x14ac:dyDescent="0.3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4.5" outlineLevel="1" x14ac:dyDescent="0.3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4.5" outlineLevel="1" x14ac:dyDescent="0.3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4.5" outlineLevel="1" x14ac:dyDescent="0.3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4.5" outlineLevel="1" x14ac:dyDescent="0.3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4.5" outlineLevel="1" x14ac:dyDescent="0.3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4.5" outlineLevel="1" x14ac:dyDescent="0.3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4.5" outlineLevel="1" x14ac:dyDescent="0.3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4.5" outlineLevel="1" x14ac:dyDescent="0.3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4.5" outlineLevel="1" x14ac:dyDescent="0.3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4.5" outlineLevel="1" x14ac:dyDescent="0.3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4.5" outlineLevel="1" x14ac:dyDescent="0.3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4.5" outlineLevel="1" x14ac:dyDescent="0.3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4.5" outlineLevel="1" x14ac:dyDescent="0.3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4.5" outlineLevel="1" x14ac:dyDescent="0.3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4.5" outlineLevel="1" x14ac:dyDescent="0.3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4.5" outlineLevel="1" x14ac:dyDescent="0.3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4.5" outlineLevel="1" x14ac:dyDescent="0.3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4.5" outlineLevel="1" x14ac:dyDescent="0.3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4.5" outlineLevel="1" x14ac:dyDescent="0.3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4.5" outlineLevel="1" x14ac:dyDescent="0.3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4.5" outlineLevel="1" x14ac:dyDescent="0.3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4.5" outlineLevel="1" x14ac:dyDescent="0.3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4.5" outlineLevel="1" x14ac:dyDescent="0.3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4.5" outlineLevel="1" x14ac:dyDescent="0.3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4.5" outlineLevel="1" x14ac:dyDescent="0.3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4.5" outlineLevel="1" x14ac:dyDescent="0.3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4.5" outlineLevel="1" x14ac:dyDescent="0.3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4.5" outlineLevel="1" x14ac:dyDescent="0.3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4.5" outlineLevel="1" x14ac:dyDescent="0.3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4.5" outlineLevel="1" x14ac:dyDescent="0.3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4.5" outlineLevel="1" x14ac:dyDescent="0.3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4.5" outlineLevel="1" x14ac:dyDescent="0.3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4.5" outlineLevel="1" x14ac:dyDescent="0.3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4.5" outlineLevel="1" x14ac:dyDescent="0.3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4.5" outlineLevel="1" x14ac:dyDescent="0.3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4.5" outlineLevel="1" x14ac:dyDescent="0.3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4.5" outlineLevel="1" x14ac:dyDescent="0.3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4.5" outlineLevel="1" x14ac:dyDescent="0.3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4.5" outlineLevel="1" x14ac:dyDescent="0.3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4.5" outlineLevel="1" x14ac:dyDescent="0.3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4.5" outlineLevel="1" x14ac:dyDescent="0.3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4.5" outlineLevel="1" x14ac:dyDescent="0.3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4.5" outlineLevel="1" x14ac:dyDescent="0.3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4.5" outlineLevel="1" x14ac:dyDescent="0.3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4.5" outlineLevel="1" x14ac:dyDescent="0.3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4.5" outlineLevel="1" x14ac:dyDescent="0.3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4.5" outlineLevel="1" x14ac:dyDescent="0.35">
      <c r="A389" s="233"/>
      <c r="B389" s="234"/>
      <c r="C389" s="244"/>
      <c r="D389" s="244"/>
      <c r="E389" s="244"/>
      <c r="F389" s="252"/>
      <c r="G389" s="651" t="s">
        <v>816</v>
      </c>
      <c r="I389" s="687" t="s">
        <v>1144</v>
      </c>
      <c r="J389" s="1001" t="s">
        <v>410</v>
      </c>
      <c r="K389" s="1001" t="s">
        <v>806</v>
      </c>
      <c r="L389" s="1001" t="s">
        <v>807</v>
      </c>
      <c r="M389" s="1001" t="s">
        <v>808</v>
      </c>
      <c r="N389" s="1001" t="s">
        <v>809</v>
      </c>
      <c r="O389" s="1001" t="s">
        <v>810</v>
      </c>
      <c r="P389" s="1001" t="s">
        <v>811</v>
      </c>
      <c r="Q389" s="1001" t="s">
        <v>812</v>
      </c>
      <c r="R389" s="1001" t="s">
        <v>813</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4.5" outlineLevel="1" x14ac:dyDescent="0.35">
      <c r="A390" s="691"/>
      <c r="B390" s="688"/>
      <c r="C390" s="700"/>
      <c r="D390" s="700"/>
      <c r="E390" s="700"/>
      <c r="F390" s="704"/>
      <c r="G390" s="651"/>
      <c r="I390" s="687" t="s">
        <v>1136</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4.5" outlineLevel="1" x14ac:dyDescent="0.35">
      <c r="A391" s="691"/>
      <c r="B391" s="688"/>
      <c r="C391" s="700"/>
      <c r="D391" s="700"/>
      <c r="E391" s="700"/>
      <c r="F391" s="704"/>
      <c r="G391" s="651"/>
      <c r="I391" s="687" t="s">
        <v>1137</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4.5" outlineLevel="1" x14ac:dyDescent="0.35">
      <c r="A392" s="691"/>
      <c r="B392" s="688"/>
      <c r="C392" s="700"/>
      <c r="D392" s="700"/>
      <c r="E392" s="700"/>
      <c r="F392" s="704"/>
      <c r="G392" s="651"/>
      <c r="I392" s="687" t="s">
        <v>1138</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4.5" outlineLevel="1" x14ac:dyDescent="0.35">
      <c r="A393" s="691"/>
      <c r="B393" s="688"/>
      <c r="C393" s="700"/>
      <c r="D393" s="700"/>
      <c r="E393" s="700"/>
      <c r="F393" s="704"/>
      <c r="G393" s="651"/>
      <c r="I393" s="687" t="s">
        <v>1076</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4.5" outlineLevel="1" x14ac:dyDescent="0.3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4.5" outlineLevel="1" x14ac:dyDescent="0.35">
      <c r="A395" s="233"/>
      <c r="B395" s="234"/>
      <c r="C395" s="244"/>
      <c r="D395" s="244"/>
      <c r="E395" s="244"/>
      <c r="F395" s="252"/>
      <c r="G395" s="252" t="s">
        <v>820</v>
      </c>
      <c r="H395" s="76" t="s">
        <v>837</v>
      </c>
      <c r="I395" s="76" t="s">
        <v>837</v>
      </c>
      <c r="J395" s="76" t="s">
        <v>837</v>
      </c>
      <c r="K395" s="76" t="s">
        <v>837</v>
      </c>
      <c r="L395" s="76" t="s">
        <v>410</v>
      </c>
      <c r="M395" s="76" t="s">
        <v>410</v>
      </c>
      <c r="N395" s="76" t="s">
        <v>410</v>
      </c>
      <c r="O395" s="76" t="s">
        <v>410</v>
      </c>
      <c r="P395" s="76" t="s">
        <v>806</v>
      </c>
      <c r="Q395" s="76" t="s">
        <v>806</v>
      </c>
      <c r="R395" s="76" t="s">
        <v>806</v>
      </c>
      <c r="S395" s="76" t="s">
        <v>806</v>
      </c>
      <c r="T395" s="76" t="s">
        <v>807</v>
      </c>
      <c r="U395" s="76" t="s">
        <v>807</v>
      </c>
      <c r="V395" s="76" t="s">
        <v>807</v>
      </c>
      <c r="W395" s="76" t="s">
        <v>807</v>
      </c>
      <c r="X395" s="76" t="s">
        <v>808</v>
      </c>
      <c r="Y395" s="76" t="s">
        <v>808</v>
      </c>
      <c r="Z395" s="76" t="s">
        <v>808</v>
      </c>
      <c r="AA395" s="76" t="s">
        <v>808</v>
      </c>
      <c r="AB395" s="76" t="s">
        <v>809</v>
      </c>
      <c r="AC395" s="76" t="s">
        <v>809</v>
      </c>
      <c r="AD395" s="76" t="s">
        <v>809</v>
      </c>
      <c r="AE395" s="76" t="s">
        <v>809</v>
      </c>
      <c r="AF395" s="76" t="s">
        <v>810</v>
      </c>
      <c r="AG395" s="76" t="s">
        <v>810</v>
      </c>
      <c r="AH395" s="76" t="s">
        <v>810</v>
      </c>
      <c r="AI395" s="76" t="s">
        <v>810</v>
      </c>
      <c r="AJ395" s="76" t="s">
        <v>811</v>
      </c>
      <c r="AK395" s="76" t="s">
        <v>811</v>
      </c>
      <c r="AL395" s="76" t="s">
        <v>811</v>
      </c>
      <c r="AM395" s="76" t="s">
        <v>811</v>
      </c>
      <c r="AN395" s="76" t="s">
        <v>812</v>
      </c>
      <c r="AO395" s="76" t="s">
        <v>812</v>
      </c>
      <c r="AP395" s="76" t="s">
        <v>812</v>
      </c>
      <c r="AQ395" s="76" t="s">
        <v>812</v>
      </c>
      <c r="AR395" s="76" t="s">
        <v>813</v>
      </c>
      <c r="AS395" s="76" t="s">
        <v>813</v>
      </c>
      <c r="AT395" s="76" t="s">
        <v>813</v>
      </c>
      <c r="AU395" s="76" t="s">
        <v>813</v>
      </c>
      <c r="AV395" s="312"/>
      <c r="AW395" s="312"/>
      <c r="AX395" s="243"/>
      <c r="AY395" s="235"/>
      <c r="AZ395" s="235"/>
      <c r="BA395" s="235"/>
    </row>
    <row r="396" spans="1:53" s="76" customFormat="1" ht="14.5" outlineLevel="1" x14ac:dyDescent="0.35">
      <c r="A396" s="233"/>
      <c r="B396" s="234"/>
      <c r="C396" s="244"/>
      <c r="D396" s="244"/>
      <c r="E396" s="244"/>
      <c r="F396" s="252"/>
      <c r="G396" s="252" t="s">
        <v>819</v>
      </c>
      <c r="H396" s="76" t="s">
        <v>1136</v>
      </c>
      <c r="I396" s="76" t="s">
        <v>1137</v>
      </c>
      <c r="J396" s="687" t="s">
        <v>1138</v>
      </c>
      <c r="K396" s="76" t="s">
        <v>1076</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4.5" outlineLevel="1" x14ac:dyDescent="0.3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4.5" outlineLevel="1" x14ac:dyDescent="0.3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4.5" outlineLevel="1" x14ac:dyDescent="0.3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4.5" outlineLevel="1" x14ac:dyDescent="0.3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4.5" outlineLevel="1" x14ac:dyDescent="0.3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4.5" outlineLevel="1" x14ac:dyDescent="0.3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4.5" outlineLevel="1" x14ac:dyDescent="0.3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4.5" outlineLevel="1" x14ac:dyDescent="0.3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4.5" outlineLevel="1" x14ac:dyDescent="0.3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4.5" outlineLevel="1" x14ac:dyDescent="0.3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4.5" outlineLevel="1" x14ac:dyDescent="0.3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4.5" outlineLevel="1" x14ac:dyDescent="0.3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4.5" outlineLevel="1" x14ac:dyDescent="0.3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4.5" outlineLevel="1" x14ac:dyDescent="0.3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4.5" outlineLevel="1" x14ac:dyDescent="0.3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4.5" outlineLevel="1" x14ac:dyDescent="0.3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4.5" outlineLevel="1" x14ac:dyDescent="0.3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4.5" outlineLevel="1" x14ac:dyDescent="0.3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4.5" outlineLevel="1" x14ac:dyDescent="0.3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4.5" outlineLevel="1" x14ac:dyDescent="0.3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4.5" outlineLevel="1" x14ac:dyDescent="0.3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4.5" outlineLevel="1" x14ac:dyDescent="0.3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4.5" outlineLevel="1" x14ac:dyDescent="0.3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4.5" outlineLevel="1" x14ac:dyDescent="0.3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4.5" outlineLevel="1" x14ac:dyDescent="0.3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4.5" outlineLevel="1" x14ac:dyDescent="0.3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4.5" outlineLevel="1" x14ac:dyDescent="0.3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4.5" outlineLevel="1" x14ac:dyDescent="0.3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4.5" outlineLevel="1" x14ac:dyDescent="0.3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4.5" outlineLevel="1" x14ac:dyDescent="0.3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4.5" outlineLevel="1" x14ac:dyDescent="0.3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4.5" outlineLevel="1" x14ac:dyDescent="0.3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4.5" outlineLevel="1" x14ac:dyDescent="0.3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4.5" outlineLevel="1" x14ac:dyDescent="0.3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4.5" outlineLevel="1" x14ac:dyDescent="0.3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4.5" outlineLevel="1" x14ac:dyDescent="0.3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4.5" outlineLevel="1" x14ac:dyDescent="0.3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4.5" outlineLevel="1" x14ac:dyDescent="0.3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4.5" outlineLevel="1" x14ac:dyDescent="0.3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4.5" outlineLevel="1" x14ac:dyDescent="0.3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4.5" outlineLevel="1" x14ac:dyDescent="0.3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4.5" outlineLevel="1" x14ac:dyDescent="0.3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4.5" outlineLevel="1" x14ac:dyDescent="0.3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4.5" outlineLevel="1" x14ac:dyDescent="0.3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4.5" outlineLevel="1" x14ac:dyDescent="0.3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4.5" outlineLevel="1" x14ac:dyDescent="0.3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4.5" outlineLevel="1" x14ac:dyDescent="0.3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4.5" outlineLevel="1" x14ac:dyDescent="0.3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4.5" outlineLevel="1" x14ac:dyDescent="0.3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4.5" outlineLevel="1" x14ac:dyDescent="0.35">
      <c r="A446" s="233"/>
      <c r="B446" s="234"/>
      <c r="C446" s="244"/>
      <c r="D446" s="244"/>
      <c r="E446" s="244"/>
      <c r="F446" s="252"/>
      <c r="G446" s="651" t="s">
        <v>817</v>
      </c>
      <c r="I446" s="687"/>
      <c r="J446" s="1001" t="s">
        <v>410</v>
      </c>
      <c r="K446" s="1001" t="s">
        <v>806</v>
      </c>
      <c r="L446" s="1001" t="s">
        <v>807</v>
      </c>
      <c r="M446" s="1001" t="s">
        <v>808</v>
      </c>
      <c r="N446" s="1001" t="s">
        <v>809</v>
      </c>
      <c r="O446" s="1001" t="s">
        <v>810</v>
      </c>
      <c r="P446" s="1001" t="s">
        <v>811</v>
      </c>
      <c r="Q446" s="1001" t="s">
        <v>812</v>
      </c>
      <c r="R446" s="1001" t="s">
        <v>813</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4.5" outlineLevel="1" x14ac:dyDescent="0.35">
      <c r="A447" s="691"/>
      <c r="B447" s="688"/>
      <c r="C447" s="700"/>
      <c r="D447" s="700"/>
      <c r="E447" s="700"/>
      <c r="F447" s="704"/>
      <c r="G447" s="651"/>
      <c r="I447" s="687" t="s">
        <v>1144</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4.5" outlineLevel="1" x14ac:dyDescent="0.3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4.5" outlineLevel="1" x14ac:dyDescent="0.35">
      <c r="A449" s="233"/>
      <c r="B449" s="234"/>
      <c r="C449" s="244"/>
      <c r="D449" s="244"/>
      <c r="E449" s="244"/>
      <c r="F449" s="252"/>
      <c r="G449" s="252" t="s">
        <v>820</v>
      </c>
      <c r="H449" s="76" t="s">
        <v>837</v>
      </c>
      <c r="I449" s="76" t="s">
        <v>837</v>
      </c>
      <c r="J449" s="76" t="s">
        <v>837</v>
      </c>
      <c r="K449" s="76" t="s">
        <v>837</v>
      </c>
      <c r="L449" s="76" t="s">
        <v>410</v>
      </c>
      <c r="M449" s="76" t="s">
        <v>410</v>
      </c>
      <c r="N449" s="76" t="s">
        <v>410</v>
      </c>
      <c r="O449" s="76" t="s">
        <v>410</v>
      </c>
      <c r="P449" s="76" t="s">
        <v>806</v>
      </c>
      <c r="Q449" s="76" t="s">
        <v>806</v>
      </c>
      <c r="R449" s="76" t="s">
        <v>806</v>
      </c>
      <c r="S449" s="76" t="s">
        <v>806</v>
      </c>
      <c r="T449" s="76" t="s">
        <v>807</v>
      </c>
      <c r="U449" s="76" t="s">
        <v>807</v>
      </c>
      <c r="V449" s="76" t="s">
        <v>807</v>
      </c>
      <c r="W449" s="76" t="s">
        <v>807</v>
      </c>
      <c r="X449" s="76" t="s">
        <v>808</v>
      </c>
      <c r="Y449" s="76" t="s">
        <v>808</v>
      </c>
      <c r="Z449" s="76" t="s">
        <v>808</v>
      </c>
      <c r="AA449" s="76" t="s">
        <v>808</v>
      </c>
      <c r="AB449" s="76" t="s">
        <v>809</v>
      </c>
      <c r="AC449" s="76" t="s">
        <v>809</v>
      </c>
      <c r="AD449" s="76" t="s">
        <v>809</v>
      </c>
      <c r="AE449" s="76" t="s">
        <v>809</v>
      </c>
      <c r="AF449" s="76" t="s">
        <v>810</v>
      </c>
      <c r="AG449" s="76" t="s">
        <v>810</v>
      </c>
      <c r="AH449" s="76" t="s">
        <v>810</v>
      </c>
      <c r="AI449" s="76" t="s">
        <v>810</v>
      </c>
      <c r="AJ449" s="76" t="s">
        <v>811</v>
      </c>
      <c r="AK449" s="76" t="s">
        <v>811</v>
      </c>
      <c r="AL449" s="76" t="s">
        <v>811</v>
      </c>
      <c r="AM449" s="76" t="s">
        <v>811</v>
      </c>
      <c r="AN449" s="76" t="s">
        <v>812</v>
      </c>
      <c r="AO449" s="76" t="s">
        <v>812</v>
      </c>
      <c r="AP449" s="76" t="s">
        <v>812</v>
      </c>
      <c r="AQ449" s="76" t="s">
        <v>812</v>
      </c>
      <c r="AR449" s="76" t="s">
        <v>813</v>
      </c>
      <c r="AS449" s="76" t="s">
        <v>813</v>
      </c>
      <c r="AT449" s="76" t="s">
        <v>813</v>
      </c>
      <c r="AU449" s="76" t="s">
        <v>813</v>
      </c>
      <c r="AV449" s="312"/>
      <c r="AW449" s="312"/>
      <c r="AX449" s="243"/>
      <c r="AY449" s="235"/>
      <c r="AZ449" s="235"/>
      <c r="BA449" s="235"/>
    </row>
    <row r="450" spans="1:53" s="76" customFormat="1" ht="14.5" outlineLevel="1" x14ac:dyDescent="0.35">
      <c r="A450" s="233"/>
      <c r="B450" s="234"/>
      <c r="C450" s="244"/>
      <c r="D450" s="244"/>
      <c r="E450" s="244"/>
      <c r="F450" s="252"/>
      <c r="G450" s="252" t="s">
        <v>63</v>
      </c>
      <c r="H450" s="76" t="s">
        <v>357</v>
      </c>
      <c r="I450" s="76" t="s">
        <v>358</v>
      </c>
      <c r="J450" s="76" t="s">
        <v>1141</v>
      </c>
      <c r="K450" s="76" t="s">
        <v>359</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4.5" outlineLevel="1" x14ac:dyDescent="0.3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4.5" outlineLevel="1" x14ac:dyDescent="0.3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4.5" outlineLevel="1" x14ac:dyDescent="0.3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4.5" outlineLevel="1" x14ac:dyDescent="0.3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4.5" outlineLevel="1" x14ac:dyDescent="0.3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4.5" outlineLevel="1" x14ac:dyDescent="0.3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4.5" outlineLevel="1" x14ac:dyDescent="0.3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4.5" outlineLevel="1" x14ac:dyDescent="0.3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4.5" outlineLevel="1" x14ac:dyDescent="0.3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4.5" outlineLevel="1" x14ac:dyDescent="0.3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4.5" outlineLevel="1" x14ac:dyDescent="0.3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4.5" outlineLevel="1" x14ac:dyDescent="0.3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4.5" outlineLevel="1" x14ac:dyDescent="0.3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4.5" outlineLevel="1" x14ac:dyDescent="0.3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4.5" outlineLevel="1" x14ac:dyDescent="0.3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4.5" outlineLevel="1" x14ac:dyDescent="0.3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4.5" outlineLevel="1" x14ac:dyDescent="0.3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4.5" outlineLevel="1" x14ac:dyDescent="0.3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4.5" outlineLevel="1" x14ac:dyDescent="0.3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4.5" outlineLevel="1" x14ac:dyDescent="0.3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4.5" outlineLevel="1" x14ac:dyDescent="0.3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4.5" outlineLevel="1" x14ac:dyDescent="0.3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4.5" outlineLevel="1" x14ac:dyDescent="0.3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4.5" outlineLevel="1" x14ac:dyDescent="0.3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4.5" outlineLevel="1" x14ac:dyDescent="0.3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4.5" outlineLevel="1" x14ac:dyDescent="0.3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4.5" outlineLevel="1" x14ac:dyDescent="0.3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4.5" outlineLevel="1" x14ac:dyDescent="0.3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4.5" outlineLevel="1" x14ac:dyDescent="0.3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4.5" outlineLevel="1" x14ac:dyDescent="0.3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4.5" outlineLevel="1" x14ac:dyDescent="0.3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4.5" outlineLevel="1" x14ac:dyDescent="0.3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4.5" outlineLevel="1" x14ac:dyDescent="0.3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4.5" outlineLevel="1" x14ac:dyDescent="0.3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4.5" outlineLevel="1" x14ac:dyDescent="0.3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4.5" outlineLevel="1" x14ac:dyDescent="0.3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4.5" outlineLevel="1" x14ac:dyDescent="0.3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4.5" outlineLevel="1" x14ac:dyDescent="0.3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4.5" outlineLevel="1" x14ac:dyDescent="0.3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4.5" outlineLevel="1" x14ac:dyDescent="0.3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4.5" outlineLevel="1" x14ac:dyDescent="0.3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4.5" outlineLevel="1" x14ac:dyDescent="0.3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4.5" outlineLevel="1" x14ac:dyDescent="0.3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4.5" outlineLevel="1" x14ac:dyDescent="0.3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4.5" outlineLevel="1" x14ac:dyDescent="0.3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4.5" outlineLevel="1" x14ac:dyDescent="0.3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4.5" outlineLevel="1" x14ac:dyDescent="0.3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4.5" outlineLevel="1" x14ac:dyDescent="0.3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4.5" outlineLevel="1" x14ac:dyDescent="0.3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4.5" outlineLevel="1" x14ac:dyDescent="0.35">
      <c r="A500" s="233"/>
      <c r="B500" s="234"/>
      <c r="C500" s="244"/>
      <c r="D500" s="244"/>
      <c r="E500" s="244"/>
      <c r="F500" s="252"/>
      <c r="G500" s="651" t="s">
        <v>818</v>
      </c>
      <c r="I500" s="687"/>
      <c r="J500" s="1001" t="s">
        <v>410</v>
      </c>
      <c r="K500" s="1001" t="s">
        <v>806</v>
      </c>
      <c r="L500" s="1001" t="s">
        <v>807</v>
      </c>
      <c r="M500" s="1001" t="s">
        <v>808</v>
      </c>
      <c r="N500" s="1001" t="s">
        <v>809</v>
      </c>
      <c r="O500" s="1001" t="s">
        <v>810</v>
      </c>
      <c r="P500" s="1001" t="s">
        <v>811</v>
      </c>
      <c r="Q500" s="1001" t="s">
        <v>812</v>
      </c>
      <c r="R500" s="1001" t="s">
        <v>813</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4.5" outlineLevel="1" x14ac:dyDescent="0.35">
      <c r="A501" s="691"/>
      <c r="B501" s="688"/>
      <c r="C501" s="700"/>
      <c r="D501" s="700"/>
      <c r="E501" s="700"/>
      <c r="F501" s="704"/>
      <c r="G501" s="651"/>
      <c r="I501" s="687" t="s">
        <v>1144</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4.5" outlineLevel="1" x14ac:dyDescent="0.3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4.5" outlineLevel="1" x14ac:dyDescent="0.35">
      <c r="A503" s="233"/>
      <c r="B503" s="234"/>
      <c r="C503" s="244"/>
      <c r="D503" s="244"/>
      <c r="E503" s="244"/>
      <c r="F503" s="252"/>
      <c r="G503" s="252" t="s">
        <v>820</v>
      </c>
      <c r="H503" s="76" t="s">
        <v>837</v>
      </c>
      <c r="I503" s="76" t="s">
        <v>837</v>
      </c>
      <c r="J503" s="76" t="s">
        <v>837</v>
      </c>
      <c r="K503" s="76" t="s">
        <v>837</v>
      </c>
      <c r="L503" s="76" t="s">
        <v>410</v>
      </c>
      <c r="M503" s="76" t="s">
        <v>410</v>
      </c>
      <c r="N503" s="76" t="s">
        <v>410</v>
      </c>
      <c r="O503" s="76" t="s">
        <v>410</v>
      </c>
      <c r="P503" s="76" t="s">
        <v>806</v>
      </c>
      <c r="Q503" s="76" t="s">
        <v>806</v>
      </c>
      <c r="R503" s="76" t="s">
        <v>806</v>
      </c>
      <c r="S503" s="76" t="s">
        <v>806</v>
      </c>
      <c r="T503" s="76" t="s">
        <v>807</v>
      </c>
      <c r="U503" s="76" t="s">
        <v>807</v>
      </c>
      <c r="V503" s="76" t="s">
        <v>807</v>
      </c>
      <c r="W503" s="76" t="s">
        <v>807</v>
      </c>
      <c r="X503" s="76" t="s">
        <v>808</v>
      </c>
      <c r="Y503" s="76" t="s">
        <v>808</v>
      </c>
      <c r="Z503" s="76" t="s">
        <v>808</v>
      </c>
      <c r="AA503" s="76" t="s">
        <v>808</v>
      </c>
      <c r="AB503" s="76" t="s">
        <v>809</v>
      </c>
      <c r="AC503" s="76" t="s">
        <v>809</v>
      </c>
      <c r="AD503" s="76" t="s">
        <v>809</v>
      </c>
      <c r="AE503" s="76" t="s">
        <v>809</v>
      </c>
      <c r="AF503" s="76" t="s">
        <v>810</v>
      </c>
      <c r="AG503" s="76" t="s">
        <v>810</v>
      </c>
      <c r="AH503" s="76" t="s">
        <v>810</v>
      </c>
      <c r="AI503" s="76" t="s">
        <v>810</v>
      </c>
      <c r="AJ503" s="76" t="s">
        <v>811</v>
      </c>
      <c r="AK503" s="76" t="s">
        <v>811</v>
      </c>
      <c r="AL503" s="76" t="s">
        <v>811</v>
      </c>
      <c r="AM503" s="76" t="s">
        <v>811</v>
      </c>
      <c r="AN503" s="76" t="s">
        <v>812</v>
      </c>
      <c r="AO503" s="76" t="s">
        <v>812</v>
      </c>
      <c r="AP503" s="76" t="s">
        <v>812</v>
      </c>
      <c r="AQ503" s="76" t="s">
        <v>812</v>
      </c>
      <c r="AR503" s="76" t="s">
        <v>813</v>
      </c>
      <c r="AS503" s="76" t="s">
        <v>813</v>
      </c>
      <c r="AT503" s="76" t="s">
        <v>813</v>
      </c>
      <c r="AU503" s="76" t="s">
        <v>813</v>
      </c>
      <c r="AV503" s="312"/>
      <c r="AW503" s="312"/>
      <c r="AX503" s="243"/>
      <c r="AY503" s="235"/>
      <c r="AZ503" s="235"/>
      <c r="BA503" s="235"/>
    </row>
    <row r="504" spans="1:53" s="76" customFormat="1" ht="14.5" outlineLevel="1" x14ac:dyDescent="0.35">
      <c r="A504" s="233"/>
      <c r="B504" s="234"/>
      <c r="C504" s="244"/>
      <c r="D504" s="244"/>
      <c r="E504" s="244"/>
      <c r="F504" s="252"/>
      <c r="G504" s="252" t="s">
        <v>821</v>
      </c>
      <c r="H504" s="76" t="s">
        <v>357</v>
      </c>
      <c r="I504" s="76" t="s">
        <v>358</v>
      </c>
      <c r="J504" s="76" t="s">
        <v>1141</v>
      </c>
      <c r="K504" s="76" t="s">
        <v>359</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4.5" outlineLevel="1" x14ac:dyDescent="0.3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4.5" outlineLevel="1" x14ac:dyDescent="0.3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4.5" outlineLevel="1" x14ac:dyDescent="0.3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4.5" outlineLevel="1" x14ac:dyDescent="0.3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4.5" outlineLevel="1" x14ac:dyDescent="0.3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4.5" outlineLevel="1" x14ac:dyDescent="0.3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4.5" outlineLevel="1" x14ac:dyDescent="0.3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4.5" outlineLevel="1" x14ac:dyDescent="0.3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4.5" outlineLevel="1" x14ac:dyDescent="0.3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4.5" outlineLevel="1" x14ac:dyDescent="0.3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4.5" outlineLevel="1" x14ac:dyDescent="0.3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4.5" outlineLevel="1" x14ac:dyDescent="0.3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4.5" outlineLevel="1" x14ac:dyDescent="0.3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4.5" outlineLevel="1" x14ac:dyDescent="0.3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4.5" outlineLevel="1" x14ac:dyDescent="0.3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4.5" outlineLevel="1" x14ac:dyDescent="0.3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4.5" outlineLevel="1" x14ac:dyDescent="0.3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4.5" outlineLevel="1" x14ac:dyDescent="0.3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3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3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4.5" outlineLevel="1" x14ac:dyDescent="0.3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3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4.5" outlineLevel="1" x14ac:dyDescent="0.3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4.5" outlineLevel="1" x14ac:dyDescent="0.3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4.5" outlineLevel="1" x14ac:dyDescent="0.3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4.5" outlineLevel="1" x14ac:dyDescent="0.3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4.5" outlineLevel="1" x14ac:dyDescent="0.3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4.5" outlineLevel="1" x14ac:dyDescent="0.3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4.5" outlineLevel="1" x14ac:dyDescent="0.3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4.5" outlineLevel="1" x14ac:dyDescent="0.3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4.5" outlineLevel="1" x14ac:dyDescent="0.3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4.5" outlineLevel="1" x14ac:dyDescent="0.3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4.5" outlineLevel="1" x14ac:dyDescent="0.3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4.5" outlineLevel="1" x14ac:dyDescent="0.3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4.5" outlineLevel="1" x14ac:dyDescent="0.3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4.5" outlineLevel="1" x14ac:dyDescent="0.3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4.5" outlineLevel="1" x14ac:dyDescent="0.3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4.5" outlineLevel="1" x14ac:dyDescent="0.3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4.5" outlineLevel="1" x14ac:dyDescent="0.3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4.5" outlineLevel="1" x14ac:dyDescent="0.3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4.5" outlineLevel="1" x14ac:dyDescent="0.3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4.5" outlineLevel="1" x14ac:dyDescent="0.3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4.5" outlineLevel="1" x14ac:dyDescent="0.3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4.5" outlineLevel="1" x14ac:dyDescent="0.3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4.5" outlineLevel="1" x14ac:dyDescent="0.3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4.5" outlineLevel="1" x14ac:dyDescent="0.3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4.5" outlineLevel="1" x14ac:dyDescent="0.3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3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15" customHeight="1" outlineLevel="1" x14ac:dyDescent="0.3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3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3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3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15" customHeight="1" outlineLevel="1" thickBot="1" x14ac:dyDescent="0.4">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15" customHeight="1" outlineLevel="1" x14ac:dyDescent="0.3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3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3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3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3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3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3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3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35">
      <c r="A566" s="6"/>
      <c r="B566" s="7"/>
      <c r="C566" s="18"/>
      <c r="D566" s="18"/>
      <c r="E566" s="18"/>
      <c r="F566" s="18"/>
      <c r="G566" s="18"/>
      <c r="H566" s="18"/>
      <c r="I566" s="18"/>
      <c r="J566" s="250" t="s">
        <v>396</v>
      </c>
      <c r="K566" s="250" t="s">
        <v>59</v>
      </c>
      <c r="L566" s="250" t="s">
        <v>60</v>
      </c>
      <c r="M566" s="250" t="s">
        <v>61</v>
      </c>
      <c r="N566" s="250" t="s">
        <v>62</v>
      </c>
      <c r="O566" s="250" t="s">
        <v>899</v>
      </c>
      <c r="P566" s="250" t="s">
        <v>900</v>
      </c>
      <c r="Q566" s="725" t="s">
        <v>901</v>
      </c>
      <c r="R566" s="725" t="s">
        <v>1223</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4.5" outlineLevel="1" x14ac:dyDescent="0.3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4.5" outlineLevel="1" x14ac:dyDescent="0.3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4.5" outlineLevel="1" x14ac:dyDescent="0.3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4.5" outlineLevel="1" x14ac:dyDescent="0.3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3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3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3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3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3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3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3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3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3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3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3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3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3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3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3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15" customHeight="1" outlineLevel="1" x14ac:dyDescent="0.3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3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3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3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15" customHeight="1" outlineLevel="1" thickBot="1" x14ac:dyDescent="0.4">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15" customHeight="1" outlineLevel="1" x14ac:dyDescent="0.3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35">
      <c r="A592" s="6"/>
      <c r="B592" s="7"/>
      <c r="C592" s="13"/>
      <c r="D592" s="13"/>
      <c r="E592" s="13" t="s">
        <v>1</v>
      </c>
      <c r="F592" s="14"/>
      <c r="G592" s="15" t="s">
        <v>372</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35">
      <c r="A593" s="6"/>
      <c r="B593" s="7"/>
      <c r="C593" s="13"/>
      <c r="D593" s="13"/>
      <c r="E593" s="18"/>
      <c r="F593" s="14"/>
      <c r="G593" s="19"/>
      <c r="H593" s="14" t="s">
        <v>1230</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3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3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3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3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3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35">
      <c r="A599" s="6"/>
      <c r="B599" s="7"/>
      <c r="C599" s="18"/>
      <c r="D599" s="18"/>
      <c r="E599" s="18"/>
      <c r="F599" s="18"/>
      <c r="G599" s="18"/>
      <c r="H599" s="18"/>
      <c r="I599" s="250" t="s">
        <v>396</v>
      </c>
      <c r="J599" s="250" t="s">
        <v>59</v>
      </c>
      <c r="K599" s="250" t="s">
        <v>60</v>
      </c>
      <c r="L599" s="250" t="s">
        <v>61</v>
      </c>
      <c r="M599" s="250" t="s">
        <v>62</v>
      </c>
      <c r="N599" s="250" t="s">
        <v>899</v>
      </c>
      <c r="O599" s="725" t="s">
        <v>900</v>
      </c>
      <c r="P599" s="725" t="s">
        <v>901</v>
      </c>
      <c r="Q599" s="725" t="s">
        <v>1223</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4.5" outlineLevel="1" x14ac:dyDescent="0.3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4.5" outlineLevel="1" x14ac:dyDescent="0.3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4.5" outlineLevel="1" x14ac:dyDescent="0.3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4.5" outlineLevel="1" x14ac:dyDescent="0.3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3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3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3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3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3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3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3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3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3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3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3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3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3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3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15" customHeight="1" outlineLevel="1" x14ac:dyDescent="0.3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3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3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3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15" customHeight="1" outlineLevel="1" thickBot="1" x14ac:dyDescent="0.4">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15" customHeight="1" outlineLevel="1" x14ac:dyDescent="0.3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35">
      <c r="A624" s="6"/>
      <c r="B624" s="7"/>
      <c r="C624" s="13"/>
      <c r="D624" s="13"/>
      <c r="E624" s="13" t="s">
        <v>1</v>
      </c>
      <c r="F624" s="14"/>
      <c r="G624" s="15" t="s">
        <v>339</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3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35">
      <c r="A626" s="6"/>
      <c r="B626" s="7"/>
      <c r="C626" s="18"/>
      <c r="D626" s="13"/>
      <c r="E626" s="18"/>
      <c r="F626" s="14"/>
      <c r="G626" s="14"/>
      <c r="H626" s="14"/>
      <c r="I626" s="14" t="s">
        <v>360</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3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3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35">
      <c r="A629" s="6"/>
      <c r="B629" s="7"/>
      <c r="C629" s="18"/>
      <c r="D629" s="18"/>
      <c r="E629" s="18"/>
      <c r="F629" s="18"/>
      <c r="G629" s="18"/>
      <c r="H629" s="18" t="s">
        <v>114</v>
      </c>
      <c r="I629" s="18" t="s">
        <v>115</v>
      </c>
      <c r="J629" s="18" t="s">
        <v>116</v>
      </c>
      <c r="K629" s="18" t="s">
        <v>117</v>
      </c>
      <c r="L629" s="18" t="s">
        <v>118</v>
      </c>
      <c r="M629" s="700" t="s">
        <v>117</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35">
      <c r="A630" s="6"/>
      <c r="B630" s="7"/>
      <c r="C630" s="18"/>
      <c r="D630" s="18"/>
      <c r="E630" s="18"/>
      <c r="F630" s="34"/>
      <c r="H630" s="322" t="s">
        <v>357</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35">
      <c r="A631" s="6"/>
      <c r="B631" s="7"/>
      <c r="C631" s="18"/>
      <c r="D631" s="18"/>
      <c r="E631" s="18"/>
      <c r="F631" s="34"/>
      <c r="H631" s="323" t="s">
        <v>358</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35">
      <c r="A632" s="691"/>
      <c r="B632" s="688"/>
      <c r="C632" s="700"/>
      <c r="D632" s="700"/>
      <c r="E632" s="700"/>
      <c r="F632" s="702"/>
      <c r="H632" s="323" t="s">
        <v>1140</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35">
      <c r="A633" s="6"/>
      <c r="B633" s="7"/>
      <c r="C633" s="18"/>
      <c r="D633" s="18"/>
      <c r="E633" s="18"/>
      <c r="F633" s="34"/>
      <c r="H633" s="323" t="s">
        <v>1141</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35">
      <c r="A634" s="691"/>
      <c r="B634" s="688"/>
      <c r="C634" s="700"/>
      <c r="D634" s="700"/>
      <c r="E634" s="700"/>
      <c r="F634" s="702"/>
      <c r="H634" s="323" t="s">
        <v>1139</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35">
      <c r="A635" s="6"/>
      <c r="B635" s="7"/>
      <c r="C635" s="18"/>
      <c r="D635" s="18"/>
      <c r="E635" s="18"/>
      <c r="F635" s="34"/>
      <c r="H635" s="323" t="s">
        <v>359</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3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3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3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3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15" customHeight="1" outlineLevel="1" x14ac:dyDescent="0.3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3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3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3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15" customHeight="1" outlineLevel="1" thickBot="1" x14ac:dyDescent="0.4">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15" customHeight="1" outlineLevel="1" x14ac:dyDescent="0.3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3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3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3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3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3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3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3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35">
      <c r="A653" s="6"/>
      <c r="B653" s="7"/>
      <c r="C653" s="18"/>
      <c r="D653" s="18"/>
      <c r="E653" s="18"/>
      <c r="F653" s="18"/>
      <c r="G653" s="18"/>
      <c r="H653" s="18"/>
      <c r="I653" s="250" t="s">
        <v>396</v>
      </c>
      <c r="J653" s="250" t="s">
        <v>59</v>
      </c>
      <c r="K653" s="250" t="s">
        <v>60</v>
      </c>
      <c r="L653" s="250" t="s">
        <v>61</v>
      </c>
      <c r="M653" s="250" t="s">
        <v>62</v>
      </c>
      <c r="N653" s="250" t="s">
        <v>899</v>
      </c>
      <c r="O653" s="250" t="s">
        <v>900</v>
      </c>
      <c r="P653" s="725" t="s">
        <v>901</v>
      </c>
      <c r="Q653" s="725" t="s">
        <v>1223</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3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3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3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3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3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3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3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3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3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3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3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15" customHeight="1" outlineLevel="1" x14ac:dyDescent="0.3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3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3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3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15" customHeight="1" outlineLevel="1" thickBot="1" x14ac:dyDescent="0.4">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15" customHeight="1" outlineLevel="1" x14ac:dyDescent="0.3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3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3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3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3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3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3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3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35">
      <c r="A678" s="6"/>
      <c r="B678" s="7"/>
      <c r="C678" s="18"/>
      <c r="D678" s="18"/>
      <c r="E678" s="18"/>
      <c r="F678" s="18"/>
      <c r="G678" s="18"/>
      <c r="H678" s="18"/>
      <c r="I678" s="250" t="s">
        <v>396</v>
      </c>
      <c r="J678" s="250" t="s">
        <v>59</v>
      </c>
      <c r="K678" s="250" t="s">
        <v>60</v>
      </c>
      <c r="L678" s="250" t="s">
        <v>61</v>
      </c>
      <c r="M678" s="250" t="s">
        <v>62</v>
      </c>
      <c r="N678" s="250" t="s">
        <v>899</v>
      </c>
      <c r="O678" s="250" t="s">
        <v>900</v>
      </c>
      <c r="P678" s="725" t="s">
        <v>901</v>
      </c>
      <c r="Q678" s="725" t="s">
        <v>1223</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4.5" outlineLevel="1" x14ac:dyDescent="0.35">
      <c r="A679" s="6"/>
      <c r="B679" s="7"/>
      <c r="C679" s="18"/>
      <c r="D679" s="18"/>
      <c r="E679" s="18"/>
      <c r="F679" s="27"/>
      <c r="G679" s="28"/>
      <c r="H679" s="35" t="s">
        <v>1092</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4.5" outlineLevel="1" x14ac:dyDescent="0.3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4.5" outlineLevel="1" x14ac:dyDescent="0.3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3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15" customHeight="1" outlineLevel="1" x14ac:dyDescent="0.3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3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3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3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15" customHeight="1" outlineLevel="1" thickBot="1" x14ac:dyDescent="0.4">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15" customHeight="1" outlineLevel="1" x14ac:dyDescent="0.3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35">
      <c r="A689" s="6"/>
      <c r="B689" s="7"/>
      <c r="C689" s="13"/>
      <c r="D689" s="13"/>
      <c r="E689" s="13" t="s">
        <v>1</v>
      </c>
      <c r="F689" s="14"/>
      <c r="G689" s="15" t="s">
        <v>239</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35">
      <c r="A690" s="6"/>
      <c r="B690" s="7"/>
      <c r="C690" s="13"/>
      <c r="D690" s="13"/>
      <c r="E690" s="18"/>
      <c r="F690" s="14"/>
      <c r="G690" s="19"/>
      <c r="H690" s="14" t="s">
        <v>240</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35">
      <c r="A691" s="6"/>
      <c r="B691" s="7"/>
      <c r="C691" s="18"/>
      <c r="D691" s="13"/>
      <c r="E691" s="18"/>
      <c r="F691" s="14"/>
      <c r="G691" s="14"/>
      <c r="H691" s="14" t="s">
        <v>1093</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3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3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3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3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35">
      <c r="A696" s="6"/>
      <c r="B696" s="7"/>
      <c r="C696" s="18"/>
      <c r="D696" s="18"/>
      <c r="E696" s="18"/>
      <c r="F696" s="18"/>
      <c r="G696" s="18"/>
      <c r="H696" s="18"/>
      <c r="I696" s="18"/>
      <c r="J696" s="24" t="s">
        <v>117</v>
      </c>
      <c r="K696" s="24" t="s">
        <v>118</v>
      </c>
      <c r="L696" s="24" t="s">
        <v>1096</v>
      </c>
      <c r="M696" s="725" t="s">
        <v>117</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4.5" outlineLevel="1" x14ac:dyDescent="0.3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4.5" outlineLevel="1" x14ac:dyDescent="0.3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4.5" outlineLevel="1" x14ac:dyDescent="0.3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4.5" outlineLevel="1" x14ac:dyDescent="0.3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3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15" customHeight="1" outlineLevel="1" x14ac:dyDescent="0.3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3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3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3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15" customHeight="1" outlineLevel="1" thickBot="1" x14ac:dyDescent="0.4">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15" customHeight="1" outlineLevel="1" x14ac:dyDescent="0.3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3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35">
      <c r="A709" s="6"/>
      <c r="B709" s="7"/>
      <c r="C709" s="13"/>
      <c r="D709" s="13"/>
      <c r="E709" s="18"/>
      <c r="F709" s="14"/>
      <c r="G709" s="14" t="s">
        <v>37</v>
      </c>
      <c r="H709" s="14"/>
      <c r="I709" s="308" t="s">
        <v>337</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3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3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3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35">
      <c r="A713" s="6"/>
      <c r="B713" s="7"/>
      <c r="C713" s="18"/>
      <c r="D713" s="18"/>
      <c r="E713" s="18"/>
      <c r="F713" s="18"/>
      <c r="G713" s="18"/>
      <c r="H713" s="1183"/>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35">
      <c r="A714" s="6"/>
      <c r="B714" s="7"/>
      <c r="C714" s="18"/>
      <c r="D714" s="18"/>
      <c r="E714" s="18"/>
      <c r="F714" s="18"/>
      <c r="G714" s="18"/>
      <c r="H714" s="1183"/>
      <c r="I714" s="18"/>
      <c r="J714" s="1186" t="s">
        <v>1071</v>
      </c>
      <c r="K714" s="1187"/>
      <c r="L714" s="1187"/>
      <c r="M714" s="1187"/>
      <c r="N714" s="1187"/>
      <c r="O714" s="1187"/>
      <c r="P714" s="1187"/>
      <c r="Q714" s="1187"/>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35">
      <c r="A715" s="6"/>
      <c r="B715" s="7"/>
      <c r="C715" s="18"/>
      <c r="D715" s="18"/>
      <c r="E715" s="18"/>
      <c r="F715" s="18"/>
      <c r="G715" s="18" t="s">
        <v>39</v>
      </c>
      <c r="H715" s="1183"/>
      <c r="I715" s="18"/>
      <c r="J715" s="250" t="s">
        <v>396</v>
      </c>
      <c r="K715" s="250" t="s">
        <v>59</v>
      </c>
      <c r="L715" s="250" t="s">
        <v>60</v>
      </c>
      <c r="M715" s="250" t="s">
        <v>61</v>
      </c>
      <c r="N715" s="250" t="s">
        <v>62</v>
      </c>
      <c r="O715" s="250" t="s">
        <v>899</v>
      </c>
      <c r="P715" s="250" t="s">
        <v>900</v>
      </c>
      <c r="Q715" s="725" t="s">
        <v>901</v>
      </c>
      <c r="R715" s="725" t="s">
        <v>1223</v>
      </c>
      <c r="S715" s="725"/>
      <c r="T715" s="728" t="s">
        <v>1051</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3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3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3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3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3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3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3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3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3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3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3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3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3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3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3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3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3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3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3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3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3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3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3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3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3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3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3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3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3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3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3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3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3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3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3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3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3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15" customHeight="1" outlineLevel="1" x14ac:dyDescent="0.3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3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3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3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15" customHeight="1" thickBot="1" x14ac:dyDescent="0.4">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15" customHeight="1" x14ac:dyDescent="0.3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3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3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3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35">
      <c r="A762" s="6"/>
      <c r="B762" s="7"/>
      <c r="C762" s="21">
        <v>0</v>
      </c>
      <c r="D762" s="13"/>
      <c r="E762" s="18"/>
      <c r="F762" s="14"/>
      <c r="G762" s="22"/>
      <c r="H762" s="22"/>
      <c r="J762" s="14"/>
      <c r="N762" s="308" t="s">
        <v>337</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3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3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3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35">
      <c r="A766" s="6"/>
      <c r="B766" s="7"/>
      <c r="C766" s="18"/>
      <c r="D766" s="18"/>
      <c r="E766" s="18"/>
      <c r="F766" s="18"/>
      <c r="G766" s="47" t="s">
        <v>409</v>
      </c>
      <c r="H766" s="54" t="s">
        <v>243</v>
      </c>
      <c r="I766" s="54" t="s">
        <v>44</v>
      </c>
      <c r="J766" s="54" t="s">
        <v>244</v>
      </c>
      <c r="K766" s="26" t="s">
        <v>45</v>
      </c>
      <c r="L766" s="26" t="s">
        <v>245</v>
      </c>
      <c r="M766" s="26" t="s">
        <v>246</v>
      </c>
      <c r="N766" s="26" t="s">
        <v>46</v>
      </c>
      <c r="O766" s="26" t="s">
        <v>248</v>
      </c>
      <c r="P766" s="26" t="s">
        <v>249</v>
      </c>
      <c r="Q766" s="223" t="s">
        <v>247</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3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3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3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3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3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3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3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3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3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3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3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3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3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3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3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3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3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3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3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3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3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3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3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3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3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3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3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3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3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3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3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3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3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3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3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3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3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15" customHeight="1" outlineLevel="1" x14ac:dyDescent="0.3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3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3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3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15" customHeight="1" thickBot="1" x14ac:dyDescent="0.4">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15" customHeight="1" x14ac:dyDescent="0.3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3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3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3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3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3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3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3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3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15" customHeight="1" outlineLevel="1" x14ac:dyDescent="0.3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15" customHeight="1" outlineLevel="1" x14ac:dyDescent="0.3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4.5" outlineLevel="1" x14ac:dyDescent="0.3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4.5" outlineLevel="1" x14ac:dyDescent="0.3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3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3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3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3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3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3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3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3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3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15" customHeight="1" outlineLevel="1" x14ac:dyDescent="0.3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3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3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3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3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3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3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3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4.5" outlineLevelRow="1" x14ac:dyDescent="0.35"/>
  <cols>
    <col min="1" max="1" width="4.26953125" style="687" customWidth="1"/>
    <col min="2" max="2" width="1.54296875" style="687" customWidth="1"/>
    <col min="3" max="4" width="0.54296875" style="687" customWidth="1"/>
    <col min="5" max="6" width="1.54296875" style="687" customWidth="1"/>
    <col min="7" max="7" width="11.7265625" style="687" customWidth="1"/>
    <col min="8" max="8" width="10.26953125" style="687" customWidth="1"/>
    <col min="9" max="9" width="11.7265625" style="687" customWidth="1"/>
    <col min="10" max="11" width="10.7265625" style="687" customWidth="1"/>
    <col min="12" max="24" width="10.26953125" style="687" customWidth="1"/>
  </cols>
  <sheetData>
    <row r="1" spans="1:68" x14ac:dyDescent="0.3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4">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3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35">
      <c r="A4" s="689"/>
      <c r="B4" s="688"/>
      <c r="C4" s="709"/>
      <c r="D4" s="709"/>
      <c r="E4" s="709"/>
      <c r="F4" s="708"/>
      <c r="G4" s="710" t="s">
        <v>948</v>
      </c>
      <c r="H4" s="708"/>
      <c r="I4" s="708"/>
      <c r="J4" s="708"/>
      <c r="K4" s="708"/>
      <c r="L4" s="708"/>
      <c r="M4" s="708"/>
      <c r="N4" s="708"/>
      <c r="O4" s="708"/>
      <c r="P4" s="708"/>
      <c r="Q4" s="708"/>
      <c r="R4" s="708"/>
      <c r="S4" s="707"/>
      <c r="T4" s="274"/>
      <c r="U4" s="729"/>
      <c r="V4" s="729"/>
      <c r="W4" s="695"/>
      <c r="X4" s="690"/>
    </row>
    <row r="5" spans="1:68" outlineLevel="1" x14ac:dyDescent="0.3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3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3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3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3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3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15" customHeight="1" x14ac:dyDescent="0.3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35">
      <c r="A13" s="6"/>
      <c r="B13" s="7"/>
      <c r="C13" s="13"/>
      <c r="D13" s="13"/>
      <c r="E13" s="13" t="s">
        <v>1</v>
      </c>
      <c r="F13" s="14"/>
      <c r="G13" s="15" t="s">
        <v>959</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3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3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3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3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3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3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35">
      <c r="A20" s="6"/>
      <c r="B20" s="7"/>
      <c r="C20" s="18"/>
      <c r="D20" s="18"/>
      <c r="E20" s="18"/>
      <c r="F20" s="18"/>
      <c r="G20" s="189" t="str">
        <f>Crop!G766</f>
        <v>landuse</v>
      </c>
      <c r="H20" s="26" t="s">
        <v>396</v>
      </c>
      <c r="I20" s="26" t="s">
        <v>59</v>
      </c>
      <c r="J20" s="26" t="s">
        <v>60</v>
      </c>
      <c r="K20" s="26" t="s">
        <v>61</v>
      </c>
      <c r="L20" s="26" t="s">
        <v>62</v>
      </c>
      <c r="M20" s="26" t="s">
        <v>899</v>
      </c>
      <c r="N20" s="26" t="s">
        <v>900</v>
      </c>
      <c r="O20" s="26" t="s">
        <v>901</v>
      </c>
      <c r="P20" s="26" t="s">
        <v>1223</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3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3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3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3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3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3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3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3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3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3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3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3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3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3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3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3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3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3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3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3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15" customHeight="1" outlineLevel="1" x14ac:dyDescent="0.3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3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4">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3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35">
      <c r="A46" s="689"/>
      <c r="B46" s="688"/>
      <c r="C46" s="709"/>
      <c r="D46" s="709">
        <v>80</v>
      </c>
      <c r="E46" s="709" t="s">
        <v>1</v>
      </c>
      <c r="F46" s="708"/>
      <c r="G46" s="710" t="s">
        <v>958</v>
      </c>
      <c r="H46" s="708"/>
      <c r="I46" s="708"/>
      <c r="J46" s="708"/>
      <c r="K46" s="708"/>
      <c r="L46" s="708"/>
      <c r="M46" s="708"/>
      <c r="N46" s="708"/>
      <c r="O46" s="708"/>
      <c r="P46" s="708"/>
      <c r="Q46" s="708"/>
      <c r="R46" s="708"/>
      <c r="S46" s="707"/>
      <c r="T46" s="274"/>
      <c r="U46" s="729"/>
      <c r="V46" s="729"/>
      <c r="W46" s="695"/>
      <c r="X46" s="690"/>
    </row>
    <row r="47" spans="1:68" outlineLevel="1" x14ac:dyDescent="0.3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35">
      <c r="A48" s="689"/>
      <c r="B48" s="688"/>
      <c r="C48" s="700"/>
      <c r="D48" s="709" t="b">
        <f>(D46&lt;&gt;D45)</f>
        <v>1</v>
      </c>
      <c r="E48" s="700"/>
      <c r="F48" s="708"/>
      <c r="G48" s="246"/>
      <c r="H48" s="708" t="s">
        <v>1150</v>
      </c>
      <c r="J48" s="708"/>
      <c r="K48" s="380">
        <v>10</v>
      </c>
      <c r="L48" s="708"/>
      <c r="M48" s="708"/>
      <c r="N48" s="708"/>
      <c r="O48" s="708"/>
      <c r="P48" s="708"/>
      <c r="Q48" s="708"/>
      <c r="R48" s="708"/>
      <c r="S48" s="707"/>
      <c r="T48" s="730"/>
      <c r="U48" s="729"/>
      <c r="V48" s="729"/>
      <c r="W48" s="695"/>
      <c r="X48" s="690"/>
    </row>
    <row r="49" spans="1:24" outlineLevel="1" x14ac:dyDescent="0.35">
      <c r="A49" s="689"/>
      <c r="B49" s="688"/>
      <c r="C49" s="700"/>
      <c r="D49" s="709"/>
      <c r="E49" s="700"/>
      <c r="F49" s="708"/>
      <c r="G49" s="731"/>
      <c r="H49" s="708" t="s">
        <v>963</v>
      </c>
      <c r="J49" s="274"/>
      <c r="K49" s="380">
        <v>100</v>
      </c>
      <c r="L49" s="708"/>
      <c r="M49" s="708"/>
      <c r="N49" s="708"/>
      <c r="O49" s="708"/>
      <c r="P49" s="708"/>
      <c r="Q49" s="708"/>
      <c r="R49" s="708"/>
      <c r="S49" s="707"/>
      <c r="T49" s="730"/>
      <c r="U49" s="729"/>
      <c r="V49" s="729"/>
      <c r="W49" s="695"/>
      <c r="X49" s="690"/>
    </row>
    <row r="50" spans="1:24" s="687" customFormat="1" outlineLevel="1" x14ac:dyDescent="0.3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35">
      <c r="A51" s="689"/>
      <c r="B51" s="688"/>
      <c r="C51" s="700"/>
      <c r="D51" s="700"/>
      <c r="E51" s="700"/>
      <c r="F51" s="700"/>
      <c r="G51" s="823" t="s">
        <v>956</v>
      </c>
      <c r="H51" s="700"/>
      <c r="I51" s="700"/>
      <c r="J51" s="821"/>
      <c r="K51" s="821"/>
      <c r="L51" s="821"/>
      <c r="M51" s="821"/>
      <c r="N51" s="821"/>
      <c r="O51" s="821"/>
      <c r="P51" s="821"/>
      <c r="Q51" s="821"/>
      <c r="R51" s="821"/>
      <c r="S51" s="821"/>
      <c r="T51" s="821"/>
      <c r="U51" s="821"/>
      <c r="V51" s="821"/>
      <c r="W51" s="695"/>
      <c r="X51" s="690"/>
    </row>
    <row r="52" spans="1:24" s="687" customFormat="1" outlineLevel="1" x14ac:dyDescent="0.35">
      <c r="A52" s="689"/>
      <c r="B52" s="688"/>
      <c r="C52" s="709"/>
      <c r="D52" s="709">
        <v>80</v>
      </c>
      <c r="E52" s="709" t="s">
        <v>1</v>
      </c>
      <c r="F52" s="708"/>
      <c r="G52" s="710"/>
      <c r="H52" s="708"/>
      <c r="I52" s="708"/>
      <c r="J52" s="708" t="s">
        <v>957</v>
      </c>
      <c r="K52" s="827">
        <v>1</v>
      </c>
      <c r="L52" s="729"/>
      <c r="M52" s="729"/>
      <c r="N52" s="729"/>
      <c r="O52" s="729"/>
      <c r="P52" s="729"/>
      <c r="Q52" s="729"/>
      <c r="R52" s="729"/>
      <c r="S52" s="729"/>
      <c r="T52" s="729"/>
      <c r="U52" s="729"/>
      <c r="V52" s="729"/>
      <c r="W52" s="695"/>
      <c r="X52" s="690"/>
    </row>
    <row r="53" spans="1:24" s="687" customFormat="1" outlineLevel="1" x14ac:dyDescent="0.3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3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35">
      <c r="A55" s="689"/>
      <c r="B55" s="688"/>
      <c r="C55" s="700"/>
      <c r="D55" s="700"/>
      <c r="E55" s="700"/>
      <c r="F55" s="700"/>
      <c r="G55" s="823" t="s">
        <v>949</v>
      </c>
      <c r="H55" s="700"/>
      <c r="I55" s="700"/>
      <c r="J55" s="811"/>
      <c r="K55" s="725" t="s">
        <v>395</v>
      </c>
      <c r="L55" s="725" t="s">
        <v>142</v>
      </c>
      <c r="M55" s="725" t="s">
        <v>143</v>
      </c>
      <c r="N55" s="725" t="s">
        <v>144</v>
      </c>
      <c r="O55" s="725" t="s">
        <v>145</v>
      </c>
      <c r="P55" s="725" t="s">
        <v>146</v>
      </c>
      <c r="Q55" s="725" t="s">
        <v>147</v>
      </c>
      <c r="R55" s="725" t="s">
        <v>148</v>
      </c>
      <c r="S55" s="725" t="s">
        <v>149</v>
      </c>
      <c r="T55" s="725" t="s">
        <v>150</v>
      </c>
      <c r="U55" s="811"/>
      <c r="V55" s="811"/>
      <c r="W55" s="695"/>
      <c r="X55" s="690"/>
    </row>
    <row r="56" spans="1:24" s="687" customFormat="1" outlineLevel="1" x14ac:dyDescent="0.35">
      <c r="A56" s="689"/>
      <c r="B56" s="688"/>
      <c r="C56" s="709"/>
      <c r="D56" s="709">
        <v>80</v>
      </c>
      <c r="E56" s="709" t="s">
        <v>1</v>
      </c>
      <c r="F56" s="708"/>
      <c r="G56" s="710"/>
      <c r="H56" s="708"/>
      <c r="I56" s="708"/>
      <c r="J56" s="708" t="s">
        <v>837</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35">
      <c r="A57" s="689"/>
      <c r="B57" s="688"/>
      <c r="C57" s="709"/>
      <c r="D57" s="709"/>
      <c r="E57" s="709"/>
      <c r="F57" s="708"/>
      <c r="G57" s="710"/>
      <c r="H57" s="708"/>
      <c r="I57" s="708"/>
      <c r="J57" s="708" t="s">
        <v>410</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35">
      <c r="A58" s="689"/>
      <c r="B58" s="688"/>
      <c r="C58" s="709"/>
      <c r="D58" s="709"/>
      <c r="E58" s="709"/>
      <c r="F58" s="708"/>
      <c r="G58" s="710"/>
      <c r="H58" s="708"/>
      <c r="I58" s="708"/>
      <c r="J58" s="708" t="s">
        <v>806</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35">
      <c r="A59" s="689"/>
      <c r="B59" s="688"/>
      <c r="C59" s="709"/>
      <c r="D59" s="709"/>
      <c r="E59" s="709"/>
      <c r="F59" s="708"/>
      <c r="G59" s="710"/>
      <c r="H59" s="708"/>
      <c r="I59" s="708"/>
      <c r="J59" s="708" t="s">
        <v>807</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35">
      <c r="A60" s="689"/>
      <c r="B60" s="688"/>
      <c r="C60" s="709"/>
      <c r="D60" s="709"/>
      <c r="E60" s="709"/>
      <c r="F60" s="708"/>
      <c r="G60" s="710"/>
      <c r="H60" s="708"/>
      <c r="I60" s="708"/>
      <c r="J60" s="708" t="s">
        <v>808</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35">
      <c r="A61" s="689"/>
      <c r="B61" s="688"/>
      <c r="C61" s="709"/>
      <c r="D61" s="709"/>
      <c r="E61" s="709"/>
      <c r="F61" s="708"/>
      <c r="G61" s="710"/>
      <c r="H61" s="708"/>
      <c r="I61" s="708"/>
      <c r="J61" s="708" t="s">
        <v>809</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35">
      <c r="A62" s="689"/>
      <c r="B62" s="688"/>
      <c r="C62" s="709"/>
      <c r="D62" s="709"/>
      <c r="E62" s="709"/>
      <c r="F62" s="708"/>
      <c r="G62" s="710"/>
      <c r="H62" s="708"/>
      <c r="I62" s="708"/>
      <c r="J62" s="708" t="s">
        <v>810</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35">
      <c r="A63" s="689"/>
      <c r="B63" s="688"/>
      <c r="C63" s="709"/>
      <c r="D63" s="709"/>
      <c r="E63" s="709"/>
      <c r="F63" s="708"/>
      <c r="G63" s="710"/>
      <c r="H63" s="708"/>
      <c r="I63" s="708"/>
      <c r="J63" s="708" t="s">
        <v>811</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35">
      <c r="A64" s="689"/>
      <c r="B64" s="688"/>
      <c r="C64" s="709"/>
      <c r="D64" s="709"/>
      <c r="E64" s="709"/>
      <c r="F64" s="708"/>
      <c r="G64" s="710"/>
      <c r="H64" s="708"/>
      <c r="I64" s="708"/>
      <c r="J64" s="708" t="s">
        <v>812</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35">
      <c r="A65" s="689"/>
      <c r="B65" s="688"/>
      <c r="C65" s="709"/>
      <c r="D65" s="709"/>
      <c r="E65" s="709"/>
      <c r="F65" s="708"/>
      <c r="G65" s="710"/>
      <c r="H65" s="708"/>
      <c r="I65" s="708"/>
      <c r="J65" s="708" t="s">
        <v>813</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35">
      <c r="A66" s="689"/>
      <c r="B66" s="688"/>
      <c r="C66" s="709"/>
      <c r="D66" s="709" t="b">
        <f>OR(ISNA(VLOOKUP(G56,Index_Table_Names,1,FALSE)),G56="")</f>
        <v>1</v>
      </c>
      <c r="E66" s="700"/>
      <c r="F66" s="708"/>
      <c r="G66" s="708"/>
      <c r="H66" s="274"/>
      <c r="I66" s="708"/>
      <c r="J66" s="708"/>
      <c r="K66" s="708" t="s">
        <v>953</v>
      </c>
      <c r="L66" s="708"/>
      <c r="M66" s="708"/>
      <c r="N66" s="708"/>
      <c r="O66" s="708"/>
      <c r="P66" s="708"/>
      <c r="Q66" s="708"/>
      <c r="R66" s="708"/>
      <c r="S66" s="707"/>
      <c r="T66" s="730"/>
      <c r="U66" s="729"/>
      <c r="V66" s="729"/>
      <c r="W66" s="695"/>
      <c r="X66" s="690"/>
    </row>
    <row r="67" spans="1:24" s="687" customFormat="1" outlineLevel="1" x14ac:dyDescent="0.3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3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35">
      <c r="A69" s="689"/>
      <c r="B69" s="688"/>
      <c r="C69" s="700"/>
      <c r="D69" s="700"/>
      <c r="E69" s="700"/>
      <c r="F69" s="700"/>
      <c r="G69" s="188" t="s">
        <v>950</v>
      </c>
      <c r="H69" s="700"/>
      <c r="I69" s="700"/>
      <c r="J69" s="725" t="s">
        <v>767</v>
      </c>
      <c r="K69" s="725" t="s">
        <v>395</v>
      </c>
      <c r="L69" s="725" t="s">
        <v>142</v>
      </c>
      <c r="M69" s="725" t="s">
        <v>143</v>
      </c>
      <c r="N69" s="725" t="s">
        <v>144</v>
      </c>
      <c r="O69" s="725" t="s">
        <v>145</v>
      </c>
      <c r="P69" s="725" t="s">
        <v>146</v>
      </c>
      <c r="Q69" s="725" t="s">
        <v>147</v>
      </c>
      <c r="R69" s="725" t="s">
        <v>148</v>
      </c>
      <c r="S69" s="725" t="s">
        <v>149</v>
      </c>
      <c r="T69" s="725" t="s">
        <v>150</v>
      </c>
      <c r="U69" s="725"/>
      <c r="V69" s="802"/>
      <c r="W69" s="695"/>
      <c r="X69" s="690"/>
    </row>
    <row r="70" spans="1:24" outlineLevel="1" x14ac:dyDescent="0.35">
      <c r="A70" s="689"/>
      <c r="B70" s="688"/>
      <c r="C70" s="700"/>
      <c r="D70" s="700"/>
      <c r="E70" s="700"/>
      <c r="F70" s="700"/>
      <c r="G70" s="802"/>
      <c r="H70" s="700"/>
      <c r="I70" s="700"/>
      <c r="J70" s="725"/>
      <c r="K70" s="725" t="s">
        <v>952</v>
      </c>
      <c r="L70" s="725" t="s">
        <v>952</v>
      </c>
      <c r="M70" s="725" t="s">
        <v>952</v>
      </c>
      <c r="N70" s="725" t="s">
        <v>952</v>
      </c>
      <c r="O70" s="725" t="s">
        <v>952</v>
      </c>
      <c r="P70" s="725" t="s">
        <v>952</v>
      </c>
      <c r="Q70" s="725" t="s">
        <v>952</v>
      </c>
      <c r="R70" s="725" t="s">
        <v>952</v>
      </c>
      <c r="S70" s="725" t="s">
        <v>952</v>
      </c>
      <c r="T70" s="725" t="s">
        <v>952</v>
      </c>
      <c r="U70" s="725"/>
      <c r="V70" s="802"/>
      <c r="W70" s="695"/>
      <c r="X70" s="690"/>
    </row>
    <row r="71" spans="1:24" outlineLevel="1" x14ac:dyDescent="0.35">
      <c r="A71" s="689"/>
      <c r="B71" s="688"/>
      <c r="C71" s="700"/>
      <c r="D71" s="700"/>
      <c r="E71" s="700"/>
      <c r="F71" s="704"/>
      <c r="G71" s="704"/>
      <c r="H71" s="704"/>
      <c r="I71" s="687" t="s">
        <v>837</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35">
      <c r="A72" s="689"/>
      <c r="B72" s="688"/>
      <c r="C72" s="700"/>
      <c r="D72" s="700"/>
      <c r="E72" s="700"/>
      <c r="F72" s="704"/>
      <c r="G72" s="704"/>
      <c r="H72" s="704"/>
      <c r="I72" s="687" t="s">
        <v>837</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35">
      <c r="A73" s="689"/>
      <c r="B73" s="688"/>
      <c r="C73" s="700"/>
      <c r="D73" s="700"/>
      <c r="E73" s="700"/>
      <c r="F73" s="704"/>
      <c r="G73" s="716"/>
      <c r="H73" s="716"/>
      <c r="I73" s="687" t="s">
        <v>837</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35">
      <c r="A74" s="689"/>
      <c r="B74" s="688"/>
      <c r="C74" s="700"/>
      <c r="D74" s="700"/>
      <c r="E74" s="700"/>
      <c r="F74" s="704"/>
      <c r="G74" s="716"/>
      <c r="H74" s="716"/>
      <c r="I74" s="687" t="s">
        <v>837</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35">
      <c r="A75" s="689"/>
      <c r="B75" s="688"/>
      <c r="C75" s="700"/>
      <c r="D75" s="700"/>
      <c r="E75" s="700"/>
      <c r="F75" s="704"/>
      <c r="G75" s="716"/>
      <c r="H75" s="716"/>
      <c r="I75" s="687" t="s">
        <v>837</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35">
      <c r="A76" s="689"/>
      <c r="B76" s="688"/>
      <c r="C76" s="700"/>
      <c r="D76" s="700"/>
      <c r="E76" s="700"/>
      <c r="F76" s="704"/>
      <c r="G76" s="716"/>
      <c r="H76" s="716"/>
      <c r="I76" s="687" t="s">
        <v>837</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35">
      <c r="A77" s="689"/>
      <c r="B77" s="688"/>
      <c r="C77" s="700"/>
      <c r="D77" s="700"/>
      <c r="E77" s="700"/>
      <c r="F77" s="704"/>
      <c r="G77" s="716"/>
      <c r="H77" s="716"/>
      <c r="I77" s="687" t="s">
        <v>837</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35">
      <c r="A78" s="689"/>
      <c r="B78" s="688"/>
      <c r="C78" s="700"/>
      <c r="D78" s="700"/>
      <c r="E78" s="700"/>
      <c r="F78" s="704"/>
      <c r="G78" s="716"/>
      <c r="H78" s="716"/>
      <c r="I78" s="687" t="s">
        <v>837</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35">
      <c r="A79" s="689"/>
      <c r="B79" s="688"/>
      <c r="C79" s="700"/>
      <c r="D79" s="700"/>
      <c r="E79" s="700"/>
      <c r="F79" s="704"/>
      <c r="G79" s="716"/>
      <c r="H79" s="716"/>
      <c r="I79" s="687" t="s">
        <v>837</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35">
      <c r="A80" s="689"/>
      <c r="B80" s="688"/>
      <c r="C80" s="700"/>
      <c r="D80" s="700"/>
      <c r="E80" s="700"/>
      <c r="F80" s="704"/>
      <c r="G80" s="716"/>
      <c r="H80" s="716"/>
      <c r="I80" s="687" t="s">
        <v>837</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35">
      <c r="A81" s="689"/>
      <c r="B81" s="688"/>
      <c r="C81" s="700"/>
      <c r="D81" s="700"/>
      <c r="E81" s="700"/>
      <c r="F81" s="704"/>
      <c r="G81" s="716"/>
      <c r="H81" s="716"/>
      <c r="I81" s="687" t="s">
        <v>837</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35">
      <c r="A82" s="689"/>
      <c r="B82" s="688"/>
      <c r="C82" s="700"/>
      <c r="D82" s="700"/>
      <c r="E82" s="700"/>
      <c r="F82" s="704"/>
      <c r="G82" s="716"/>
      <c r="H82" s="716"/>
      <c r="I82" s="687" t="s">
        <v>837</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35">
      <c r="A83" s="689"/>
      <c r="B83" s="688"/>
      <c r="C83" s="700"/>
      <c r="D83" s="700"/>
      <c r="E83" s="700"/>
      <c r="F83" s="704"/>
      <c r="G83" s="716"/>
      <c r="H83" s="716"/>
      <c r="I83" s="687" t="s">
        <v>837</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35">
      <c r="A84" s="689"/>
      <c r="B84" s="688"/>
      <c r="C84" s="700"/>
      <c r="D84" s="700"/>
      <c r="E84" s="700"/>
      <c r="F84" s="704"/>
      <c r="G84" s="716"/>
      <c r="H84" s="716"/>
      <c r="I84" s="687" t="s">
        <v>837</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35">
      <c r="A85" s="689"/>
      <c r="B85" s="688"/>
      <c r="C85" s="700"/>
      <c r="D85" s="700"/>
      <c r="E85" s="700"/>
      <c r="F85" s="704"/>
      <c r="G85" s="716"/>
      <c r="H85" s="716"/>
      <c r="I85" s="687" t="s">
        <v>837</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35">
      <c r="A86" s="689"/>
      <c r="B86" s="688"/>
      <c r="C86" s="700"/>
      <c r="D86" s="700"/>
      <c r="E86" s="700"/>
      <c r="F86" s="704"/>
      <c r="G86" s="716"/>
      <c r="H86" s="716"/>
      <c r="I86" s="687" t="s">
        <v>837</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35">
      <c r="A87" s="689"/>
      <c r="B87" s="688"/>
      <c r="C87" s="700"/>
      <c r="D87" s="700"/>
      <c r="E87" s="700"/>
      <c r="F87" s="704"/>
      <c r="G87" s="716"/>
      <c r="H87" s="716"/>
      <c r="I87" s="687" t="s">
        <v>837</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35">
      <c r="A88" s="689"/>
      <c r="B88" s="688"/>
      <c r="C88" s="700"/>
      <c r="D88" s="700"/>
      <c r="E88" s="700"/>
      <c r="F88" s="704"/>
      <c r="G88" s="704"/>
      <c r="H88" s="704"/>
      <c r="I88" s="687" t="s">
        <v>410</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35">
      <c r="A89" s="689"/>
      <c r="B89" s="688"/>
      <c r="C89" s="700"/>
      <c r="D89" s="700"/>
      <c r="E89" s="700"/>
      <c r="F89" s="704"/>
      <c r="G89" s="716"/>
      <c r="H89" s="716"/>
      <c r="I89" s="687" t="s">
        <v>410</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35">
      <c r="A90" s="689"/>
      <c r="B90" s="688"/>
      <c r="C90" s="700"/>
      <c r="D90" s="700"/>
      <c r="E90" s="700"/>
      <c r="F90" s="704"/>
      <c r="G90" s="716"/>
      <c r="H90" s="716"/>
      <c r="I90" s="687" t="s">
        <v>410</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35">
      <c r="A91" s="689"/>
      <c r="B91" s="688"/>
      <c r="C91" s="700"/>
      <c r="D91" s="700"/>
      <c r="E91" s="700"/>
      <c r="F91" s="704"/>
      <c r="G91" s="716"/>
      <c r="H91" s="716"/>
      <c r="I91" s="687" t="s">
        <v>410</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35">
      <c r="A92" s="689"/>
      <c r="B92" s="688"/>
      <c r="C92" s="700"/>
      <c r="D92" s="700"/>
      <c r="E92" s="700"/>
      <c r="F92" s="704"/>
      <c r="G92" s="716"/>
      <c r="H92" s="716"/>
      <c r="I92" s="687" t="s">
        <v>410</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35">
      <c r="A93" s="689"/>
      <c r="B93" s="688"/>
      <c r="C93" s="700"/>
      <c r="D93" s="700"/>
      <c r="E93" s="700"/>
      <c r="F93" s="704"/>
      <c r="G93" s="716"/>
      <c r="H93" s="716"/>
      <c r="I93" s="687" t="s">
        <v>410</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35">
      <c r="A94" s="689"/>
      <c r="B94" s="688"/>
      <c r="C94" s="700"/>
      <c r="D94" s="700"/>
      <c r="E94" s="700"/>
      <c r="F94" s="704"/>
      <c r="G94" s="716"/>
      <c r="H94" s="716"/>
      <c r="I94" s="687" t="s">
        <v>410</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35">
      <c r="A95" s="689"/>
      <c r="B95" s="688"/>
      <c r="C95" s="700"/>
      <c r="D95" s="700"/>
      <c r="E95" s="700"/>
      <c r="F95" s="704"/>
      <c r="G95" s="716"/>
      <c r="H95" s="716"/>
      <c r="I95" s="687" t="s">
        <v>410</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35">
      <c r="A96" s="689"/>
      <c r="B96" s="688"/>
      <c r="C96" s="700"/>
      <c r="D96" s="700"/>
      <c r="E96" s="700"/>
      <c r="F96" s="704"/>
      <c r="G96" s="716"/>
      <c r="H96" s="716"/>
      <c r="I96" s="687" t="s">
        <v>410</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35">
      <c r="A97" s="689"/>
      <c r="B97" s="688"/>
      <c r="C97" s="700"/>
      <c r="D97" s="700"/>
      <c r="E97" s="700"/>
      <c r="F97" s="704"/>
      <c r="G97" s="716"/>
      <c r="H97" s="716"/>
      <c r="I97" s="687" t="s">
        <v>410</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35">
      <c r="A98" s="689"/>
      <c r="B98" s="688"/>
      <c r="C98" s="700"/>
      <c r="D98" s="700"/>
      <c r="E98" s="700"/>
      <c r="F98" s="704"/>
      <c r="G98" s="716"/>
      <c r="H98" s="716"/>
      <c r="I98" s="687" t="s">
        <v>410</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35">
      <c r="A99" s="689"/>
      <c r="B99" s="688"/>
      <c r="C99" s="700"/>
      <c r="D99" s="700"/>
      <c r="E99" s="700"/>
      <c r="F99" s="704"/>
      <c r="G99" s="716"/>
      <c r="H99" s="716"/>
      <c r="I99" s="687" t="s">
        <v>410</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35">
      <c r="A100" s="689"/>
      <c r="B100" s="688"/>
      <c r="C100" s="700"/>
      <c r="D100" s="700"/>
      <c r="E100" s="700"/>
      <c r="F100" s="704"/>
      <c r="G100" s="716"/>
      <c r="H100" s="716"/>
      <c r="I100" s="687" t="s">
        <v>410</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35">
      <c r="A101" s="689"/>
      <c r="B101" s="688"/>
      <c r="C101" s="700"/>
      <c r="D101" s="700"/>
      <c r="E101" s="700"/>
      <c r="F101" s="704"/>
      <c r="G101" s="716"/>
      <c r="H101" s="716"/>
      <c r="I101" s="687" t="s">
        <v>410</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35">
      <c r="A102" s="689"/>
      <c r="B102" s="688"/>
      <c r="C102" s="700"/>
      <c r="D102" s="700"/>
      <c r="E102" s="700"/>
      <c r="F102" s="704"/>
      <c r="G102" s="716"/>
      <c r="H102" s="716"/>
      <c r="I102" s="687" t="s">
        <v>410</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35">
      <c r="A103" s="689"/>
      <c r="B103" s="688"/>
      <c r="C103" s="700"/>
      <c r="D103" s="700"/>
      <c r="E103" s="700"/>
      <c r="F103" s="704"/>
      <c r="G103" s="716"/>
      <c r="H103" s="716"/>
      <c r="I103" s="687" t="s">
        <v>410</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35">
      <c r="A104" s="689"/>
      <c r="B104" s="688"/>
      <c r="C104" s="700"/>
      <c r="D104" s="700"/>
      <c r="E104" s="700"/>
      <c r="F104" s="704"/>
      <c r="G104" s="716"/>
      <c r="H104" s="716"/>
      <c r="I104" s="687" t="s">
        <v>410</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35">
      <c r="A105" s="689"/>
      <c r="B105" s="688"/>
      <c r="C105" s="700"/>
      <c r="D105" s="700"/>
      <c r="E105" s="700"/>
      <c r="F105" s="704"/>
      <c r="G105" s="704"/>
      <c r="H105" s="704"/>
      <c r="I105" s="687" t="s">
        <v>806</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35">
      <c r="A106" s="689"/>
      <c r="B106" s="688"/>
      <c r="C106" s="700"/>
      <c r="D106" s="700"/>
      <c r="E106" s="700"/>
      <c r="F106" s="704"/>
      <c r="G106" s="716"/>
      <c r="H106" s="716"/>
      <c r="I106" s="687" t="s">
        <v>806</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35">
      <c r="A107" s="689"/>
      <c r="B107" s="688"/>
      <c r="C107" s="700"/>
      <c r="D107" s="700"/>
      <c r="E107" s="700"/>
      <c r="F107" s="704"/>
      <c r="G107" s="716"/>
      <c r="H107" s="716"/>
      <c r="I107" s="687" t="s">
        <v>806</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35">
      <c r="A108" s="689"/>
      <c r="B108" s="688"/>
      <c r="C108" s="700"/>
      <c r="D108" s="700"/>
      <c r="E108" s="700"/>
      <c r="F108" s="704"/>
      <c r="G108" s="716"/>
      <c r="H108" s="716"/>
      <c r="I108" s="687" t="s">
        <v>806</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35">
      <c r="A109" s="689"/>
      <c r="B109" s="688"/>
      <c r="C109" s="700"/>
      <c r="D109" s="700"/>
      <c r="E109" s="700"/>
      <c r="F109" s="704"/>
      <c r="G109" s="716"/>
      <c r="H109" s="716"/>
      <c r="I109" s="687" t="s">
        <v>806</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35">
      <c r="A110" s="689"/>
      <c r="B110" s="688"/>
      <c r="C110" s="700"/>
      <c r="D110" s="700"/>
      <c r="E110" s="700"/>
      <c r="F110" s="704"/>
      <c r="G110" s="716"/>
      <c r="H110" s="716"/>
      <c r="I110" s="687" t="s">
        <v>806</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35">
      <c r="A111" s="689"/>
      <c r="B111" s="688"/>
      <c r="C111" s="700"/>
      <c r="D111" s="700"/>
      <c r="E111" s="700"/>
      <c r="F111" s="704"/>
      <c r="G111" s="716"/>
      <c r="H111" s="716"/>
      <c r="I111" s="687" t="s">
        <v>806</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35">
      <c r="A112" s="689"/>
      <c r="B112" s="688"/>
      <c r="C112" s="700"/>
      <c r="D112" s="700"/>
      <c r="E112" s="700"/>
      <c r="F112" s="704"/>
      <c r="G112" s="716"/>
      <c r="H112" s="716"/>
      <c r="I112" s="687" t="s">
        <v>806</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35">
      <c r="A113" s="689"/>
      <c r="B113" s="688"/>
      <c r="C113" s="700"/>
      <c r="D113" s="700"/>
      <c r="E113" s="700"/>
      <c r="F113" s="704"/>
      <c r="G113" s="716"/>
      <c r="H113" s="716"/>
      <c r="I113" s="687" t="s">
        <v>806</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35">
      <c r="A114" s="689"/>
      <c r="B114" s="688"/>
      <c r="C114" s="700"/>
      <c r="D114" s="700"/>
      <c r="E114" s="700"/>
      <c r="F114" s="704"/>
      <c r="G114" s="716"/>
      <c r="H114" s="716"/>
      <c r="I114" s="687" t="s">
        <v>806</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35">
      <c r="A115" s="689"/>
      <c r="B115" s="688"/>
      <c r="C115" s="700"/>
      <c r="D115" s="700"/>
      <c r="E115" s="700"/>
      <c r="F115" s="704"/>
      <c r="G115" s="716"/>
      <c r="H115" s="716"/>
      <c r="I115" s="687" t="s">
        <v>806</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35">
      <c r="A116" s="689"/>
      <c r="B116" s="688"/>
      <c r="C116" s="700"/>
      <c r="D116" s="700"/>
      <c r="E116" s="700"/>
      <c r="F116" s="704"/>
      <c r="G116" s="716"/>
      <c r="H116" s="716"/>
      <c r="I116" s="687" t="s">
        <v>806</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35">
      <c r="A117" s="689"/>
      <c r="B117" s="688"/>
      <c r="C117" s="700"/>
      <c r="D117" s="700"/>
      <c r="E117" s="700"/>
      <c r="F117" s="704"/>
      <c r="G117" s="716"/>
      <c r="H117" s="716"/>
      <c r="I117" s="687" t="s">
        <v>806</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35">
      <c r="A118" s="689"/>
      <c r="B118" s="688"/>
      <c r="C118" s="700"/>
      <c r="D118" s="700"/>
      <c r="E118" s="700"/>
      <c r="F118" s="704"/>
      <c r="G118" s="716"/>
      <c r="H118" s="716"/>
      <c r="I118" s="687" t="s">
        <v>806</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35">
      <c r="A119" s="689"/>
      <c r="B119" s="688"/>
      <c r="C119" s="700"/>
      <c r="D119" s="700"/>
      <c r="E119" s="700"/>
      <c r="F119" s="704"/>
      <c r="G119" s="716"/>
      <c r="H119" s="716"/>
      <c r="I119" s="687" t="s">
        <v>806</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35">
      <c r="A120" s="689"/>
      <c r="B120" s="688"/>
      <c r="C120" s="700"/>
      <c r="D120" s="700"/>
      <c r="E120" s="700"/>
      <c r="F120" s="704"/>
      <c r="G120" s="716"/>
      <c r="H120" s="716"/>
      <c r="I120" s="687" t="s">
        <v>806</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35">
      <c r="A121" s="689"/>
      <c r="B121" s="688"/>
      <c r="C121" s="700"/>
      <c r="D121" s="700"/>
      <c r="E121" s="700"/>
      <c r="F121" s="704"/>
      <c r="G121" s="716"/>
      <c r="H121" s="716"/>
      <c r="I121" s="687" t="s">
        <v>806</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35">
      <c r="A122" s="689"/>
      <c r="B122" s="688"/>
      <c r="C122" s="700"/>
      <c r="D122" s="700"/>
      <c r="E122" s="700"/>
      <c r="F122" s="704"/>
      <c r="G122" s="704"/>
      <c r="H122" s="704"/>
      <c r="I122" s="687" t="s">
        <v>807</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35">
      <c r="A123" s="689"/>
      <c r="B123" s="688"/>
      <c r="C123" s="700"/>
      <c r="D123" s="700"/>
      <c r="E123" s="700"/>
      <c r="F123" s="704"/>
      <c r="G123" s="716"/>
      <c r="H123" s="716"/>
      <c r="I123" s="687" t="s">
        <v>807</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35">
      <c r="A124" s="689"/>
      <c r="B124" s="688"/>
      <c r="C124" s="700"/>
      <c r="D124" s="700"/>
      <c r="E124" s="700"/>
      <c r="F124" s="704"/>
      <c r="G124" s="716"/>
      <c r="H124" s="716"/>
      <c r="I124" s="687" t="s">
        <v>807</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35">
      <c r="A125" s="689"/>
      <c r="B125" s="688"/>
      <c r="C125" s="700"/>
      <c r="D125" s="700"/>
      <c r="E125" s="700"/>
      <c r="F125" s="704"/>
      <c r="G125" s="716"/>
      <c r="H125" s="716"/>
      <c r="I125" s="687" t="s">
        <v>807</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35">
      <c r="A126" s="689"/>
      <c r="B126" s="688"/>
      <c r="C126" s="700"/>
      <c r="D126" s="700"/>
      <c r="E126" s="700"/>
      <c r="F126" s="704"/>
      <c r="G126" s="716"/>
      <c r="H126" s="716"/>
      <c r="I126" s="687" t="s">
        <v>807</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35">
      <c r="A127" s="689"/>
      <c r="B127" s="688"/>
      <c r="C127" s="700"/>
      <c r="D127" s="700"/>
      <c r="E127" s="700"/>
      <c r="F127" s="704"/>
      <c r="G127" s="716"/>
      <c r="H127" s="716"/>
      <c r="I127" s="687" t="s">
        <v>807</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35">
      <c r="A128" s="689"/>
      <c r="B128" s="688"/>
      <c r="C128" s="700"/>
      <c r="D128" s="700"/>
      <c r="E128" s="700"/>
      <c r="F128" s="704"/>
      <c r="G128" s="716"/>
      <c r="H128" s="716"/>
      <c r="I128" s="687" t="s">
        <v>807</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35">
      <c r="A129" s="689"/>
      <c r="B129" s="688"/>
      <c r="C129" s="700"/>
      <c r="D129" s="700"/>
      <c r="E129" s="700"/>
      <c r="F129" s="704"/>
      <c r="G129" s="716"/>
      <c r="H129" s="716"/>
      <c r="I129" s="687" t="s">
        <v>807</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35">
      <c r="A130" s="689"/>
      <c r="B130" s="688"/>
      <c r="C130" s="700"/>
      <c r="D130" s="700"/>
      <c r="E130" s="700"/>
      <c r="F130" s="704"/>
      <c r="G130" s="716"/>
      <c r="H130" s="716"/>
      <c r="I130" s="687" t="s">
        <v>807</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35">
      <c r="A131" s="689"/>
      <c r="B131" s="688"/>
      <c r="C131" s="700"/>
      <c r="D131" s="700"/>
      <c r="E131" s="700"/>
      <c r="F131" s="704"/>
      <c r="G131" s="716"/>
      <c r="H131" s="716"/>
      <c r="I131" s="687" t="s">
        <v>807</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35">
      <c r="A132" s="689"/>
      <c r="B132" s="688"/>
      <c r="C132" s="700"/>
      <c r="D132" s="700"/>
      <c r="E132" s="700"/>
      <c r="F132" s="704"/>
      <c r="G132" s="716"/>
      <c r="H132" s="716"/>
      <c r="I132" s="687" t="s">
        <v>807</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35">
      <c r="A133" s="689"/>
      <c r="B133" s="688"/>
      <c r="C133" s="700"/>
      <c r="D133" s="700"/>
      <c r="E133" s="700"/>
      <c r="F133" s="704"/>
      <c r="G133" s="716"/>
      <c r="H133" s="716"/>
      <c r="I133" s="687" t="s">
        <v>807</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35">
      <c r="A134" s="689"/>
      <c r="B134" s="688"/>
      <c r="C134" s="700"/>
      <c r="D134" s="700"/>
      <c r="E134" s="700"/>
      <c r="F134" s="704"/>
      <c r="G134" s="716"/>
      <c r="H134" s="716"/>
      <c r="I134" s="687" t="s">
        <v>807</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35">
      <c r="A135" s="689"/>
      <c r="B135" s="688"/>
      <c r="C135" s="700"/>
      <c r="D135" s="700"/>
      <c r="E135" s="700"/>
      <c r="F135" s="704"/>
      <c r="G135" s="716"/>
      <c r="H135" s="716"/>
      <c r="I135" s="687" t="s">
        <v>807</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35">
      <c r="A136" s="689"/>
      <c r="B136" s="688"/>
      <c r="C136" s="700"/>
      <c r="D136" s="700"/>
      <c r="E136" s="700"/>
      <c r="F136" s="704"/>
      <c r="G136" s="716"/>
      <c r="H136" s="716"/>
      <c r="I136" s="687" t="s">
        <v>807</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35">
      <c r="A137" s="689"/>
      <c r="B137" s="688"/>
      <c r="C137" s="700"/>
      <c r="D137" s="700"/>
      <c r="E137" s="700"/>
      <c r="F137" s="704"/>
      <c r="G137" s="716"/>
      <c r="H137" s="716"/>
      <c r="I137" s="687" t="s">
        <v>807</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35">
      <c r="A138" s="689"/>
      <c r="B138" s="688"/>
      <c r="C138" s="700"/>
      <c r="D138" s="700"/>
      <c r="E138" s="700"/>
      <c r="F138" s="704"/>
      <c r="G138" s="716"/>
      <c r="H138" s="716"/>
      <c r="I138" s="687" t="s">
        <v>807</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35">
      <c r="A139" s="689"/>
      <c r="B139" s="688"/>
      <c r="C139" s="700"/>
      <c r="D139" s="700"/>
      <c r="E139" s="700"/>
      <c r="F139" s="704"/>
      <c r="G139" s="704"/>
      <c r="H139" s="704"/>
      <c r="I139" s="687" t="s">
        <v>808</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35">
      <c r="A140" s="689"/>
      <c r="B140" s="688"/>
      <c r="C140" s="700"/>
      <c r="D140" s="700"/>
      <c r="E140" s="700"/>
      <c r="F140" s="704"/>
      <c r="G140" s="716"/>
      <c r="H140" s="716"/>
      <c r="I140" s="687" t="s">
        <v>808</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35">
      <c r="A141" s="689"/>
      <c r="B141" s="688"/>
      <c r="C141" s="700"/>
      <c r="D141" s="700"/>
      <c r="E141" s="700"/>
      <c r="F141" s="704"/>
      <c r="G141" s="716"/>
      <c r="H141" s="716"/>
      <c r="I141" s="687" t="s">
        <v>808</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35">
      <c r="A142" s="689"/>
      <c r="B142" s="688"/>
      <c r="C142" s="700"/>
      <c r="D142" s="700"/>
      <c r="E142" s="700"/>
      <c r="F142" s="704"/>
      <c r="G142" s="716"/>
      <c r="H142" s="716"/>
      <c r="I142" s="687" t="s">
        <v>808</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35">
      <c r="A143" s="689"/>
      <c r="B143" s="688"/>
      <c r="C143" s="700"/>
      <c r="D143" s="700"/>
      <c r="E143" s="700"/>
      <c r="F143" s="704"/>
      <c r="G143" s="716"/>
      <c r="H143" s="716"/>
      <c r="I143" s="687" t="s">
        <v>808</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35">
      <c r="A144" s="689"/>
      <c r="B144" s="688"/>
      <c r="C144" s="700"/>
      <c r="D144" s="700"/>
      <c r="E144" s="700"/>
      <c r="F144" s="704"/>
      <c r="G144" s="716"/>
      <c r="H144" s="716"/>
      <c r="I144" s="687" t="s">
        <v>808</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35">
      <c r="A145" s="689"/>
      <c r="B145" s="688"/>
      <c r="C145" s="700"/>
      <c r="D145" s="700"/>
      <c r="E145" s="700"/>
      <c r="F145" s="704"/>
      <c r="G145" s="716"/>
      <c r="H145" s="716"/>
      <c r="I145" s="687" t="s">
        <v>808</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35">
      <c r="A146" s="689"/>
      <c r="B146" s="688"/>
      <c r="C146" s="700"/>
      <c r="D146" s="700"/>
      <c r="E146" s="700"/>
      <c r="F146" s="704"/>
      <c r="G146" s="716"/>
      <c r="H146" s="716"/>
      <c r="I146" s="687" t="s">
        <v>808</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35">
      <c r="A147" s="689"/>
      <c r="B147" s="688"/>
      <c r="C147" s="700"/>
      <c r="D147" s="700"/>
      <c r="E147" s="700"/>
      <c r="F147" s="704"/>
      <c r="G147" s="716"/>
      <c r="H147" s="716"/>
      <c r="I147" s="687" t="s">
        <v>808</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35">
      <c r="A148" s="689"/>
      <c r="B148" s="688"/>
      <c r="C148" s="700"/>
      <c r="D148" s="700"/>
      <c r="E148" s="700"/>
      <c r="F148" s="704"/>
      <c r="G148" s="716"/>
      <c r="H148" s="716"/>
      <c r="I148" s="687" t="s">
        <v>808</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35">
      <c r="A149" s="689"/>
      <c r="B149" s="688"/>
      <c r="C149" s="700"/>
      <c r="D149" s="700"/>
      <c r="E149" s="700"/>
      <c r="F149" s="704"/>
      <c r="G149" s="716"/>
      <c r="H149" s="716"/>
      <c r="I149" s="687" t="s">
        <v>808</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35">
      <c r="A150" s="689"/>
      <c r="B150" s="688"/>
      <c r="C150" s="700"/>
      <c r="D150" s="700"/>
      <c r="E150" s="700"/>
      <c r="F150" s="704"/>
      <c r="G150" s="716"/>
      <c r="H150" s="716"/>
      <c r="I150" s="687" t="s">
        <v>808</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35">
      <c r="A151" s="689"/>
      <c r="B151" s="688"/>
      <c r="C151" s="700"/>
      <c r="D151" s="700"/>
      <c r="E151" s="700"/>
      <c r="F151" s="704"/>
      <c r="G151" s="716"/>
      <c r="H151" s="716"/>
      <c r="I151" s="687" t="s">
        <v>808</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35">
      <c r="A152" s="689"/>
      <c r="B152" s="688"/>
      <c r="C152" s="700"/>
      <c r="D152" s="700"/>
      <c r="E152" s="700"/>
      <c r="F152" s="704"/>
      <c r="G152" s="716"/>
      <c r="H152" s="716"/>
      <c r="I152" s="687" t="s">
        <v>808</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35">
      <c r="A153" s="689"/>
      <c r="B153" s="688"/>
      <c r="C153" s="700"/>
      <c r="D153" s="700"/>
      <c r="E153" s="700"/>
      <c r="F153" s="704"/>
      <c r="G153" s="716"/>
      <c r="H153" s="716"/>
      <c r="I153" s="687" t="s">
        <v>808</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35">
      <c r="A154" s="689"/>
      <c r="B154" s="688"/>
      <c r="C154" s="700"/>
      <c r="D154" s="700"/>
      <c r="E154" s="700"/>
      <c r="F154" s="704"/>
      <c r="G154" s="716"/>
      <c r="H154" s="716"/>
      <c r="I154" s="687" t="s">
        <v>808</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35">
      <c r="A155" s="689"/>
      <c r="B155" s="688"/>
      <c r="C155" s="700"/>
      <c r="D155" s="700"/>
      <c r="E155" s="700"/>
      <c r="F155" s="704"/>
      <c r="G155" s="716"/>
      <c r="H155" s="716"/>
      <c r="I155" s="687" t="s">
        <v>808</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35">
      <c r="A156" s="689"/>
      <c r="B156" s="688"/>
      <c r="C156" s="700"/>
      <c r="D156" s="700"/>
      <c r="E156" s="700"/>
      <c r="F156" s="704"/>
      <c r="G156" s="704"/>
      <c r="H156" s="704"/>
      <c r="I156" s="687" t="s">
        <v>809</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35">
      <c r="A157" s="689"/>
      <c r="B157" s="688"/>
      <c r="C157" s="700"/>
      <c r="D157" s="700"/>
      <c r="E157" s="700"/>
      <c r="F157" s="704"/>
      <c r="G157" s="716"/>
      <c r="H157" s="716"/>
      <c r="I157" s="687" t="s">
        <v>809</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35">
      <c r="A158" s="689"/>
      <c r="B158" s="688"/>
      <c r="C158" s="700"/>
      <c r="D158" s="700"/>
      <c r="E158" s="700"/>
      <c r="F158" s="704"/>
      <c r="G158" s="716"/>
      <c r="H158" s="716"/>
      <c r="I158" s="687" t="s">
        <v>809</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35">
      <c r="A159" s="689"/>
      <c r="B159" s="688"/>
      <c r="C159" s="700"/>
      <c r="D159" s="700"/>
      <c r="E159" s="700"/>
      <c r="F159" s="704"/>
      <c r="G159" s="716"/>
      <c r="H159" s="716"/>
      <c r="I159" s="687" t="s">
        <v>809</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35">
      <c r="A160" s="689"/>
      <c r="B160" s="688"/>
      <c r="C160" s="700"/>
      <c r="D160" s="700"/>
      <c r="E160" s="700"/>
      <c r="F160" s="704"/>
      <c r="G160" s="716"/>
      <c r="H160" s="716"/>
      <c r="I160" s="687" t="s">
        <v>809</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35">
      <c r="A161" s="689"/>
      <c r="B161" s="688"/>
      <c r="C161" s="700"/>
      <c r="D161" s="700"/>
      <c r="E161" s="700"/>
      <c r="F161" s="704"/>
      <c r="G161" s="716"/>
      <c r="H161" s="716"/>
      <c r="I161" s="687" t="s">
        <v>809</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35">
      <c r="A162" s="689"/>
      <c r="B162" s="688"/>
      <c r="C162" s="700"/>
      <c r="D162" s="700"/>
      <c r="E162" s="700"/>
      <c r="F162" s="704"/>
      <c r="G162" s="716"/>
      <c r="H162" s="716"/>
      <c r="I162" s="687" t="s">
        <v>809</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35">
      <c r="A163" s="689"/>
      <c r="B163" s="688"/>
      <c r="C163" s="700"/>
      <c r="D163" s="700"/>
      <c r="E163" s="700"/>
      <c r="F163" s="704"/>
      <c r="G163" s="716"/>
      <c r="H163" s="716"/>
      <c r="I163" s="687" t="s">
        <v>809</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35">
      <c r="A164" s="689"/>
      <c r="B164" s="688"/>
      <c r="C164" s="700"/>
      <c r="D164" s="700"/>
      <c r="E164" s="700"/>
      <c r="F164" s="704"/>
      <c r="G164" s="716"/>
      <c r="H164" s="716"/>
      <c r="I164" s="687" t="s">
        <v>809</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35">
      <c r="A165" s="689"/>
      <c r="B165" s="688"/>
      <c r="C165" s="700"/>
      <c r="D165" s="700"/>
      <c r="E165" s="700"/>
      <c r="F165" s="704"/>
      <c r="G165" s="716"/>
      <c r="H165" s="716"/>
      <c r="I165" s="687" t="s">
        <v>809</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35">
      <c r="A166" s="689"/>
      <c r="B166" s="688"/>
      <c r="C166" s="700"/>
      <c r="D166" s="700"/>
      <c r="E166" s="700"/>
      <c r="F166" s="704"/>
      <c r="G166" s="716"/>
      <c r="H166" s="716"/>
      <c r="I166" s="687" t="s">
        <v>809</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35">
      <c r="A167" s="689"/>
      <c r="B167" s="688"/>
      <c r="C167" s="700"/>
      <c r="D167" s="700"/>
      <c r="E167" s="700"/>
      <c r="F167" s="704"/>
      <c r="G167" s="716"/>
      <c r="H167" s="716"/>
      <c r="I167" s="687" t="s">
        <v>809</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35">
      <c r="A168" s="689"/>
      <c r="B168" s="688"/>
      <c r="C168" s="700"/>
      <c r="D168" s="700"/>
      <c r="E168" s="700"/>
      <c r="F168" s="704"/>
      <c r="G168" s="716"/>
      <c r="H168" s="716"/>
      <c r="I168" s="687" t="s">
        <v>809</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35">
      <c r="A169" s="689"/>
      <c r="B169" s="688"/>
      <c r="C169" s="700"/>
      <c r="D169" s="700"/>
      <c r="E169" s="700"/>
      <c r="F169" s="704"/>
      <c r="G169" s="716"/>
      <c r="H169" s="716"/>
      <c r="I169" s="687" t="s">
        <v>809</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35">
      <c r="A170" s="689"/>
      <c r="B170" s="688"/>
      <c r="C170" s="700"/>
      <c r="D170" s="700"/>
      <c r="E170" s="700"/>
      <c r="F170" s="704"/>
      <c r="G170" s="716"/>
      <c r="H170" s="716"/>
      <c r="I170" s="687" t="s">
        <v>809</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35">
      <c r="A171" s="689"/>
      <c r="B171" s="688"/>
      <c r="C171" s="700"/>
      <c r="D171" s="700"/>
      <c r="E171" s="700"/>
      <c r="F171" s="704"/>
      <c r="G171" s="716"/>
      <c r="H171" s="716"/>
      <c r="I171" s="687" t="s">
        <v>809</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35">
      <c r="A172" s="689"/>
      <c r="B172" s="688"/>
      <c r="C172" s="700"/>
      <c r="D172" s="700"/>
      <c r="E172" s="700"/>
      <c r="F172" s="704"/>
      <c r="G172" s="716"/>
      <c r="H172" s="716"/>
      <c r="I172" s="687" t="s">
        <v>809</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35">
      <c r="A173" s="689"/>
      <c r="B173" s="688"/>
      <c r="C173" s="700"/>
      <c r="D173" s="700"/>
      <c r="E173" s="700"/>
      <c r="F173" s="704"/>
      <c r="G173" s="704"/>
      <c r="H173" s="704"/>
      <c r="I173" s="687" t="s">
        <v>810</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35">
      <c r="A174" s="689"/>
      <c r="B174" s="688"/>
      <c r="C174" s="700"/>
      <c r="D174" s="700"/>
      <c r="E174" s="700"/>
      <c r="F174" s="704"/>
      <c r="G174" s="716"/>
      <c r="H174" s="716"/>
      <c r="I174" s="687" t="s">
        <v>810</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35">
      <c r="A175" s="689"/>
      <c r="B175" s="688"/>
      <c r="C175" s="700"/>
      <c r="D175" s="700"/>
      <c r="E175" s="700"/>
      <c r="F175" s="704"/>
      <c r="G175" s="716"/>
      <c r="H175" s="716"/>
      <c r="I175" s="687" t="s">
        <v>810</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35">
      <c r="A176" s="689"/>
      <c r="B176" s="688"/>
      <c r="C176" s="700"/>
      <c r="D176" s="700"/>
      <c r="E176" s="700"/>
      <c r="F176" s="704"/>
      <c r="G176" s="716"/>
      <c r="H176" s="716"/>
      <c r="I176" s="687" t="s">
        <v>810</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35">
      <c r="A177" s="689"/>
      <c r="B177" s="688"/>
      <c r="C177" s="700"/>
      <c r="D177" s="700"/>
      <c r="E177" s="700"/>
      <c r="F177" s="704"/>
      <c r="G177" s="716"/>
      <c r="H177" s="716"/>
      <c r="I177" s="687" t="s">
        <v>810</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35">
      <c r="A178" s="689"/>
      <c r="B178" s="688"/>
      <c r="C178" s="700"/>
      <c r="D178" s="700"/>
      <c r="E178" s="700"/>
      <c r="F178" s="704"/>
      <c r="G178" s="716"/>
      <c r="H178" s="716"/>
      <c r="I178" s="687" t="s">
        <v>810</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35">
      <c r="A179" s="689"/>
      <c r="B179" s="688"/>
      <c r="C179" s="700"/>
      <c r="D179" s="700"/>
      <c r="E179" s="700"/>
      <c r="F179" s="704"/>
      <c r="G179" s="716"/>
      <c r="H179" s="716"/>
      <c r="I179" s="687" t="s">
        <v>810</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35">
      <c r="A180" s="689"/>
      <c r="B180" s="688"/>
      <c r="C180" s="700"/>
      <c r="D180" s="700"/>
      <c r="E180" s="700"/>
      <c r="F180" s="704"/>
      <c r="G180" s="716"/>
      <c r="H180" s="716"/>
      <c r="I180" s="687" t="s">
        <v>810</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35">
      <c r="A181" s="689"/>
      <c r="B181" s="688"/>
      <c r="C181" s="700"/>
      <c r="D181" s="700"/>
      <c r="E181" s="700"/>
      <c r="F181" s="704"/>
      <c r="G181" s="716"/>
      <c r="H181" s="716"/>
      <c r="I181" s="687" t="s">
        <v>810</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35">
      <c r="A182" s="689"/>
      <c r="B182" s="688"/>
      <c r="C182" s="700"/>
      <c r="D182" s="700"/>
      <c r="E182" s="700"/>
      <c r="F182" s="704"/>
      <c r="G182" s="716"/>
      <c r="H182" s="716"/>
      <c r="I182" s="687" t="s">
        <v>810</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35">
      <c r="A183" s="689"/>
      <c r="B183" s="688"/>
      <c r="C183" s="700"/>
      <c r="D183" s="700"/>
      <c r="E183" s="700"/>
      <c r="F183" s="704"/>
      <c r="G183" s="716"/>
      <c r="H183" s="716"/>
      <c r="I183" s="687" t="s">
        <v>810</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35">
      <c r="A184" s="689"/>
      <c r="B184" s="688"/>
      <c r="C184" s="700"/>
      <c r="D184" s="700"/>
      <c r="E184" s="700"/>
      <c r="F184" s="704"/>
      <c r="G184" s="716"/>
      <c r="H184" s="716"/>
      <c r="I184" s="687" t="s">
        <v>810</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35">
      <c r="A185" s="689"/>
      <c r="B185" s="688"/>
      <c r="C185" s="700"/>
      <c r="D185" s="700"/>
      <c r="E185" s="700"/>
      <c r="F185" s="704"/>
      <c r="G185" s="716"/>
      <c r="H185" s="716"/>
      <c r="I185" s="687" t="s">
        <v>810</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35">
      <c r="A186" s="689"/>
      <c r="B186" s="688"/>
      <c r="C186" s="700"/>
      <c r="D186" s="700"/>
      <c r="E186" s="700"/>
      <c r="F186" s="704"/>
      <c r="G186" s="716"/>
      <c r="H186" s="716"/>
      <c r="I186" s="687" t="s">
        <v>810</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35">
      <c r="A187" s="689"/>
      <c r="B187" s="688"/>
      <c r="C187" s="700"/>
      <c r="D187" s="700"/>
      <c r="E187" s="700"/>
      <c r="F187" s="704"/>
      <c r="G187" s="716"/>
      <c r="H187" s="716"/>
      <c r="I187" s="687" t="s">
        <v>810</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35">
      <c r="A188" s="689"/>
      <c r="B188" s="688"/>
      <c r="C188" s="700"/>
      <c r="D188" s="700"/>
      <c r="E188" s="700"/>
      <c r="F188" s="704"/>
      <c r="G188" s="716"/>
      <c r="H188" s="716"/>
      <c r="I188" s="687" t="s">
        <v>810</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35">
      <c r="A189" s="689"/>
      <c r="B189" s="688"/>
      <c r="C189" s="700"/>
      <c r="D189" s="700"/>
      <c r="E189" s="700"/>
      <c r="F189" s="704"/>
      <c r="G189" s="716"/>
      <c r="H189" s="716"/>
      <c r="I189" s="687" t="s">
        <v>810</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35">
      <c r="A190" s="689"/>
      <c r="B190" s="688"/>
      <c r="C190" s="700"/>
      <c r="D190" s="700"/>
      <c r="E190" s="700"/>
      <c r="F190" s="704"/>
      <c r="G190" s="704"/>
      <c r="H190" s="704"/>
      <c r="I190" s="687" t="s">
        <v>811</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35">
      <c r="A191" s="689"/>
      <c r="B191" s="688"/>
      <c r="C191" s="700"/>
      <c r="D191" s="700"/>
      <c r="E191" s="700"/>
      <c r="F191" s="704"/>
      <c r="G191" s="716"/>
      <c r="H191" s="716"/>
      <c r="I191" s="687" t="s">
        <v>811</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35">
      <c r="A192" s="689"/>
      <c r="B192" s="688"/>
      <c r="C192" s="700"/>
      <c r="D192" s="700"/>
      <c r="E192" s="700"/>
      <c r="F192" s="704"/>
      <c r="G192" s="716"/>
      <c r="H192" s="716"/>
      <c r="I192" s="687" t="s">
        <v>811</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35">
      <c r="A193" s="689"/>
      <c r="B193" s="688"/>
      <c r="C193" s="700"/>
      <c r="D193" s="700"/>
      <c r="E193" s="700"/>
      <c r="F193" s="704"/>
      <c r="G193" s="716"/>
      <c r="H193" s="716"/>
      <c r="I193" s="687" t="s">
        <v>811</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35">
      <c r="A194" s="689"/>
      <c r="B194" s="688"/>
      <c r="C194" s="700"/>
      <c r="D194" s="700"/>
      <c r="E194" s="700"/>
      <c r="F194" s="704"/>
      <c r="G194" s="716"/>
      <c r="H194" s="716"/>
      <c r="I194" s="687" t="s">
        <v>811</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35">
      <c r="A195" s="689"/>
      <c r="B195" s="688"/>
      <c r="C195" s="700"/>
      <c r="D195" s="700"/>
      <c r="E195" s="700"/>
      <c r="F195" s="704"/>
      <c r="G195" s="716"/>
      <c r="H195" s="716"/>
      <c r="I195" s="687" t="s">
        <v>811</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35">
      <c r="A196" s="689"/>
      <c r="B196" s="688"/>
      <c r="C196" s="700"/>
      <c r="D196" s="700"/>
      <c r="E196" s="700"/>
      <c r="F196" s="704"/>
      <c r="G196" s="716"/>
      <c r="H196" s="716"/>
      <c r="I196" s="687" t="s">
        <v>811</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35">
      <c r="A197" s="689"/>
      <c r="B197" s="688"/>
      <c r="C197" s="700"/>
      <c r="D197" s="700"/>
      <c r="E197" s="700"/>
      <c r="F197" s="704"/>
      <c r="G197" s="716"/>
      <c r="H197" s="716"/>
      <c r="I197" s="687" t="s">
        <v>811</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35">
      <c r="A198" s="689"/>
      <c r="B198" s="688"/>
      <c r="C198" s="700"/>
      <c r="D198" s="700"/>
      <c r="E198" s="700"/>
      <c r="F198" s="704"/>
      <c r="G198" s="716"/>
      <c r="H198" s="716"/>
      <c r="I198" s="687" t="s">
        <v>811</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35">
      <c r="A199" s="689"/>
      <c r="B199" s="688"/>
      <c r="C199" s="700"/>
      <c r="D199" s="700"/>
      <c r="E199" s="700"/>
      <c r="F199" s="704"/>
      <c r="G199" s="716"/>
      <c r="H199" s="716"/>
      <c r="I199" s="687" t="s">
        <v>811</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35">
      <c r="A200" s="689"/>
      <c r="B200" s="688"/>
      <c r="C200" s="700"/>
      <c r="D200" s="700"/>
      <c r="E200" s="700"/>
      <c r="F200" s="704"/>
      <c r="G200" s="716"/>
      <c r="H200" s="716"/>
      <c r="I200" s="687" t="s">
        <v>811</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35">
      <c r="A201" s="689"/>
      <c r="B201" s="688"/>
      <c r="C201" s="700"/>
      <c r="D201" s="700"/>
      <c r="E201" s="700"/>
      <c r="F201" s="704"/>
      <c r="G201" s="716"/>
      <c r="H201" s="716"/>
      <c r="I201" s="687" t="s">
        <v>811</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35">
      <c r="A202" s="689"/>
      <c r="B202" s="688"/>
      <c r="C202" s="700"/>
      <c r="D202" s="700"/>
      <c r="E202" s="700"/>
      <c r="F202" s="704"/>
      <c r="G202" s="716"/>
      <c r="H202" s="716"/>
      <c r="I202" s="687" t="s">
        <v>811</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35">
      <c r="A203" s="689"/>
      <c r="B203" s="688"/>
      <c r="C203" s="700"/>
      <c r="D203" s="700"/>
      <c r="E203" s="700"/>
      <c r="F203" s="704"/>
      <c r="G203" s="716"/>
      <c r="H203" s="716"/>
      <c r="I203" s="687" t="s">
        <v>811</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35">
      <c r="A204" s="689"/>
      <c r="B204" s="688"/>
      <c r="C204" s="700"/>
      <c r="D204" s="700"/>
      <c r="E204" s="700"/>
      <c r="F204" s="704"/>
      <c r="G204" s="716"/>
      <c r="H204" s="716"/>
      <c r="I204" s="687" t="s">
        <v>811</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35">
      <c r="A205" s="689"/>
      <c r="B205" s="688"/>
      <c r="C205" s="700"/>
      <c r="D205" s="700"/>
      <c r="E205" s="700"/>
      <c r="F205" s="704"/>
      <c r="G205" s="716"/>
      <c r="H205" s="716"/>
      <c r="I205" s="687" t="s">
        <v>811</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35">
      <c r="A206" s="689"/>
      <c r="B206" s="688"/>
      <c r="C206" s="700"/>
      <c r="D206" s="700"/>
      <c r="E206" s="700"/>
      <c r="F206" s="704"/>
      <c r="G206" s="716"/>
      <c r="H206" s="716"/>
      <c r="I206" s="687" t="s">
        <v>811</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35">
      <c r="A207" s="689"/>
      <c r="B207" s="688"/>
      <c r="C207" s="700"/>
      <c r="D207" s="700"/>
      <c r="E207" s="700"/>
      <c r="F207" s="704"/>
      <c r="G207" s="704"/>
      <c r="H207" s="704"/>
      <c r="I207" s="687" t="s">
        <v>812</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35">
      <c r="A208" s="689"/>
      <c r="B208" s="688"/>
      <c r="C208" s="700"/>
      <c r="D208" s="700"/>
      <c r="E208" s="700"/>
      <c r="F208" s="704"/>
      <c r="G208" s="716"/>
      <c r="H208" s="716"/>
      <c r="I208" s="687" t="s">
        <v>812</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35">
      <c r="A209" s="689"/>
      <c r="B209" s="688"/>
      <c r="C209" s="700"/>
      <c r="D209" s="700"/>
      <c r="E209" s="700"/>
      <c r="F209" s="704"/>
      <c r="G209" s="716"/>
      <c r="H209" s="716"/>
      <c r="I209" s="687" t="s">
        <v>812</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35">
      <c r="A210" s="689"/>
      <c r="B210" s="688"/>
      <c r="C210" s="700"/>
      <c r="D210" s="700"/>
      <c r="E210" s="700"/>
      <c r="F210" s="704"/>
      <c r="G210" s="716"/>
      <c r="H210" s="716"/>
      <c r="I210" s="687" t="s">
        <v>812</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35">
      <c r="A211" s="689"/>
      <c r="B211" s="688"/>
      <c r="C211" s="700"/>
      <c r="D211" s="700"/>
      <c r="E211" s="700"/>
      <c r="F211" s="704"/>
      <c r="G211" s="716"/>
      <c r="H211" s="716"/>
      <c r="I211" s="687" t="s">
        <v>812</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35">
      <c r="A212" s="689"/>
      <c r="B212" s="688"/>
      <c r="C212" s="700"/>
      <c r="D212" s="700"/>
      <c r="E212" s="700"/>
      <c r="F212" s="704"/>
      <c r="G212" s="716"/>
      <c r="H212" s="716"/>
      <c r="I212" s="687" t="s">
        <v>812</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35">
      <c r="A213" s="689"/>
      <c r="B213" s="688"/>
      <c r="C213" s="700"/>
      <c r="D213" s="700"/>
      <c r="E213" s="700"/>
      <c r="F213" s="704"/>
      <c r="G213" s="716"/>
      <c r="H213" s="716"/>
      <c r="I213" s="687" t="s">
        <v>812</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35">
      <c r="A214" s="689"/>
      <c r="B214" s="688"/>
      <c r="C214" s="700"/>
      <c r="D214" s="700"/>
      <c r="E214" s="700"/>
      <c r="F214" s="704"/>
      <c r="G214" s="716"/>
      <c r="H214" s="716"/>
      <c r="I214" s="687" t="s">
        <v>812</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35">
      <c r="A215" s="689"/>
      <c r="B215" s="688"/>
      <c r="C215" s="700"/>
      <c r="D215" s="700"/>
      <c r="E215" s="700"/>
      <c r="F215" s="704"/>
      <c r="G215" s="716"/>
      <c r="H215" s="716"/>
      <c r="I215" s="687" t="s">
        <v>812</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35">
      <c r="A216" s="689"/>
      <c r="B216" s="688"/>
      <c r="C216" s="700"/>
      <c r="D216" s="700"/>
      <c r="E216" s="700"/>
      <c r="F216" s="704"/>
      <c r="G216" s="716"/>
      <c r="H216" s="716"/>
      <c r="I216" s="687" t="s">
        <v>812</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35">
      <c r="A217" s="689"/>
      <c r="B217" s="688"/>
      <c r="C217" s="700"/>
      <c r="D217" s="700"/>
      <c r="E217" s="700"/>
      <c r="F217" s="704"/>
      <c r="G217" s="716"/>
      <c r="H217" s="716"/>
      <c r="I217" s="687" t="s">
        <v>812</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35">
      <c r="A218" s="689"/>
      <c r="B218" s="688"/>
      <c r="C218" s="700"/>
      <c r="D218" s="700"/>
      <c r="E218" s="700"/>
      <c r="F218" s="704"/>
      <c r="G218" s="716"/>
      <c r="H218" s="716"/>
      <c r="I218" s="687" t="s">
        <v>812</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35">
      <c r="A219" s="689"/>
      <c r="B219" s="688"/>
      <c r="C219" s="700"/>
      <c r="D219" s="700"/>
      <c r="E219" s="700"/>
      <c r="F219" s="704"/>
      <c r="G219" s="716"/>
      <c r="H219" s="716"/>
      <c r="I219" s="687" t="s">
        <v>812</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35">
      <c r="A220" s="689"/>
      <c r="B220" s="688"/>
      <c r="C220" s="700"/>
      <c r="D220" s="700"/>
      <c r="E220" s="700"/>
      <c r="F220" s="704"/>
      <c r="G220" s="716"/>
      <c r="H220" s="716"/>
      <c r="I220" s="687" t="s">
        <v>812</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35">
      <c r="A221" s="689"/>
      <c r="B221" s="688"/>
      <c r="C221" s="700"/>
      <c r="D221" s="700"/>
      <c r="E221" s="700"/>
      <c r="F221" s="704"/>
      <c r="G221" s="716"/>
      <c r="H221" s="716"/>
      <c r="I221" s="687" t="s">
        <v>812</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35">
      <c r="A222" s="689"/>
      <c r="B222" s="688"/>
      <c r="C222" s="700"/>
      <c r="D222" s="700"/>
      <c r="E222" s="700"/>
      <c r="F222" s="704"/>
      <c r="G222" s="716"/>
      <c r="H222" s="716"/>
      <c r="I222" s="687" t="s">
        <v>812</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35">
      <c r="A223" s="689"/>
      <c r="B223" s="688"/>
      <c r="C223" s="700"/>
      <c r="D223" s="700"/>
      <c r="E223" s="700"/>
      <c r="F223" s="704"/>
      <c r="G223" s="716"/>
      <c r="H223" s="716"/>
      <c r="I223" s="687" t="s">
        <v>812</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35">
      <c r="A224" s="689"/>
      <c r="B224" s="688"/>
      <c r="C224" s="700"/>
      <c r="D224" s="700"/>
      <c r="E224" s="700"/>
      <c r="F224" s="704"/>
      <c r="G224" s="704"/>
      <c r="H224" s="704"/>
      <c r="I224" s="687" t="s">
        <v>813</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35">
      <c r="A225" s="689"/>
      <c r="B225" s="688"/>
      <c r="C225" s="700"/>
      <c r="D225" s="700"/>
      <c r="E225" s="700"/>
      <c r="F225" s="704"/>
      <c r="G225" s="716"/>
      <c r="H225" s="716"/>
      <c r="I225" s="687" t="s">
        <v>813</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35">
      <c r="A226" s="689"/>
      <c r="B226" s="688"/>
      <c r="C226" s="700"/>
      <c r="D226" s="700"/>
      <c r="E226" s="700"/>
      <c r="F226" s="704"/>
      <c r="G226" s="716"/>
      <c r="H226" s="716"/>
      <c r="I226" s="687" t="s">
        <v>813</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35">
      <c r="A227" s="689"/>
      <c r="B227" s="688"/>
      <c r="C227" s="700"/>
      <c r="D227" s="700"/>
      <c r="E227" s="700"/>
      <c r="F227" s="704"/>
      <c r="G227" s="716"/>
      <c r="H227" s="716"/>
      <c r="I227" s="687" t="s">
        <v>813</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35">
      <c r="A228" s="689"/>
      <c r="B228" s="688"/>
      <c r="C228" s="700"/>
      <c r="D228" s="700"/>
      <c r="E228" s="700"/>
      <c r="F228" s="704"/>
      <c r="G228" s="716"/>
      <c r="H228" s="716"/>
      <c r="I228" s="687" t="s">
        <v>813</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35">
      <c r="A229" s="689"/>
      <c r="B229" s="688"/>
      <c r="C229" s="700"/>
      <c r="D229" s="700"/>
      <c r="E229" s="700"/>
      <c r="F229" s="704"/>
      <c r="G229" s="716"/>
      <c r="H229" s="716"/>
      <c r="I229" s="687" t="s">
        <v>813</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35">
      <c r="A230" s="689"/>
      <c r="B230" s="688"/>
      <c r="C230" s="700"/>
      <c r="D230" s="700"/>
      <c r="E230" s="700"/>
      <c r="F230" s="704"/>
      <c r="G230" s="716"/>
      <c r="H230" s="716"/>
      <c r="I230" s="687" t="s">
        <v>813</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35">
      <c r="A231" s="689"/>
      <c r="B231" s="688"/>
      <c r="C231" s="700"/>
      <c r="D231" s="700"/>
      <c r="E231" s="700"/>
      <c r="F231" s="704"/>
      <c r="G231" s="716"/>
      <c r="H231" s="716"/>
      <c r="I231" s="687" t="s">
        <v>813</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35">
      <c r="A232" s="689"/>
      <c r="B232" s="688"/>
      <c r="C232" s="700"/>
      <c r="D232" s="700"/>
      <c r="E232" s="700"/>
      <c r="F232" s="704"/>
      <c r="G232" s="716"/>
      <c r="H232" s="716"/>
      <c r="I232" s="687" t="s">
        <v>813</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35">
      <c r="A233" s="689"/>
      <c r="B233" s="688"/>
      <c r="C233" s="700"/>
      <c r="D233" s="700"/>
      <c r="E233" s="700"/>
      <c r="F233" s="704"/>
      <c r="G233" s="716"/>
      <c r="H233" s="716"/>
      <c r="I233" s="687" t="s">
        <v>813</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35">
      <c r="A234" s="689"/>
      <c r="B234" s="688"/>
      <c r="C234" s="700"/>
      <c r="D234" s="700"/>
      <c r="E234" s="700"/>
      <c r="F234" s="704"/>
      <c r="G234" s="716"/>
      <c r="H234" s="716"/>
      <c r="I234" s="687" t="s">
        <v>813</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35">
      <c r="A235" s="689"/>
      <c r="B235" s="688"/>
      <c r="C235" s="700"/>
      <c r="D235" s="700"/>
      <c r="E235" s="700"/>
      <c r="F235" s="704"/>
      <c r="G235" s="716"/>
      <c r="H235" s="716"/>
      <c r="I235" s="687" t="s">
        <v>813</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35">
      <c r="A236" s="689"/>
      <c r="B236" s="688"/>
      <c r="C236" s="700"/>
      <c r="D236" s="700"/>
      <c r="E236" s="700"/>
      <c r="F236" s="704"/>
      <c r="G236" s="716"/>
      <c r="H236" s="716"/>
      <c r="I236" s="687" t="s">
        <v>813</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35">
      <c r="A237" s="689"/>
      <c r="B237" s="688"/>
      <c r="C237" s="700"/>
      <c r="D237" s="700"/>
      <c r="E237" s="700"/>
      <c r="F237" s="704"/>
      <c r="G237" s="716"/>
      <c r="H237" s="716"/>
      <c r="I237" s="687" t="s">
        <v>813</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35">
      <c r="A238" s="689"/>
      <c r="B238" s="688"/>
      <c r="C238" s="700"/>
      <c r="D238" s="700"/>
      <c r="E238" s="700"/>
      <c r="F238" s="704"/>
      <c r="G238" s="716"/>
      <c r="H238" s="716"/>
      <c r="I238" s="687" t="s">
        <v>813</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35">
      <c r="A239" s="689"/>
      <c r="B239" s="688"/>
      <c r="C239" s="700"/>
      <c r="D239" s="700"/>
      <c r="E239" s="700"/>
      <c r="F239" s="704"/>
      <c r="G239" s="716"/>
      <c r="H239" s="716"/>
      <c r="I239" s="687" t="s">
        <v>813</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35">
      <c r="A240" s="689"/>
      <c r="B240" s="688"/>
      <c r="C240" s="700"/>
      <c r="D240" s="700"/>
      <c r="E240" s="700"/>
      <c r="F240" s="704"/>
      <c r="G240" s="716"/>
      <c r="H240" s="716"/>
      <c r="I240" s="687" t="s">
        <v>813</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3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35">
      <c r="A242" s="689"/>
      <c r="B242" s="688"/>
      <c r="C242" s="700"/>
      <c r="D242" s="700"/>
      <c r="E242" s="700"/>
      <c r="F242" s="700"/>
      <c r="G242" s="188" t="s">
        <v>951</v>
      </c>
      <c r="H242" s="700"/>
      <c r="I242" s="700"/>
      <c r="J242" s="725"/>
      <c r="K242" s="725" t="s">
        <v>387</v>
      </c>
      <c r="L242" s="725" t="s">
        <v>388</v>
      </c>
      <c r="M242" s="725" t="s">
        <v>390</v>
      </c>
      <c r="N242" s="725" t="s">
        <v>391</v>
      </c>
      <c r="O242" s="725" t="s">
        <v>392</v>
      </c>
      <c r="P242" s="725" t="s">
        <v>394</v>
      </c>
      <c r="Q242" s="725" t="s">
        <v>902</v>
      </c>
      <c r="R242" s="725" t="s">
        <v>903</v>
      </c>
      <c r="S242" s="725" t="s">
        <v>1224</v>
      </c>
      <c r="T242" s="725"/>
      <c r="U242" s="725"/>
      <c r="V242" s="811"/>
      <c r="W242" s="695"/>
      <c r="X242" s="690"/>
    </row>
    <row r="243" spans="1:24" s="687" customFormat="1" outlineLevel="1" x14ac:dyDescent="0.3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3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3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3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3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3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3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3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3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3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3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3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3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3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3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3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3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3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3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128</v>
      </c>
      <c r="X261" s="690"/>
    </row>
    <row r="262" spans="1:24" outlineLevel="1" x14ac:dyDescent="0.3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4">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3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35">
      <c r="A265" s="689"/>
      <c r="B265" s="688"/>
      <c r="C265" s="709"/>
      <c r="D265" s="709">
        <v>2167.88</v>
      </c>
      <c r="E265" s="709" t="s">
        <v>1</v>
      </c>
      <c r="F265" s="708"/>
      <c r="G265" s="710" t="s">
        <v>946</v>
      </c>
      <c r="H265" s="708"/>
      <c r="I265" s="708"/>
      <c r="J265" s="708"/>
      <c r="K265" s="708"/>
      <c r="L265" s="708"/>
      <c r="M265" s="708"/>
      <c r="N265" s="708"/>
      <c r="O265" s="708"/>
      <c r="P265" s="708"/>
      <c r="Q265" s="708"/>
      <c r="R265" s="708"/>
      <c r="S265" s="707"/>
      <c r="T265" s="274"/>
      <c r="U265" s="729"/>
      <c r="V265" s="729"/>
      <c r="W265" s="695"/>
      <c r="X265" s="690"/>
    </row>
    <row r="266" spans="1:24" outlineLevel="1" x14ac:dyDescent="0.3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3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3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35">
      <c r="A269" s="689"/>
      <c r="B269" s="688"/>
      <c r="C269" s="700"/>
      <c r="D269" s="700"/>
      <c r="E269" s="700"/>
      <c r="F269" s="700"/>
      <c r="G269" s="188"/>
      <c r="H269" s="700"/>
      <c r="I269" s="700"/>
      <c r="J269" s="725" t="s">
        <v>767</v>
      </c>
      <c r="K269" s="725" t="s">
        <v>395</v>
      </c>
      <c r="L269" s="725" t="s">
        <v>142</v>
      </c>
      <c r="M269" s="725" t="s">
        <v>143</v>
      </c>
      <c r="N269" s="725" t="s">
        <v>144</v>
      </c>
      <c r="O269" s="725" t="s">
        <v>145</v>
      </c>
      <c r="P269" s="725" t="s">
        <v>146</v>
      </c>
      <c r="Q269" s="725" t="s">
        <v>147</v>
      </c>
      <c r="R269" s="725" t="s">
        <v>148</v>
      </c>
      <c r="S269" s="725" t="s">
        <v>149</v>
      </c>
      <c r="T269" s="725" t="s">
        <v>150</v>
      </c>
      <c r="U269" s="725"/>
      <c r="V269" s="821"/>
      <c r="W269" s="695"/>
      <c r="X269" s="690"/>
    </row>
    <row r="270" spans="1:24" s="687" customFormat="1" x14ac:dyDescent="0.35">
      <c r="A270" s="689"/>
      <c r="B270" s="688"/>
      <c r="C270" s="700"/>
      <c r="D270" s="700"/>
      <c r="E270" s="700"/>
      <c r="F270" s="700"/>
      <c r="G270" s="820" t="s">
        <v>467</v>
      </c>
      <c r="H270" s="700"/>
      <c r="I270" s="700"/>
      <c r="J270" s="725"/>
      <c r="K270" s="725" t="s">
        <v>467</v>
      </c>
      <c r="L270" s="725" t="s">
        <v>467</v>
      </c>
      <c r="M270" s="725" t="s">
        <v>467</v>
      </c>
      <c r="N270" s="725" t="s">
        <v>467</v>
      </c>
      <c r="O270" s="725" t="s">
        <v>467</v>
      </c>
      <c r="P270" s="725" t="s">
        <v>467</v>
      </c>
      <c r="Q270" s="725" t="s">
        <v>467</v>
      </c>
      <c r="R270" s="725" t="s">
        <v>467</v>
      </c>
      <c r="S270" s="725" t="s">
        <v>467</v>
      </c>
      <c r="T270" s="725" t="s">
        <v>467</v>
      </c>
      <c r="U270" s="725"/>
      <c r="V270" s="821"/>
      <c r="W270" s="695"/>
      <c r="X270" s="690"/>
    </row>
    <row r="271" spans="1:24" s="687" customFormat="1" outlineLevel="1" x14ac:dyDescent="0.3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3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3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3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3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3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3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3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3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3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3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3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3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3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3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3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3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3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35">
      <c r="A289" s="136"/>
      <c r="B289" s="126"/>
      <c r="C289" s="108"/>
      <c r="D289" s="108"/>
      <c r="E289" s="108"/>
      <c r="F289" s="700"/>
      <c r="G289" s="826" t="s">
        <v>955</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35">
      <c r="A290" s="136"/>
      <c r="B290" s="126"/>
      <c r="C290" s="108"/>
      <c r="D290" s="108"/>
      <c r="E290" s="108"/>
      <c r="F290" s="110"/>
      <c r="G290" s="204"/>
      <c r="H290" s="205"/>
      <c r="J290" s="168" t="s">
        <v>954</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3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35">
      <c r="A292" s="136"/>
      <c r="B292" s="126"/>
      <c r="C292" s="108"/>
      <c r="D292" s="108"/>
      <c r="E292" s="108"/>
      <c r="F292" s="110"/>
      <c r="G292" s="101" t="s">
        <v>763</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3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35">
      <c r="A294" s="689"/>
      <c r="B294" s="688"/>
      <c r="C294" s="700"/>
      <c r="D294" s="700"/>
      <c r="E294" s="700"/>
      <c r="F294" s="700"/>
      <c r="G294" s="189" t="s">
        <v>960</v>
      </c>
      <c r="H294" s="700"/>
      <c r="I294" s="700"/>
      <c r="J294" s="700"/>
      <c r="K294" s="700"/>
      <c r="L294" s="802"/>
      <c r="M294" s="802"/>
      <c r="N294" s="802"/>
      <c r="O294" s="802"/>
      <c r="P294" s="802"/>
      <c r="Q294" s="802"/>
      <c r="R294" s="802"/>
      <c r="S294" s="802"/>
      <c r="T294" s="802"/>
      <c r="U294" s="802"/>
      <c r="V294" s="802"/>
      <c r="W294" s="695"/>
      <c r="X294" s="690"/>
    </row>
    <row r="295" spans="1:54" outlineLevel="1" x14ac:dyDescent="0.3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3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3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3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3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3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3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3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3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3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3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3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3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3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3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3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3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3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3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3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3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128</v>
      </c>
      <c r="X315" s="690"/>
    </row>
    <row r="316" spans="1:24" outlineLevel="1" x14ac:dyDescent="0.3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4">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3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35">
      <c r="A319" s="689"/>
      <c r="B319" s="688"/>
      <c r="C319" s="709"/>
      <c r="D319" s="709">
        <v>0</v>
      </c>
      <c r="E319" s="709" t="s">
        <v>1</v>
      </c>
      <c r="F319" s="708"/>
      <c r="G319" s="710" t="s">
        <v>947</v>
      </c>
      <c r="H319" s="708"/>
      <c r="I319" s="708"/>
      <c r="J319" s="708"/>
      <c r="K319" s="708"/>
      <c r="L319" s="708"/>
      <c r="M319" s="708"/>
      <c r="O319" s="708"/>
      <c r="P319" s="708"/>
      <c r="Q319" s="708"/>
      <c r="R319" s="708"/>
      <c r="S319" s="707"/>
      <c r="T319" s="274"/>
      <c r="U319" s="729"/>
      <c r="V319" s="729"/>
      <c r="W319" s="695"/>
      <c r="X319" s="690"/>
    </row>
    <row r="320" spans="1:24" outlineLevel="1" x14ac:dyDescent="0.35">
      <c r="A320" s="689"/>
      <c r="B320" s="688"/>
      <c r="C320" s="709"/>
      <c r="D320" s="709" t="b">
        <f>OR(ISNA(VLOOKUP(G319,Index_Table_Names,1,FALSE)),G319="")</f>
        <v>0</v>
      </c>
      <c r="E320" s="700"/>
      <c r="F320" s="708"/>
      <c r="G320" s="708" t="s">
        <v>945</v>
      </c>
      <c r="H320" s="274"/>
      <c r="I320" s="708"/>
      <c r="J320" s="708"/>
      <c r="L320" s="708"/>
      <c r="M320" s="708"/>
      <c r="O320" s="708"/>
      <c r="P320" s="708"/>
      <c r="Q320" s="708"/>
      <c r="R320" s="708"/>
      <c r="S320" s="707"/>
      <c r="T320" s="730"/>
      <c r="U320" s="729"/>
      <c r="V320" s="729"/>
      <c r="W320" s="695"/>
      <c r="X320" s="690"/>
    </row>
    <row r="321" spans="1:24" outlineLevel="1" x14ac:dyDescent="0.3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3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35">
      <c r="A323" s="689"/>
      <c r="B323" s="688"/>
      <c r="C323" s="700"/>
      <c r="D323" s="700"/>
      <c r="E323" s="700"/>
      <c r="F323" s="700"/>
      <c r="G323" s="189" t="s">
        <v>964</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35">
      <c r="A324" s="689"/>
      <c r="B324" s="688"/>
      <c r="C324" s="700"/>
      <c r="D324" s="700"/>
      <c r="E324" s="700"/>
      <c r="F324" s="700"/>
      <c r="G324" s="189"/>
      <c r="H324" s="700"/>
      <c r="I324" s="700"/>
      <c r="J324" s="700"/>
      <c r="K324" s="725" t="s">
        <v>395</v>
      </c>
      <c r="L324" s="725" t="s">
        <v>142</v>
      </c>
      <c r="M324" s="725" t="s">
        <v>143</v>
      </c>
      <c r="N324" s="725" t="s">
        <v>144</v>
      </c>
      <c r="O324" s="725" t="s">
        <v>145</v>
      </c>
      <c r="P324" s="725" t="s">
        <v>146</v>
      </c>
      <c r="Q324" s="725" t="s">
        <v>147</v>
      </c>
      <c r="R324" s="725" t="s">
        <v>148</v>
      </c>
      <c r="S324" s="725" t="s">
        <v>149</v>
      </c>
      <c r="T324" s="725" t="s">
        <v>150</v>
      </c>
      <c r="U324" s="834"/>
      <c r="V324" s="834"/>
      <c r="W324" s="695"/>
      <c r="X324" s="690"/>
    </row>
    <row r="325" spans="1:24" s="687" customFormat="1" outlineLevel="1" x14ac:dyDescent="0.3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3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3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3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3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3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3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3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3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3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3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3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3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3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3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3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3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3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3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3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128</v>
      </c>
      <c r="X344" s="690"/>
    </row>
    <row r="345" spans="1:24" outlineLevel="1" x14ac:dyDescent="0.3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3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3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3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3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3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6953125" defaultRowHeight="12" customHeight="1" outlineLevelRow="1" x14ac:dyDescent="0.25"/>
  <cols>
    <col min="1" max="1" width="5.26953125" style="1045" customWidth="1"/>
    <col min="2" max="2" width="1.81640625" style="1045" customWidth="1"/>
    <col min="3" max="4" width="0.7265625" style="1045" customWidth="1"/>
    <col min="5" max="5" width="2.81640625" style="1045" customWidth="1"/>
    <col min="6" max="6" width="1.81640625" style="1045" customWidth="1"/>
    <col min="7" max="7" width="13.1796875" style="1045" customWidth="1"/>
    <col min="8" max="8" width="12.81640625" style="1045" customWidth="1"/>
    <col min="9" max="9" width="11.1796875" style="1045" customWidth="1"/>
    <col min="10" max="10" width="13.1796875" style="1045" customWidth="1"/>
    <col min="11" max="11" width="12.7265625" style="1045" customWidth="1"/>
    <col min="12" max="15" width="13.1796875" style="1045" customWidth="1"/>
    <col min="16" max="16" width="13.26953125" style="1045" customWidth="1"/>
    <col min="17" max="18" width="13.1796875" style="1045" customWidth="1"/>
    <col min="19" max="19" width="13.26953125" style="1045" customWidth="1"/>
    <col min="20" max="20" width="13.1796875" style="1045" customWidth="1"/>
    <col min="21" max="21" width="12.81640625" style="1045" customWidth="1"/>
    <col min="22" max="22" width="15.54296875" style="1045" bestFit="1" customWidth="1"/>
    <col min="23" max="16384" width="13.26953125" style="1045"/>
  </cols>
  <sheetData>
    <row r="1" spans="1:25" ht="12" customHeight="1" x14ac:dyDescent="0.3">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3">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15" customHeight="1" thickBot="1" x14ac:dyDescent="0.3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15" customHeight="1" x14ac:dyDescent="0.3">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3" customHeight="1" x14ac:dyDescent="0.3">
      <c r="A5" s="1042"/>
      <c r="B5" s="1047"/>
      <c r="C5" s="1052"/>
      <c r="D5" s="1052">
        <v>661.25</v>
      </c>
      <c r="E5" s="1052" t="s">
        <v>1</v>
      </c>
      <c r="F5" s="1053"/>
      <c r="G5" s="1054" t="s">
        <v>1161</v>
      </c>
      <c r="H5" s="1055"/>
      <c r="I5" s="1055"/>
      <c r="J5" s="1055"/>
      <c r="K5" s="1055"/>
      <c r="L5" s="1055"/>
      <c r="M5" s="1055"/>
      <c r="N5" s="1055"/>
      <c r="O5" s="1055"/>
      <c r="P5" s="1055"/>
      <c r="Q5" s="1055"/>
      <c r="R5" s="1055"/>
      <c r="S5" s="1055"/>
      <c r="T5" s="1056"/>
      <c r="U5" s="1057"/>
      <c r="V5" s="1058"/>
      <c r="W5" s="1059"/>
      <c r="X5" s="1060"/>
      <c r="Y5" s="1051"/>
    </row>
    <row r="6" spans="1:25" ht="13" customHeight="1" x14ac:dyDescent="0.3">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3" customHeight="1" x14ac:dyDescent="0.3">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3" customHeight="1" x14ac:dyDescent="0.3">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3" customHeight="1" x14ac:dyDescent="0.3">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3" customHeight="1" x14ac:dyDescent="0.3">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3" customHeight="1" x14ac:dyDescent="0.3">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3" customHeight="1" x14ac:dyDescent="0.3">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15" customHeight="1" x14ac:dyDescent="0.3">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15" customHeight="1" x14ac:dyDescent="0.3">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3" customHeight="1" x14ac:dyDescent="0.3">
      <c r="A15" s="1042"/>
      <c r="B15" s="1047"/>
      <c r="C15" s="1083"/>
      <c r="D15" s="1083"/>
      <c r="E15" s="1083"/>
      <c r="F15" s="1084"/>
      <c r="G15" s="1089" t="s">
        <v>1162</v>
      </c>
      <c r="H15" s="1089"/>
      <c r="I15" s="1089"/>
      <c r="J15" s="377" t="b">
        <v>0</v>
      </c>
      <c r="K15" s="1090"/>
      <c r="L15" s="1091"/>
      <c r="M15" s="1091"/>
      <c r="N15" s="1091"/>
      <c r="O15" s="1091"/>
      <c r="P15" s="1091"/>
      <c r="Q15" s="1091"/>
      <c r="R15" s="1091"/>
      <c r="S15" s="1091"/>
      <c r="T15" s="1091"/>
      <c r="U15" s="1091"/>
      <c r="V15" s="1091"/>
      <c r="W15" s="1092"/>
      <c r="X15" s="1060"/>
      <c r="Y15" s="1051"/>
    </row>
    <row r="16" spans="1:25" ht="13" customHeight="1" x14ac:dyDescent="0.3">
      <c r="A16" s="1042"/>
      <c r="B16" s="1047"/>
      <c r="C16" s="1083"/>
      <c r="D16" s="1083"/>
      <c r="E16" s="1083"/>
      <c r="F16" s="1093"/>
      <c r="G16" s="1089" t="s">
        <v>1163</v>
      </c>
      <c r="H16" s="1089"/>
      <c r="I16" s="1089"/>
      <c r="J16" s="981">
        <v>0.9</v>
      </c>
      <c r="K16" s="1094"/>
      <c r="L16" s="1091"/>
      <c r="M16" s="1091"/>
      <c r="N16" s="1091"/>
      <c r="O16" s="1091"/>
      <c r="P16" s="1091"/>
      <c r="Q16" s="1091"/>
      <c r="R16" s="1091"/>
      <c r="S16" s="1091"/>
      <c r="T16" s="1091"/>
      <c r="U16" s="1091"/>
      <c r="V16" s="1091"/>
      <c r="W16" s="1092"/>
      <c r="X16" s="1060"/>
      <c r="Y16" s="1051"/>
    </row>
    <row r="17" spans="1:25" ht="13" customHeight="1" x14ac:dyDescent="0.3">
      <c r="A17" s="1042"/>
      <c r="B17" s="1047"/>
      <c r="C17" s="1083"/>
      <c r="D17" s="1083"/>
      <c r="E17" s="1083"/>
      <c r="F17" s="1093"/>
      <c r="G17" s="1089" t="s">
        <v>1164</v>
      </c>
      <c r="H17" s="1089"/>
      <c r="I17" s="1089"/>
      <c r="J17" s="1095">
        <v>660</v>
      </c>
      <c r="K17" s="1091"/>
      <c r="L17" s="1091"/>
      <c r="M17" s="1091"/>
      <c r="N17" s="1091"/>
      <c r="O17" s="1091"/>
      <c r="P17" s="1091"/>
      <c r="Q17" s="1091"/>
      <c r="R17" s="1091"/>
      <c r="S17" s="1091"/>
      <c r="T17" s="1091"/>
      <c r="U17" s="1091"/>
      <c r="V17" s="1091"/>
      <c r="W17" s="1092"/>
      <c r="X17" s="1060"/>
      <c r="Y17" s="1051"/>
    </row>
    <row r="18" spans="1:25" ht="13" customHeight="1" x14ac:dyDescent="0.3">
      <c r="A18" s="1042"/>
      <c r="B18" s="1047"/>
      <c r="C18" s="1083"/>
      <c r="D18" s="1083"/>
      <c r="E18" s="1083"/>
      <c r="F18" s="1093"/>
      <c r="G18" s="1089" t="s">
        <v>344</v>
      </c>
      <c r="H18" s="1089"/>
      <c r="I18" s="1089"/>
      <c r="J18" s="1095" t="s">
        <v>1165</v>
      </c>
      <c r="K18" s="1091"/>
      <c r="L18" s="1091"/>
      <c r="M18" s="1091"/>
      <c r="N18" s="1091"/>
      <c r="O18" s="1091"/>
      <c r="P18" s="1091"/>
      <c r="Q18" s="1091"/>
      <c r="R18" s="1091"/>
      <c r="S18" s="1091"/>
      <c r="T18" s="1091"/>
      <c r="U18" s="1091"/>
      <c r="V18" s="1091"/>
      <c r="W18" s="1092"/>
      <c r="X18" s="1060"/>
      <c r="Y18" s="1051"/>
    </row>
    <row r="19" spans="1:25" ht="5.15" customHeight="1" x14ac:dyDescent="0.3">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3">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3">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3">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15" customHeight="1" thickBot="1" x14ac:dyDescent="0.3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15" customHeight="1" x14ac:dyDescent="0.3">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3" customHeight="1" x14ac:dyDescent="0.3">
      <c r="A25" s="1042"/>
      <c r="B25" s="1047"/>
      <c r="C25" s="1052"/>
      <c r="D25" s="1052">
        <v>417.58461259214789</v>
      </c>
      <c r="E25" s="1052" t="s">
        <v>1</v>
      </c>
      <c r="F25" s="1053"/>
      <c r="G25" s="1054" t="s">
        <v>1166</v>
      </c>
      <c r="H25" s="1055"/>
      <c r="I25" s="1055"/>
      <c r="J25" s="1055"/>
      <c r="K25" s="1055"/>
      <c r="L25" s="1055"/>
      <c r="M25" s="1055"/>
      <c r="N25" s="1055"/>
      <c r="O25" s="1055"/>
      <c r="P25" s="1055"/>
      <c r="Q25" s="1055"/>
      <c r="R25" s="1055"/>
      <c r="S25" s="1055"/>
      <c r="T25" s="1056"/>
      <c r="U25" s="1057"/>
      <c r="V25" s="1058"/>
      <c r="W25" s="1059"/>
      <c r="X25" s="1060"/>
      <c r="Y25" s="1051"/>
    </row>
    <row r="26" spans="1:25" ht="13" customHeight="1" x14ac:dyDescent="0.3">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3" customHeight="1" x14ac:dyDescent="0.3">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3" customHeight="1" x14ac:dyDescent="0.3">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3" customHeight="1" x14ac:dyDescent="0.3">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3" customHeight="1" x14ac:dyDescent="0.3">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3" customHeight="1" x14ac:dyDescent="0.3">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3" customHeight="1" x14ac:dyDescent="0.3">
      <c r="A32" s="1042"/>
      <c r="B32" s="1047"/>
      <c r="C32" s="1083"/>
      <c r="D32" s="1083"/>
      <c r="E32" s="1083"/>
      <c r="F32" s="1062"/>
      <c r="G32" s="1062"/>
      <c r="H32" s="1062"/>
      <c r="I32" s="1062"/>
      <c r="J32" s="1081" t="s">
        <v>1167</v>
      </c>
      <c r="K32" s="1081" t="s">
        <v>1168</v>
      </c>
      <c r="L32" s="1082"/>
      <c r="M32" s="1082"/>
      <c r="N32" s="1082"/>
      <c r="O32" s="1082"/>
      <c r="P32" s="1082"/>
      <c r="Q32" s="1082"/>
      <c r="R32" s="1082"/>
      <c r="S32" s="1082"/>
      <c r="T32" s="1080"/>
      <c r="U32" s="1080"/>
      <c r="V32" s="1080"/>
      <c r="W32" s="1080"/>
      <c r="X32" s="1060"/>
      <c r="Y32" s="1051"/>
    </row>
    <row r="33" spans="1:25" ht="5.15" customHeight="1" x14ac:dyDescent="0.3">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15" customHeight="1" x14ac:dyDescent="0.3">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3" customHeight="1" x14ac:dyDescent="0.3">
      <c r="A35" s="1042"/>
      <c r="B35" s="1047"/>
      <c r="C35" s="1083"/>
      <c r="D35" s="1083"/>
      <c r="E35" s="1083"/>
      <c r="F35" s="1084"/>
      <c r="G35" s="1089" t="s">
        <v>1169</v>
      </c>
      <c r="H35" s="1089"/>
      <c r="I35" s="1102" t="s">
        <v>1170</v>
      </c>
      <c r="J35" s="377">
        <v>453.5</v>
      </c>
      <c r="K35" s="377">
        <v>80</v>
      </c>
      <c r="L35" s="1091"/>
      <c r="M35" s="1091"/>
      <c r="N35" s="1091"/>
      <c r="O35" s="1091"/>
      <c r="P35" s="1091"/>
      <c r="Q35" s="1091"/>
      <c r="R35" s="1091"/>
      <c r="S35" s="1091"/>
      <c r="T35" s="1091"/>
      <c r="U35" s="1091"/>
      <c r="V35" s="1091"/>
      <c r="W35" s="1092"/>
      <c r="X35" s="1060"/>
      <c r="Y35" s="1051"/>
    </row>
    <row r="36" spans="1:25" ht="13" customHeight="1" x14ac:dyDescent="0.3">
      <c r="A36" s="1042"/>
      <c r="B36" s="1047"/>
      <c r="C36" s="1083"/>
      <c r="D36" s="1083"/>
      <c r="E36" s="1083"/>
      <c r="F36" s="1084"/>
      <c r="G36" s="1089" t="s">
        <v>1171</v>
      </c>
      <c r="H36" s="1089"/>
      <c r="I36" s="1102"/>
      <c r="J36" s="981">
        <v>0.8</v>
      </c>
      <c r="K36" s="981">
        <v>0.8</v>
      </c>
      <c r="L36" s="1091"/>
      <c r="M36" s="1091"/>
      <c r="N36" s="1091"/>
      <c r="O36" s="1091"/>
      <c r="P36" s="1091"/>
      <c r="Q36" s="1091"/>
      <c r="R36" s="1091"/>
      <c r="S36" s="1091"/>
      <c r="T36" s="1091"/>
      <c r="U36" s="1091"/>
      <c r="V36" s="1091"/>
      <c r="W36" s="1092"/>
      <c r="X36" s="1060"/>
      <c r="Y36" s="1051"/>
    </row>
    <row r="37" spans="1:25" ht="13" customHeight="1" x14ac:dyDescent="0.3">
      <c r="A37" s="1042"/>
      <c r="B37" s="1047"/>
      <c r="C37" s="1083"/>
      <c r="D37" s="1083"/>
      <c r="E37" s="1083"/>
      <c r="F37" s="1084"/>
      <c r="G37" s="1089" t="s">
        <v>1172</v>
      </c>
      <c r="H37" s="1089"/>
      <c r="I37" s="1102" t="s">
        <v>1173</v>
      </c>
      <c r="J37" s="377">
        <v>20</v>
      </c>
      <c r="K37" s="377">
        <v>10</v>
      </c>
      <c r="L37" s="1091"/>
      <c r="M37" s="1091"/>
      <c r="N37" s="1091"/>
      <c r="O37" s="1091"/>
      <c r="P37" s="1091"/>
      <c r="Q37" s="1091"/>
      <c r="R37" s="1091"/>
      <c r="S37" s="1091"/>
      <c r="T37" s="1091"/>
      <c r="U37" s="1091"/>
      <c r="V37" s="1091"/>
      <c r="W37" s="1092"/>
      <c r="X37" s="1060"/>
      <c r="Y37" s="1051"/>
    </row>
    <row r="38" spans="1:25" ht="13" customHeight="1" x14ac:dyDescent="0.35">
      <c r="A38" s="1042"/>
      <c r="B38" s="1047"/>
      <c r="C38" s="1083"/>
      <c r="D38" s="1083"/>
      <c r="E38" s="1083"/>
      <c r="F38" s="1093"/>
      <c r="G38" s="1089" t="s">
        <v>1174</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3" customHeight="1" x14ac:dyDescent="0.3">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3" customHeight="1" x14ac:dyDescent="0.3">
      <c r="A40" s="1042"/>
      <c r="B40" s="1047"/>
      <c r="C40" s="1083"/>
      <c r="D40" s="1083"/>
      <c r="E40" s="1083"/>
      <c r="F40" s="1093"/>
      <c r="G40" s="1089"/>
      <c r="H40" s="1089"/>
      <c r="I40" s="1089" t="s">
        <v>1175</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15" customHeight="1" x14ac:dyDescent="0.3">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3">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3">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15"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15" customHeight="1" x14ac:dyDescent="0.3">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3" customHeight="1" x14ac:dyDescent="0.3">
      <c r="A47" s="1042"/>
      <c r="B47" s="1043"/>
      <c r="C47" s="1109"/>
      <c r="D47" s="1109">
        <v>4408.9250000000002</v>
      </c>
      <c r="E47" s="1109" t="s">
        <v>1</v>
      </c>
      <c r="F47" s="1110"/>
      <c r="G47" s="1111" t="s">
        <v>1176</v>
      </c>
      <c r="H47" s="1110"/>
      <c r="I47" s="1110"/>
      <c r="J47" s="1110"/>
      <c r="K47" s="1110"/>
      <c r="L47" s="1112"/>
      <c r="M47" s="1110"/>
      <c r="N47" s="1110"/>
      <c r="O47" s="1110"/>
      <c r="P47" s="1110"/>
      <c r="Q47" s="1110"/>
      <c r="R47" s="1110"/>
      <c r="S47" s="1110"/>
      <c r="T47" s="1113"/>
      <c r="U47" s="1114"/>
      <c r="V47" s="1112"/>
      <c r="W47" s="1115"/>
      <c r="X47" s="1044"/>
    </row>
    <row r="48" spans="1:25" ht="13" customHeight="1" x14ac:dyDescent="0.3">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3" customHeight="1" x14ac:dyDescent="0.3">
      <c r="A49" s="1042"/>
      <c r="B49" s="1043"/>
      <c r="C49" s="1116"/>
      <c r="D49" s="1109"/>
      <c r="E49" s="1116"/>
      <c r="F49" s="1110"/>
      <c r="G49" s="1118">
        <v>38530.672997685186</v>
      </c>
      <c r="H49" s="1114"/>
      <c r="I49" s="1110"/>
      <c r="J49" s="1110" t="s">
        <v>1177</v>
      </c>
      <c r="K49" s="1110"/>
      <c r="L49" s="1112"/>
      <c r="M49" s="1110"/>
      <c r="N49" s="1110"/>
      <c r="O49" s="1110"/>
      <c r="P49" s="1110"/>
      <c r="Q49" s="1110"/>
      <c r="R49" s="1110"/>
      <c r="S49" s="1110"/>
      <c r="T49" s="1113"/>
      <c r="U49" s="1117"/>
      <c r="V49" s="1112"/>
      <c r="W49" s="1115"/>
      <c r="X49" s="1044"/>
    </row>
    <row r="50" spans="1:24" ht="13" customHeight="1" x14ac:dyDescent="0.3">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3" customHeight="1" x14ac:dyDescent="0.3">
      <c r="A51" s="1042"/>
      <c r="B51" s="1043"/>
      <c r="C51" s="1116"/>
      <c r="D51" s="1116"/>
      <c r="E51" s="1116"/>
      <c r="F51" s="1116"/>
      <c r="G51" s="1116"/>
      <c r="H51" s="1116"/>
      <c r="I51" s="1120"/>
      <c r="J51" s="1120" t="s">
        <v>1178</v>
      </c>
      <c r="K51" s="1120"/>
      <c r="L51" s="1120"/>
      <c r="M51" s="1120"/>
      <c r="N51" s="1120"/>
      <c r="O51" s="1120"/>
      <c r="P51" s="1120"/>
      <c r="Q51" s="1120"/>
      <c r="R51" s="1120"/>
      <c r="S51" s="1120"/>
      <c r="T51" s="1120"/>
      <c r="U51" s="1120"/>
      <c r="V51" s="1120"/>
      <c r="W51" s="1115"/>
      <c r="X51" s="1044"/>
    </row>
    <row r="52" spans="1:24" ht="13" customHeight="1" x14ac:dyDescent="0.3">
      <c r="A52" s="1042"/>
      <c r="B52" s="1043"/>
      <c r="C52" s="1116"/>
      <c r="D52" s="1116"/>
      <c r="E52" s="1116"/>
      <c r="F52" s="1116"/>
      <c r="G52" s="1116"/>
      <c r="H52" s="1116"/>
      <c r="I52" s="1120"/>
      <c r="J52" s="1120"/>
      <c r="K52" s="1121" t="s">
        <v>1179</v>
      </c>
      <c r="L52" s="1116"/>
      <c r="M52" s="1116"/>
      <c r="N52" s="1116"/>
      <c r="O52" s="1116"/>
      <c r="P52" s="1116"/>
      <c r="Q52" s="1116"/>
      <c r="R52" s="1116"/>
      <c r="S52" s="1116"/>
      <c r="T52" s="1116"/>
      <c r="U52" s="1121"/>
      <c r="V52" s="1120"/>
      <c r="W52" s="1115"/>
      <c r="X52" s="1044"/>
    </row>
    <row r="53" spans="1:24" ht="13" customHeight="1" x14ac:dyDescent="0.3">
      <c r="A53" s="1042"/>
      <c r="B53" s="1043"/>
      <c r="C53" s="1116"/>
      <c r="D53" s="1116"/>
      <c r="E53" s="1116"/>
      <c r="F53" s="1116"/>
      <c r="G53" s="1116"/>
      <c r="H53" s="1116"/>
      <c r="I53" s="1122" t="s">
        <v>1180</v>
      </c>
      <c r="J53" s="1122" t="s">
        <v>1181</v>
      </c>
      <c r="K53" s="1123" t="s">
        <v>1182</v>
      </c>
      <c r="L53" s="1081"/>
      <c r="M53" s="1116" t="s">
        <v>1183</v>
      </c>
      <c r="N53" s="1116"/>
      <c r="O53" s="1081"/>
      <c r="P53" s="1120" t="s">
        <v>1184</v>
      </c>
      <c r="Q53" s="1081"/>
      <c r="R53" s="1116" t="s">
        <v>1185</v>
      </c>
      <c r="S53" s="1081"/>
      <c r="T53" s="1081"/>
      <c r="U53" s="1120"/>
      <c r="V53" s="1120"/>
      <c r="W53" s="1115"/>
      <c r="X53" s="1044"/>
    </row>
    <row r="54" spans="1:24" ht="13" customHeight="1" x14ac:dyDescent="0.3">
      <c r="A54" s="1042"/>
      <c r="B54" s="1043"/>
      <c r="C54" s="1116"/>
      <c r="D54" s="1116"/>
      <c r="E54" s="1116"/>
      <c r="F54" s="1116"/>
      <c r="G54" s="1116"/>
      <c r="H54" s="1116"/>
      <c r="I54" s="1081" t="s">
        <v>1186</v>
      </c>
      <c r="J54" s="1081" t="s">
        <v>1187</v>
      </c>
      <c r="K54" s="1081" t="s">
        <v>1188</v>
      </c>
      <c r="L54" s="1081"/>
      <c r="M54" s="1116" t="s">
        <v>1189</v>
      </c>
      <c r="N54" s="1116" t="s">
        <v>1190</v>
      </c>
      <c r="O54" s="1081"/>
      <c r="P54" s="1120" t="s">
        <v>1191</v>
      </c>
      <c r="Q54" s="1081"/>
      <c r="R54" s="1116" t="s">
        <v>1192</v>
      </c>
      <c r="S54" s="1081"/>
      <c r="T54" s="1081"/>
      <c r="U54" s="1120"/>
      <c r="V54" s="1120"/>
      <c r="W54" s="1115"/>
      <c r="X54" s="1044"/>
    </row>
    <row r="55" spans="1:24" ht="5.15" customHeight="1" x14ac:dyDescent="0.3">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15" customHeight="1" x14ac:dyDescent="0.3">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3" customHeight="1" x14ac:dyDescent="0.3">
      <c r="A57" s="1042"/>
      <c r="B57" s="1043"/>
      <c r="C57" s="1116"/>
      <c r="D57" s="1116"/>
      <c r="E57" s="1116"/>
      <c r="F57" s="1124"/>
      <c r="G57" s="1128" t="s">
        <v>1193</v>
      </c>
      <c r="H57" s="1129" t="s">
        <v>395</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3" customHeight="1" x14ac:dyDescent="0.3">
      <c r="A58" s="1042"/>
      <c r="B58" s="1043"/>
      <c r="C58" s="1116"/>
      <c r="D58" s="1116"/>
      <c r="E58" s="1116"/>
      <c r="F58" s="1124"/>
      <c r="G58" s="1128"/>
      <c r="H58" s="1129" t="s">
        <v>142</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3" customHeight="1" x14ac:dyDescent="0.3">
      <c r="A59" s="1042"/>
      <c r="B59" s="1043"/>
      <c r="C59" s="1116"/>
      <c r="D59" s="1116"/>
      <c r="E59" s="1116"/>
      <c r="F59" s="1124"/>
      <c r="G59" s="1128"/>
      <c r="H59" s="1129" t="s">
        <v>143</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3" customHeight="1" x14ac:dyDescent="0.3">
      <c r="A60" s="1042"/>
      <c r="B60" s="1043"/>
      <c r="C60" s="1116"/>
      <c r="D60" s="1116"/>
      <c r="E60" s="1116"/>
      <c r="F60" s="1124"/>
      <c r="G60" s="1128"/>
      <c r="H60" s="1129" t="s">
        <v>144</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3" customHeight="1" x14ac:dyDescent="0.3">
      <c r="A61" s="1042"/>
      <c r="B61" s="1043"/>
      <c r="C61" s="1116"/>
      <c r="D61" s="1116"/>
      <c r="E61" s="1116"/>
      <c r="F61" s="1135"/>
      <c r="G61" s="1128"/>
      <c r="H61" s="1129" t="s">
        <v>145</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3" customHeight="1" x14ac:dyDescent="0.3">
      <c r="A62" s="1042"/>
      <c r="B62" s="1043"/>
      <c r="C62" s="1116"/>
      <c r="D62" s="1116"/>
      <c r="E62" s="1116"/>
      <c r="F62" s="1136"/>
      <c r="G62" s="1128"/>
      <c r="H62" s="1129" t="s">
        <v>146</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3" customHeight="1" x14ac:dyDescent="0.3">
      <c r="A63" s="1042"/>
      <c r="B63" s="1043"/>
      <c r="C63" s="1116"/>
      <c r="D63" s="1116"/>
      <c r="E63" s="1116"/>
      <c r="F63" s="1136"/>
      <c r="G63" s="1128"/>
      <c r="H63" s="1129" t="s">
        <v>147</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3" customHeight="1" x14ac:dyDescent="0.3">
      <c r="A64" s="1042"/>
      <c r="B64" s="1043"/>
      <c r="C64" s="1116"/>
      <c r="D64" s="1116"/>
      <c r="E64" s="1116"/>
      <c r="F64" s="1136"/>
      <c r="G64" s="1128"/>
      <c r="H64" s="1129" t="s">
        <v>148</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3" customHeight="1" x14ac:dyDescent="0.3">
      <c r="A65" s="1042"/>
      <c r="B65" s="1043"/>
      <c r="C65" s="1116"/>
      <c r="D65" s="1116"/>
      <c r="E65" s="1116"/>
      <c r="F65" s="1136"/>
      <c r="G65" s="1128"/>
      <c r="H65" s="1129" t="s">
        <v>149</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3" customHeight="1" x14ac:dyDescent="0.3">
      <c r="A66" s="1042"/>
      <c r="B66" s="1043"/>
      <c r="C66" s="1116"/>
      <c r="D66" s="1116"/>
      <c r="E66" s="1116"/>
      <c r="F66" s="1136"/>
      <c r="G66" s="1128"/>
      <c r="H66" s="1129" t="s">
        <v>150</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3" customHeight="1" x14ac:dyDescent="0.3">
      <c r="A67" s="1042"/>
      <c r="B67" s="1043"/>
      <c r="C67" s="1116"/>
      <c r="D67" s="1116"/>
      <c r="E67" s="1116"/>
      <c r="F67" s="1124"/>
      <c r="G67" s="1128" t="s">
        <v>1194</v>
      </c>
      <c r="H67" s="1129" t="s">
        <v>395</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3" hidden="1" customHeight="1" outlineLevel="1" x14ac:dyDescent="0.3">
      <c r="A68" s="1042"/>
      <c r="B68" s="1043"/>
      <c r="C68" s="1116"/>
      <c r="D68" s="1116"/>
      <c r="E68" s="1116"/>
      <c r="F68" s="1124"/>
      <c r="G68" s="1128"/>
      <c r="H68" s="1129" t="s">
        <v>142</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3" hidden="1" customHeight="1" outlineLevel="1" x14ac:dyDescent="0.3">
      <c r="A69" s="1042"/>
      <c r="B69" s="1043"/>
      <c r="C69" s="1116"/>
      <c r="D69" s="1116"/>
      <c r="E69" s="1116"/>
      <c r="F69" s="1124"/>
      <c r="G69" s="1128"/>
      <c r="H69" s="1129" t="s">
        <v>143</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3" hidden="1" customHeight="1" outlineLevel="1" x14ac:dyDescent="0.3">
      <c r="A70" s="1042"/>
      <c r="B70" s="1043"/>
      <c r="C70" s="1116"/>
      <c r="D70" s="1116"/>
      <c r="E70" s="1116"/>
      <c r="F70" s="1124"/>
      <c r="G70" s="1128"/>
      <c r="H70" s="1129" t="s">
        <v>144</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3" hidden="1" customHeight="1" outlineLevel="1" x14ac:dyDescent="0.3">
      <c r="A71" s="1042"/>
      <c r="B71" s="1043"/>
      <c r="C71" s="1116"/>
      <c r="D71" s="1116"/>
      <c r="E71" s="1116"/>
      <c r="F71" s="1135"/>
      <c r="G71" s="1128"/>
      <c r="H71" s="1129" t="s">
        <v>145</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3" hidden="1" customHeight="1" outlineLevel="1" x14ac:dyDescent="0.3">
      <c r="A72" s="1042"/>
      <c r="B72" s="1043"/>
      <c r="C72" s="1116"/>
      <c r="D72" s="1116"/>
      <c r="E72" s="1116"/>
      <c r="F72" s="1136"/>
      <c r="G72" s="1128"/>
      <c r="H72" s="1129" t="s">
        <v>146</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3" hidden="1" customHeight="1" outlineLevel="1" x14ac:dyDescent="0.3">
      <c r="A73" s="1042"/>
      <c r="B73" s="1043"/>
      <c r="C73" s="1116"/>
      <c r="D73" s="1116"/>
      <c r="E73" s="1116"/>
      <c r="F73" s="1136"/>
      <c r="G73" s="1128"/>
      <c r="H73" s="1129" t="s">
        <v>147</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3" hidden="1" customHeight="1" outlineLevel="1" x14ac:dyDescent="0.3">
      <c r="A74" s="1042"/>
      <c r="B74" s="1043"/>
      <c r="C74" s="1116"/>
      <c r="D74" s="1116"/>
      <c r="E74" s="1116"/>
      <c r="F74" s="1136"/>
      <c r="G74" s="1128"/>
      <c r="H74" s="1129" t="s">
        <v>148</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3" hidden="1" customHeight="1" outlineLevel="1" x14ac:dyDescent="0.3">
      <c r="A75" s="1042"/>
      <c r="B75" s="1043"/>
      <c r="C75" s="1116"/>
      <c r="D75" s="1116"/>
      <c r="E75" s="1116"/>
      <c r="F75" s="1136"/>
      <c r="G75" s="1128"/>
      <c r="H75" s="1129" t="s">
        <v>149</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3" hidden="1" customHeight="1" outlineLevel="1" x14ac:dyDescent="0.3">
      <c r="A76" s="1042"/>
      <c r="B76" s="1043"/>
      <c r="C76" s="1116"/>
      <c r="D76" s="1116"/>
      <c r="E76" s="1116"/>
      <c r="F76" s="1136"/>
      <c r="G76" s="1128"/>
      <c r="H76" s="1129" t="s">
        <v>150</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3" hidden="1" customHeight="1" outlineLevel="1" x14ac:dyDescent="0.3">
      <c r="A77" s="1042"/>
      <c r="B77" s="1043"/>
      <c r="C77" s="1116"/>
      <c r="D77" s="1116"/>
      <c r="E77" s="1116"/>
      <c r="F77" s="1124"/>
      <c r="G77" s="1128" t="s">
        <v>1195</v>
      </c>
      <c r="H77" s="1129" t="s">
        <v>395</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3" hidden="1" customHeight="1" outlineLevel="1" x14ac:dyDescent="0.3">
      <c r="A78" s="1042"/>
      <c r="B78" s="1043"/>
      <c r="C78" s="1116"/>
      <c r="D78" s="1116"/>
      <c r="E78" s="1116"/>
      <c r="F78" s="1124"/>
      <c r="G78" s="1128"/>
      <c r="H78" s="1129" t="s">
        <v>142</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3" hidden="1" customHeight="1" outlineLevel="1" x14ac:dyDescent="0.3">
      <c r="A79" s="1042"/>
      <c r="B79" s="1043"/>
      <c r="C79" s="1116"/>
      <c r="D79" s="1116"/>
      <c r="E79" s="1116"/>
      <c r="F79" s="1124"/>
      <c r="G79" s="1128"/>
      <c r="H79" s="1129" t="s">
        <v>143</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3" hidden="1" customHeight="1" outlineLevel="1" x14ac:dyDescent="0.3">
      <c r="A80" s="1042"/>
      <c r="B80" s="1043"/>
      <c r="C80" s="1116"/>
      <c r="D80" s="1116"/>
      <c r="E80" s="1116"/>
      <c r="F80" s="1124"/>
      <c r="G80" s="1128"/>
      <c r="H80" s="1129" t="s">
        <v>144</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3" hidden="1" customHeight="1" outlineLevel="1" x14ac:dyDescent="0.3">
      <c r="A81" s="1042"/>
      <c r="B81" s="1043"/>
      <c r="C81" s="1116"/>
      <c r="D81" s="1116"/>
      <c r="E81" s="1116"/>
      <c r="F81" s="1135"/>
      <c r="G81" s="1128"/>
      <c r="H81" s="1129" t="s">
        <v>145</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3" hidden="1" customHeight="1" outlineLevel="1" x14ac:dyDescent="0.3">
      <c r="A82" s="1042"/>
      <c r="B82" s="1043"/>
      <c r="C82" s="1116"/>
      <c r="D82" s="1116"/>
      <c r="E82" s="1116"/>
      <c r="F82" s="1136"/>
      <c r="G82" s="1128"/>
      <c r="H82" s="1129" t="s">
        <v>146</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3" hidden="1" customHeight="1" outlineLevel="1" x14ac:dyDescent="0.3">
      <c r="A83" s="1042"/>
      <c r="B83" s="1043"/>
      <c r="C83" s="1116"/>
      <c r="D83" s="1116"/>
      <c r="E83" s="1116"/>
      <c r="F83" s="1136"/>
      <c r="G83" s="1128"/>
      <c r="H83" s="1129" t="s">
        <v>147</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3" hidden="1" customHeight="1" outlineLevel="1" x14ac:dyDescent="0.3">
      <c r="A84" s="1042"/>
      <c r="B84" s="1043"/>
      <c r="C84" s="1116"/>
      <c r="D84" s="1116"/>
      <c r="E84" s="1116"/>
      <c r="F84" s="1136"/>
      <c r="G84" s="1128"/>
      <c r="H84" s="1129" t="s">
        <v>148</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3" hidden="1" customHeight="1" outlineLevel="1" x14ac:dyDescent="0.3">
      <c r="A85" s="1042"/>
      <c r="B85" s="1043"/>
      <c r="C85" s="1116"/>
      <c r="D85" s="1116"/>
      <c r="E85" s="1116"/>
      <c r="F85" s="1136"/>
      <c r="G85" s="1128"/>
      <c r="H85" s="1129" t="s">
        <v>149</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3" hidden="1" customHeight="1" outlineLevel="1" x14ac:dyDescent="0.3">
      <c r="A86" s="1042"/>
      <c r="B86" s="1043"/>
      <c r="C86" s="1116"/>
      <c r="D86" s="1116"/>
      <c r="E86" s="1116"/>
      <c r="F86" s="1136"/>
      <c r="G86" s="1128"/>
      <c r="H86" s="1129" t="s">
        <v>150</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3" hidden="1" customHeight="1" outlineLevel="1" x14ac:dyDescent="0.3">
      <c r="A87" s="1042"/>
      <c r="B87" s="1043"/>
      <c r="C87" s="1116"/>
      <c r="D87" s="1116"/>
      <c r="E87" s="1116"/>
      <c r="F87" s="1124"/>
      <c r="G87" s="1128" t="s">
        <v>1196</v>
      </c>
      <c r="H87" s="1129" t="s">
        <v>395</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3" hidden="1" customHeight="1" outlineLevel="1" x14ac:dyDescent="0.3">
      <c r="A88" s="1042"/>
      <c r="B88" s="1043"/>
      <c r="C88" s="1116"/>
      <c r="D88" s="1116"/>
      <c r="E88" s="1116"/>
      <c r="F88" s="1124"/>
      <c r="G88" s="1128"/>
      <c r="H88" s="1129" t="s">
        <v>142</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3" hidden="1" customHeight="1" outlineLevel="1" x14ac:dyDescent="0.3">
      <c r="A89" s="1042"/>
      <c r="B89" s="1043"/>
      <c r="C89" s="1116"/>
      <c r="D89" s="1116"/>
      <c r="E89" s="1116"/>
      <c r="F89" s="1124"/>
      <c r="G89" s="1128"/>
      <c r="H89" s="1129" t="s">
        <v>143</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3" hidden="1" customHeight="1" outlineLevel="1" x14ac:dyDescent="0.3">
      <c r="A90" s="1042"/>
      <c r="B90" s="1043"/>
      <c r="C90" s="1116"/>
      <c r="D90" s="1116"/>
      <c r="E90" s="1116"/>
      <c r="F90" s="1124"/>
      <c r="G90" s="1128"/>
      <c r="H90" s="1129" t="s">
        <v>144</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3" hidden="1" customHeight="1" outlineLevel="1" x14ac:dyDescent="0.3">
      <c r="A91" s="1042"/>
      <c r="B91" s="1043"/>
      <c r="C91" s="1116"/>
      <c r="D91" s="1116"/>
      <c r="E91" s="1116"/>
      <c r="F91" s="1135"/>
      <c r="G91" s="1128"/>
      <c r="H91" s="1129" t="s">
        <v>145</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3" hidden="1" customHeight="1" outlineLevel="1" x14ac:dyDescent="0.3">
      <c r="A92" s="1042"/>
      <c r="B92" s="1043"/>
      <c r="C92" s="1116"/>
      <c r="D92" s="1116"/>
      <c r="E92" s="1116"/>
      <c r="F92" s="1136"/>
      <c r="G92" s="1128"/>
      <c r="H92" s="1129" t="s">
        <v>146</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3" hidden="1" customHeight="1" outlineLevel="1" x14ac:dyDescent="0.3">
      <c r="A93" s="1042"/>
      <c r="B93" s="1043"/>
      <c r="C93" s="1116"/>
      <c r="D93" s="1116"/>
      <c r="E93" s="1116"/>
      <c r="F93" s="1136"/>
      <c r="G93" s="1128"/>
      <c r="H93" s="1129" t="s">
        <v>147</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3" hidden="1" customHeight="1" outlineLevel="1" x14ac:dyDescent="0.3">
      <c r="A94" s="1042"/>
      <c r="B94" s="1043"/>
      <c r="C94" s="1116"/>
      <c r="D94" s="1116"/>
      <c r="E94" s="1116"/>
      <c r="F94" s="1136"/>
      <c r="G94" s="1128"/>
      <c r="H94" s="1129" t="s">
        <v>148</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3" hidden="1" customHeight="1" outlineLevel="1" x14ac:dyDescent="0.3">
      <c r="A95" s="1042"/>
      <c r="B95" s="1043"/>
      <c r="C95" s="1116"/>
      <c r="D95" s="1116"/>
      <c r="E95" s="1116"/>
      <c r="F95" s="1136"/>
      <c r="G95" s="1128"/>
      <c r="H95" s="1129" t="s">
        <v>149</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3" hidden="1" customHeight="1" outlineLevel="1" x14ac:dyDescent="0.3">
      <c r="A96" s="1042"/>
      <c r="B96" s="1043"/>
      <c r="C96" s="1116"/>
      <c r="D96" s="1116"/>
      <c r="E96" s="1116"/>
      <c r="F96" s="1136"/>
      <c r="G96" s="1128"/>
      <c r="H96" s="1129" t="s">
        <v>150</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3" hidden="1" customHeight="1" outlineLevel="1" x14ac:dyDescent="0.3">
      <c r="A97" s="1042"/>
      <c r="B97" s="1043"/>
      <c r="C97" s="1116"/>
      <c r="D97" s="1116"/>
      <c r="E97" s="1116"/>
      <c r="F97" s="1124"/>
      <c r="G97" s="1128" t="s">
        <v>1197</v>
      </c>
      <c r="H97" s="1129" t="s">
        <v>395</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3" hidden="1" customHeight="1" outlineLevel="1" x14ac:dyDescent="0.3">
      <c r="A98" s="1042"/>
      <c r="B98" s="1043"/>
      <c r="C98" s="1116"/>
      <c r="D98" s="1116"/>
      <c r="E98" s="1116"/>
      <c r="F98" s="1124"/>
      <c r="G98" s="1128"/>
      <c r="H98" s="1129" t="s">
        <v>142</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3" hidden="1" customHeight="1" outlineLevel="1" x14ac:dyDescent="0.3">
      <c r="A99" s="1042"/>
      <c r="B99" s="1043"/>
      <c r="C99" s="1116"/>
      <c r="D99" s="1116"/>
      <c r="E99" s="1116"/>
      <c r="F99" s="1124"/>
      <c r="G99" s="1128"/>
      <c r="H99" s="1129" t="s">
        <v>143</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3" hidden="1" customHeight="1" outlineLevel="1" x14ac:dyDescent="0.3">
      <c r="A100" s="1042"/>
      <c r="B100" s="1043"/>
      <c r="C100" s="1116"/>
      <c r="D100" s="1116"/>
      <c r="E100" s="1116"/>
      <c r="F100" s="1124"/>
      <c r="G100" s="1128"/>
      <c r="H100" s="1129" t="s">
        <v>144</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3" hidden="1" customHeight="1" outlineLevel="1" x14ac:dyDescent="0.3">
      <c r="A101" s="1042"/>
      <c r="B101" s="1043"/>
      <c r="C101" s="1116"/>
      <c r="D101" s="1116"/>
      <c r="E101" s="1116"/>
      <c r="F101" s="1135"/>
      <c r="G101" s="1128"/>
      <c r="H101" s="1129" t="s">
        <v>145</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3" hidden="1" customHeight="1" outlineLevel="1" x14ac:dyDescent="0.3">
      <c r="A102" s="1042"/>
      <c r="B102" s="1043"/>
      <c r="C102" s="1116"/>
      <c r="D102" s="1116"/>
      <c r="E102" s="1116"/>
      <c r="F102" s="1136"/>
      <c r="G102" s="1128"/>
      <c r="H102" s="1129" t="s">
        <v>146</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3" hidden="1" customHeight="1" outlineLevel="1" x14ac:dyDescent="0.3">
      <c r="A103" s="1042"/>
      <c r="B103" s="1043"/>
      <c r="C103" s="1116"/>
      <c r="D103" s="1116"/>
      <c r="E103" s="1116"/>
      <c r="F103" s="1136"/>
      <c r="G103" s="1128"/>
      <c r="H103" s="1129" t="s">
        <v>147</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3" hidden="1" customHeight="1" outlineLevel="1" x14ac:dyDescent="0.3">
      <c r="A104" s="1042"/>
      <c r="B104" s="1043"/>
      <c r="C104" s="1116"/>
      <c r="D104" s="1116"/>
      <c r="E104" s="1116"/>
      <c r="F104" s="1136"/>
      <c r="G104" s="1128"/>
      <c r="H104" s="1129" t="s">
        <v>148</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3" hidden="1" customHeight="1" outlineLevel="1" x14ac:dyDescent="0.3">
      <c r="A105" s="1042"/>
      <c r="B105" s="1043"/>
      <c r="C105" s="1116"/>
      <c r="D105" s="1116"/>
      <c r="E105" s="1116"/>
      <c r="F105" s="1136"/>
      <c r="G105" s="1128"/>
      <c r="H105" s="1129" t="s">
        <v>149</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3" hidden="1" customHeight="1" outlineLevel="1" x14ac:dyDescent="0.3">
      <c r="A106" s="1042"/>
      <c r="B106" s="1043"/>
      <c r="C106" s="1116"/>
      <c r="D106" s="1116"/>
      <c r="E106" s="1116"/>
      <c r="F106" s="1136"/>
      <c r="G106" s="1128"/>
      <c r="H106" s="1129" t="s">
        <v>150</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3" hidden="1" customHeight="1" outlineLevel="1" x14ac:dyDescent="0.3">
      <c r="A107" s="1042"/>
      <c r="B107" s="1043"/>
      <c r="C107" s="1116"/>
      <c r="D107" s="1116"/>
      <c r="E107" s="1116"/>
      <c r="F107" s="1124"/>
      <c r="G107" s="1128" t="s">
        <v>1198</v>
      </c>
      <c r="H107" s="1129" t="s">
        <v>395</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3" hidden="1" customHeight="1" outlineLevel="1" x14ac:dyDescent="0.3">
      <c r="A108" s="1042"/>
      <c r="B108" s="1043"/>
      <c r="C108" s="1116"/>
      <c r="D108" s="1116"/>
      <c r="E108" s="1116"/>
      <c r="F108" s="1124"/>
      <c r="G108" s="1128"/>
      <c r="H108" s="1129" t="s">
        <v>142</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3" hidden="1" customHeight="1" outlineLevel="1" x14ac:dyDescent="0.3">
      <c r="A109" s="1042"/>
      <c r="B109" s="1043"/>
      <c r="C109" s="1116"/>
      <c r="D109" s="1116"/>
      <c r="E109" s="1116"/>
      <c r="F109" s="1124"/>
      <c r="G109" s="1128"/>
      <c r="H109" s="1129" t="s">
        <v>143</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3" hidden="1" customHeight="1" outlineLevel="1" x14ac:dyDescent="0.3">
      <c r="A110" s="1042"/>
      <c r="B110" s="1043"/>
      <c r="C110" s="1116"/>
      <c r="D110" s="1116"/>
      <c r="E110" s="1116"/>
      <c r="F110" s="1124"/>
      <c r="G110" s="1128"/>
      <c r="H110" s="1129" t="s">
        <v>144</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3" hidden="1" customHeight="1" outlineLevel="1" x14ac:dyDescent="0.3">
      <c r="A111" s="1042"/>
      <c r="B111" s="1043"/>
      <c r="C111" s="1116"/>
      <c r="D111" s="1116"/>
      <c r="E111" s="1116"/>
      <c r="F111" s="1135"/>
      <c r="G111" s="1128"/>
      <c r="H111" s="1129" t="s">
        <v>145</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3" hidden="1" customHeight="1" outlineLevel="1" x14ac:dyDescent="0.3">
      <c r="A112" s="1042"/>
      <c r="B112" s="1043"/>
      <c r="C112" s="1116"/>
      <c r="D112" s="1116"/>
      <c r="E112" s="1116"/>
      <c r="F112" s="1136"/>
      <c r="G112" s="1128"/>
      <c r="H112" s="1129" t="s">
        <v>146</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3" hidden="1" customHeight="1" outlineLevel="1" x14ac:dyDescent="0.3">
      <c r="A113" s="1042"/>
      <c r="B113" s="1043"/>
      <c r="C113" s="1116"/>
      <c r="D113" s="1116"/>
      <c r="E113" s="1116"/>
      <c r="F113" s="1136"/>
      <c r="G113" s="1128"/>
      <c r="H113" s="1129" t="s">
        <v>147</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3" hidden="1" customHeight="1" outlineLevel="1" x14ac:dyDescent="0.3">
      <c r="A114" s="1042"/>
      <c r="B114" s="1043"/>
      <c r="C114" s="1116"/>
      <c r="D114" s="1116"/>
      <c r="E114" s="1116"/>
      <c r="F114" s="1136"/>
      <c r="G114" s="1128"/>
      <c r="H114" s="1129" t="s">
        <v>148</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3" hidden="1" customHeight="1" outlineLevel="1" x14ac:dyDescent="0.3">
      <c r="A115" s="1042"/>
      <c r="B115" s="1043"/>
      <c r="C115" s="1116"/>
      <c r="D115" s="1116"/>
      <c r="E115" s="1116"/>
      <c r="F115" s="1136"/>
      <c r="G115" s="1128"/>
      <c r="H115" s="1129" t="s">
        <v>149</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3" hidden="1" customHeight="1" outlineLevel="1" x14ac:dyDescent="0.3">
      <c r="A116" s="1042"/>
      <c r="B116" s="1043"/>
      <c r="C116" s="1116"/>
      <c r="D116" s="1116"/>
      <c r="E116" s="1116"/>
      <c r="F116" s="1136"/>
      <c r="G116" s="1128"/>
      <c r="H116" s="1129" t="s">
        <v>150</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3" hidden="1" customHeight="1" outlineLevel="1" x14ac:dyDescent="0.3">
      <c r="A117" s="1042"/>
      <c r="B117" s="1043"/>
      <c r="C117" s="1116"/>
      <c r="D117" s="1116"/>
      <c r="E117" s="1116"/>
      <c r="F117" s="1124"/>
      <c r="G117" s="1128" t="s">
        <v>1199</v>
      </c>
      <c r="H117" s="1129" t="s">
        <v>395</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3" hidden="1" customHeight="1" outlineLevel="1" x14ac:dyDescent="0.3">
      <c r="A118" s="1042"/>
      <c r="B118" s="1043"/>
      <c r="C118" s="1116"/>
      <c r="D118" s="1116"/>
      <c r="E118" s="1116"/>
      <c r="F118" s="1124"/>
      <c r="G118" s="1128"/>
      <c r="H118" s="1129" t="s">
        <v>142</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3" hidden="1" customHeight="1" outlineLevel="1" x14ac:dyDescent="0.3">
      <c r="A119" s="1042"/>
      <c r="B119" s="1043"/>
      <c r="C119" s="1116"/>
      <c r="D119" s="1116"/>
      <c r="E119" s="1116"/>
      <c r="F119" s="1124"/>
      <c r="G119" s="1128"/>
      <c r="H119" s="1129" t="s">
        <v>143</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3" hidden="1" customHeight="1" outlineLevel="1" x14ac:dyDescent="0.3">
      <c r="A120" s="1042"/>
      <c r="B120" s="1043"/>
      <c r="C120" s="1116"/>
      <c r="D120" s="1116"/>
      <c r="E120" s="1116"/>
      <c r="F120" s="1124"/>
      <c r="G120" s="1128"/>
      <c r="H120" s="1129" t="s">
        <v>144</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3" hidden="1" customHeight="1" outlineLevel="1" x14ac:dyDescent="0.3">
      <c r="A121" s="1042"/>
      <c r="B121" s="1043"/>
      <c r="C121" s="1116"/>
      <c r="D121" s="1116"/>
      <c r="E121" s="1116"/>
      <c r="F121" s="1135"/>
      <c r="G121" s="1128"/>
      <c r="H121" s="1129" t="s">
        <v>145</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3" hidden="1" customHeight="1" outlineLevel="1" x14ac:dyDescent="0.3">
      <c r="A122" s="1042"/>
      <c r="B122" s="1043"/>
      <c r="C122" s="1116"/>
      <c r="D122" s="1116"/>
      <c r="E122" s="1116"/>
      <c r="F122" s="1136"/>
      <c r="G122" s="1128"/>
      <c r="H122" s="1129" t="s">
        <v>146</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3" hidden="1" customHeight="1" outlineLevel="1" x14ac:dyDescent="0.3">
      <c r="A123" s="1042"/>
      <c r="B123" s="1043"/>
      <c r="C123" s="1116"/>
      <c r="D123" s="1116"/>
      <c r="E123" s="1116"/>
      <c r="F123" s="1136"/>
      <c r="G123" s="1128"/>
      <c r="H123" s="1129" t="s">
        <v>147</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3" hidden="1" customHeight="1" outlineLevel="1" x14ac:dyDescent="0.3">
      <c r="A124" s="1042"/>
      <c r="B124" s="1043"/>
      <c r="C124" s="1116"/>
      <c r="D124" s="1116"/>
      <c r="E124" s="1116"/>
      <c r="F124" s="1136"/>
      <c r="G124" s="1128"/>
      <c r="H124" s="1129" t="s">
        <v>148</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3" hidden="1" customHeight="1" outlineLevel="1" x14ac:dyDescent="0.3">
      <c r="A125" s="1042"/>
      <c r="B125" s="1043"/>
      <c r="C125" s="1116"/>
      <c r="D125" s="1116"/>
      <c r="E125" s="1116"/>
      <c r="F125" s="1136"/>
      <c r="G125" s="1128"/>
      <c r="H125" s="1129" t="s">
        <v>149</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3" hidden="1" customHeight="1" outlineLevel="1" x14ac:dyDescent="0.3">
      <c r="A126" s="1042"/>
      <c r="B126" s="1043"/>
      <c r="C126" s="1116"/>
      <c r="D126" s="1116"/>
      <c r="E126" s="1116"/>
      <c r="F126" s="1136"/>
      <c r="G126" s="1128"/>
      <c r="H126" s="1129" t="s">
        <v>150</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3" hidden="1" customHeight="1" outlineLevel="1" x14ac:dyDescent="0.3">
      <c r="A127" s="1042"/>
      <c r="B127" s="1043"/>
      <c r="C127" s="1116"/>
      <c r="D127" s="1116"/>
      <c r="E127" s="1116"/>
      <c r="F127" s="1124"/>
      <c r="G127" s="1128" t="s">
        <v>1200</v>
      </c>
      <c r="H127" s="1129" t="s">
        <v>395</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3" hidden="1" customHeight="1" outlineLevel="1" x14ac:dyDescent="0.3">
      <c r="A128" s="1042"/>
      <c r="B128" s="1043"/>
      <c r="C128" s="1116"/>
      <c r="D128" s="1116"/>
      <c r="E128" s="1116"/>
      <c r="F128" s="1124"/>
      <c r="G128" s="1128"/>
      <c r="H128" s="1129" t="s">
        <v>142</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3" hidden="1" customHeight="1" outlineLevel="1" x14ac:dyDescent="0.3">
      <c r="A129" s="1042"/>
      <c r="B129" s="1043"/>
      <c r="C129" s="1116"/>
      <c r="D129" s="1116"/>
      <c r="E129" s="1116"/>
      <c r="F129" s="1124"/>
      <c r="G129" s="1128"/>
      <c r="H129" s="1129" t="s">
        <v>143</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3" hidden="1" customHeight="1" outlineLevel="1" x14ac:dyDescent="0.3">
      <c r="A130" s="1042"/>
      <c r="B130" s="1043"/>
      <c r="C130" s="1116"/>
      <c r="D130" s="1116"/>
      <c r="E130" s="1116"/>
      <c r="F130" s="1124"/>
      <c r="G130" s="1128"/>
      <c r="H130" s="1129" t="s">
        <v>144</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3" hidden="1" customHeight="1" outlineLevel="1" x14ac:dyDescent="0.3">
      <c r="A131" s="1042"/>
      <c r="B131" s="1043"/>
      <c r="C131" s="1116"/>
      <c r="D131" s="1116"/>
      <c r="E131" s="1116"/>
      <c r="F131" s="1135"/>
      <c r="G131" s="1128"/>
      <c r="H131" s="1129" t="s">
        <v>145</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3" hidden="1" customHeight="1" outlineLevel="1" x14ac:dyDescent="0.3">
      <c r="A132" s="1042"/>
      <c r="B132" s="1043"/>
      <c r="C132" s="1116"/>
      <c r="D132" s="1116"/>
      <c r="E132" s="1116"/>
      <c r="F132" s="1136"/>
      <c r="G132" s="1128"/>
      <c r="H132" s="1129" t="s">
        <v>146</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3" hidden="1" customHeight="1" outlineLevel="1" x14ac:dyDescent="0.3">
      <c r="A133" s="1042"/>
      <c r="B133" s="1043"/>
      <c r="C133" s="1116"/>
      <c r="D133" s="1116"/>
      <c r="E133" s="1116"/>
      <c r="F133" s="1136"/>
      <c r="G133" s="1128"/>
      <c r="H133" s="1129" t="s">
        <v>147</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3" hidden="1" customHeight="1" outlineLevel="1" x14ac:dyDescent="0.3">
      <c r="A134" s="1042"/>
      <c r="B134" s="1043"/>
      <c r="C134" s="1116"/>
      <c r="D134" s="1116"/>
      <c r="E134" s="1116"/>
      <c r="F134" s="1136"/>
      <c r="G134" s="1128"/>
      <c r="H134" s="1129" t="s">
        <v>148</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3" hidden="1" customHeight="1" outlineLevel="1" x14ac:dyDescent="0.3">
      <c r="A135" s="1042"/>
      <c r="B135" s="1043"/>
      <c r="C135" s="1116"/>
      <c r="D135" s="1116"/>
      <c r="E135" s="1116"/>
      <c r="F135" s="1136"/>
      <c r="G135" s="1128"/>
      <c r="H135" s="1129" t="s">
        <v>149</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3" hidden="1" customHeight="1" outlineLevel="1" x14ac:dyDescent="0.3">
      <c r="A136" s="1042"/>
      <c r="B136" s="1043"/>
      <c r="C136" s="1116"/>
      <c r="D136" s="1116"/>
      <c r="E136" s="1116"/>
      <c r="F136" s="1136"/>
      <c r="G136" s="1128"/>
      <c r="H136" s="1129" t="s">
        <v>150</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3" hidden="1" customHeight="1" outlineLevel="1" x14ac:dyDescent="0.3">
      <c r="A137" s="1042"/>
      <c r="B137" s="1043"/>
      <c r="C137" s="1116"/>
      <c r="D137" s="1116"/>
      <c r="E137" s="1116"/>
      <c r="F137" s="1124"/>
      <c r="G137" s="1128" t="s">
        <v>1201</v>
      </c>
      <c r="H137" s="1129" t="s">
        <v>395</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3" hidden="1" customHeight="1" outlineLevel="1" x14ac:dyDescent="0.3">
      <c r="A138" s="1042"/>
      <c r="B138" s="1043"/>
      <c r="C138" s="1116"/>
      <c r="D138" s="1116"/>
      <c r="E138" s="1116"/>
      <c r="F138" s="1124"/>
      <c r="G138" s="1128"/>
      <c r="H138" s="1129" t="s">
        <v>142</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3" hidden="1" customHeight="1" outlineLevel="1" x14ac:dyDescent="0.3">
      <c r="A139" s="1042"/>
      <c r="B139" s="1043"/>
      <c r="C139" s="1116"/>
      <c r="D139" s="1116"/>
      <c r="E139" s="1116"/>
      <c r="F139" s="1124"/>
      <c r="G139" s="1128"/>
      <c r="H139" s="1129" t="s">
        <v>143</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3" hidden="1" customHeight="1" outlineLevel="1" x14ac:dyDescent="0.3">
      <c r="A140" s="1042"/>
      <c r="B140" s="1043"/>
      <c r="C140" s="1116"/>
      <c r="D140" s="1116"/>
      <c r="E140" s="1116"/>
      <c r="F140" s="1124"/>
      <c r="G140" s="1128"/>
      <c r="H140" s="1129" t="s">
        <v>144</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3" hidden="1" customHeight="1" outlineLevel="1" x14ac:dyDescent="0.3">
      <c r="A141" s="1042"/>
      <c r="B141" s="1043"/>
      <c r="C141" s="1116"/>
      <c r="D141" s="1116"/>
      <c r="E141" s="1116"/>
      <c r="F141" s="1135"/>
      <c r="G141" s="1128"/>
      <c r="H141" s="1129" t="s">
        <v>145</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3" hidden="1" customHeight="1" outlineLevel="1" x14ac:dyDescent="0.3">
      <c r="A142" s="1042"/>
      <c r="B142" s="1043"/>
      <c r="C142" s="1116"/>
      <c r="D142" s="1116"/>
      <c r="E142" s="1116"/>
      <c r="F142" s="1136"/>
      <c r="G142" s="1128"/>
      <c r="H142" s="1129" t="s">
        <v>146</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3" hidden="1" customHeight="1" outlineLevel="1" x14ac:dyDescent="0.3">
      <c r="A143" s="1042"/>
      <c r="B143" s="1043"/>
      <c r="C143" s="1116"/>
      <c r="D143" s="1116"/>
      <c r="E143" s="1116"/>
      <c r="F143" s="1136"/>
      <c r="G143" s="1128"/>
      <c r="H143" s="1129" t="s">
        <v>147</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3" hidden="1" customHeight="1" outlineLevel="1" x14ac:dyDescent="0.3">
      <c r="A144" s="1042"/>
      <c r="B144" s="1043"/>
      <c r="C144" s="1116"/>
      <c r="D144" s="1116"/>
      <c r="E144" s="1116"/>
      <c r="F144" s="1136"/>
      <c r="G144" s="1128"/>
      <c r="H144" s="1129" t="s">
        <v>148</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3" hidden="1" customHeight="1" outlineLevel="1" x14ac:dyDescent="0.3">
      <c r="A145" s="1042"/>
      <c r="B145" s="1043"/>
      <c r="C145" s="1116"/>
      <c r="D145" s="1116"/>
      <c r="E145" s="1116"/>
      <c r="F145" s="1136"/>
      <c r="G145" s="1128"/>
      <c r="H145" s="1129" t="s">
        <v>149</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3" hidden="1" customHeight="1" outlineLevel="1" x14ac:dyDescent="0.3">
      <c r="A146" s="1042"/>
      <c r="B146" s="1043"/>
      <c r="C146" s="1116"/>
      <c r="D146" s="1116"/>
      <c r="E146" s="1116"/>
      <c r="F146" s="1136"/>
      <c r="G146" s="1128"/>
      <c r="H146" s="1129" t="s">
        <v>150</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3" hidden="1" customHeight="1" outlineLevel="1" x14ac:dyDescent="0.3">
      <c r="A147" s="1042"/>
      <c r="B147" s="1043"/>
      <c r="C147" s="1116"/>
      <c r="D147" s="1116"/>
      <c r="E147" s="1116"/>
      <c r="F147" s="1124"/>
      <c r="G147" s="1128" t="s">
        <v>1202</v>
      </c>
      <c r="H147" s="1129" t="s">
        <v>395</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3" hidden="1" customHeight="1" outlineLevel="1" x14ac:dyDescent="0.3">
      <c r="A148" s="1042"/>
      <c r="B148" s="1043"/>
      <c r="C148" s="1116"/>
      <c r="D148" s="1116"/>
      <c r="E148" s="1116"/>
      <c r="F148" s="1124"/>
      <c r="G148" s="1128"/>
      <c r="H148" s="1129" t="s">
        <v>142</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3" hidden="1" customHeight="1" outlineLevel="1" x14ac:dyDescent="0.3">
      <c r="A149" s="1042"/>
      <c r="B149" s="1043"/>
      <c r="C149" s="1116"/>
      <c r="D149" s="1116"/>
      <c r="E149" s="1116"/>
      <c r="F149" s="1124"/>
      <c r="G149" s="1128"/>
      <c r="H149" s="1129" t="s">
        <v>143</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3" hidden="1" customHeight="1" outlineLevel="1" x14ac:dyDescent="0.3">
      <c r="A150" s="1042"/>
      <c r="B150" s="1043"/>
      <c r="C150" s="1116"/>
      <c r="D150" s="1116"/>
      <c r="E150" s="1116"/>
      <c r="F150" s="1124"/>
      <c r="G150" s="1128"/>
      <c r="H150" s="1129" t="s">
        <v>144</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3" hidden="1" customHeight="1" outlineLevel="1" x14ac:dyDescent="0.3">
      <c r="A151" s="1042"/>
      <c r="B151" s="1043"/>
      <c r="C151" s="1116"/>
      <c r="D151" s="1116"/>
      <c r="E151" s="1116"/>
      <c r="F151" s="1135"/>
      <c r="G151" s="1128"/>
      <c r="H151" s="1129" t="s">
        <v>145</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3" hidden="1" customHeight="1" outlineLevel="1" x14ac:dyDescent="0.3">
      <c r="A152" s="1042"/>
      <c r="B152" s="1043"/>
      <c r="C152" s="1116"/>
      <c r="D152" s="1116"/>
      <c r="E152" s="1116"/>
      <c r="F152" s="1136"/>
      <c r="G152" s="1128"/>
      <c r="H152" s="1129" t="s">
        <v>146</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3" hidden="1" customHeight="1" outlineLevel="1" x14ac:dyDescent="0.3">
      <c r="A153" s="1042"/>
      <c r="B153" s="1043"/>
      <c r="C153" s="1116"/>
      <c r="D153" s="1116"/>
      <c r="E153" s="1116"/>
      <c r="F153" s="1136"/>
      <c r="G153" s="1128"/>
      <c r="H153" s="1129" t="s">
        <v>147</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3" hidden="1" customHeight="1" outlineLevel="1" x14ac:dyDescent="0.3">
      <c r="A154" s="1042"/>
      <c r="B154" s="1043"/>
      <c r="C154" s="1116"/>
      <c r="D154" s="1116"/>
      <c r="E154" s="1116"/>
      <c r="F154" s="1136"/>
      <c r="G154" s="1128"/>
      <c r="H154" s="1129" t="s">
        <v>148</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3" hidden="1" customHeight="1" outlineLevel="1" x14ac:dyDescent="0.3">
      <c r="A155" s="1042"/>
      <c r="B155" s="1043"/>
      <c r="C155" s="1116"/>
      <c r="D155" s="1116"/>
      <c r="E155" s="1116"/>
      <c r="F155" s="1136"/>
      <c r="G155" s="1128"/>
      <c r="H155" s="1129" t="s">
        <v>149</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3" hidden="1" customHeight="1" outlineLevel="1" x14ac:dyDescent="0.3">
      <c r="A156" s="1042"/>
      <c r="B156" s="1043"/>
      <c r="C156" s="1116"/>
      <c r="D156" s="1116"/>
      <c r="E156" s="1116"/>
      <c r="F156" s="1136"/>
      <c r="G156" s="1128"/>
      <c r="H156" s="1129" t="s">
        <v>150</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3">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15" customHeight="1" x14ac:dyDescent="0.3">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3">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3">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15"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15" customHeight="1" x14ac:dyDescent="0.3">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3" customHeight="1" x14ac:dyDescent="0.3">
      <c r="A164" s="1042"/>
      <c r="B164" s="1043"/>
      <c r="C164" s="1109"/>
      <c r="D164" s="1109">
        <v>0</v>
      </c>
      <c r="E164" s="1109" t="s">
        <v>1</v>
      </c>
      <c r="F164" s="1110"/>
      <c r="G164" s="1111" t="s">
        <v>1203</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3" customHeight="1" x14ac:dyDescent="0.3">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3" customHeight="1" x14ac:dyDescent="0.3">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3" customHeight="1" x14ac:dyDescent="0.3">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3" customHeight="1" x14ac:dyDescent="0.3">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3" customHeight="1" x14ac:dyDescent="0.3">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3" customHeight="1" x14ac:dyDescent="0.3">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3" customHeight="1" x14ac:dyDescent="0.3">
      <c r="A171" s="1042"/>
      <c r="B171" s="1043"/>
      <c r="C171" s="1116"/>
      <c r="D171" s="1116"/>
      <c r="E171" s="1116"/>
      <c r="F171" s="1116"/>
      <c r="G171" s="1116"/>
      <c r="H171" s="1145"/>
      <c r="I171" s="725" t="s">
        <v>396</v>
      </c>
      <c r="J171" s="725" t="s">
        <v>59</v>
      </c>
      <c r="K171" s="725" t="s">
        <v>60</v>
      </c>
      <c r="L171" s="725" t="s">
        <v>61</v>
      </c>
      <c r="M171" s="725" t="s">
        <v>62</v>
      </c>
      <c r="N171" s="725" t="s">
        <v>899</v>
      </c>
      <c r="O171" s="725" t="s">
        <v>900</v>
      </c>
      <c r="P171" s="725" t="s">
        <v>901</v>
      </c>
      <c r="Q171" s="725" t="s">
        <v>1223</v>
      </c>
      <c r="R171" s="1145"/>
      <c r="S171" s="1145"/>
      <c r="T171" s="1120"/>
      <c r="U171" s="1120"/>
      <c r="V171" s="1120"/>
      <c r="W171" s="1120"/>
      <c r="X171" s="1115"/>
      <c r="Y171" s="1044"/>
    </row>
    <row r="172" spans="1:25" ht="5.15" customHeight="1" x14ac:dyDescent="0.3">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15" customHeight="1" x14ac:dyDescent="0.3">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3" customHeight="1" x14ac:dyDescent="0.3">
      <c r="A174" s="1042"/>
      <c r="B174" s="1043"/>
      <c r="C174" s="1116"/>
      <c r="D174" s="1116"/>
      <c r="E174" s="1116"/>
      <c r="F174" s="1124"/>
      <c r="G174" s="1089"/>
      <c r="H174" s="1140" t="s">
        <v>1204</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3" customHeight="1" x14ac:dyDescent="0.3">
      <c r="A175" s="1042"/>
      <c r="B175" s="1043"/>
      <c r="C175" s="1116"/>
      <c r="D175" s="1116"/>
      <c r="E175" s="1116"/>
      <c r="F175" s="1135"/>
      <c r="G175" s="1139"/>
      <c r="H175" s="1140"/>
      <c r="Q175" s="1140"/>
      <c r="R175" s="1140"/>
      <c r="S175" s="1140"/>
      <c r="T175" s="1140"/>
      <c r="U175" s="1140"/>
      <c r="V175" s="1140"/>
      <c r="W175" s="1127"/>
      <c r="X175" s="1115"/>
      <c r="Y175" s="1044"/>
    </row>
    <row r="176" spans="1:25" ht="5.15" customHeight="1" x14ac:dyDescent="0.3">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3">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3">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15"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15" customHeight="1" x14ac:dyDescent="0.3">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3" customHeight="1" x14ac:dyDescent="0.3">
      <c r="A182" s="1042"/>
      <c r="B182" s="1043"/>
      <c r="C182" s="1109"/>
      <c r="D182" s="1109">
        <v>0</v>
      </c>
      <c r="E182" s="1109" t="s">
        <v>1</v>
      </c>
      <c r="F182" s="1110"/>
      <c r="G182" s="1111" t="s">
        <v>1205</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3" customHeight="1" x14ac:dyDescent="0.3">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3" customHeight="1" x14ac:dyDescent="0.3">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3" customHeight="1" x14ac:dyDescent="0.3">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3" customHeight="1" x14ac:dyDescent="0.3">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3" customHeight="1" x14ac:dyDescent="0.3">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3" customHeight="1" x14ac:dyDescent="0.3">
      <c r="A188" s="1042"/>
      <c r="B188" s="1043"/>
      <c r="C188" s="1116"/>
      <c r="D188" s="1116"/>
      <c r="E188" s="1116"/>
      <c r="F188" s="1116"/>
      <c r="G188" s="1116"/>
      <c r="H188" s="1145"/>
      <c r="I188" s="1123" t="s">
        <v>1206</v>
      </c>
      <c r="J188" s="1123"/>
      <c r="K188" s="1123"/>
      <c r="L188" s="1123"/>
      <c r="M188" s="1123"/>
      <c r="N188" s="1146"/>
      <c r="O188" s="1145"/>
      <c r="P188" s="1145"/>
      <c r="Q188" s="1145"/>
      <c r="R188" s="1145"/>
      <c r="S188" s="1145"/>
      <c r="T188" s="1120"/>
      <c r="U188" s="1120"/>
      <c r="V188" s="1120"/>
      <c r="W188" s="1120"/>
      <c r="X188" s="1115"/>
      <c r="Y188" s="1044"/>
    </row>
    <row r="189" spans="1:25" ht="13" customHeight="1" x14ac:dyDescent="0.3">
      <c r="A189" s="1042"/>
      <c r="B189" s="1043"/>
      <c r="C189" s="1116"/>
      <c r="D189" s="1116"/>
      <c r="E189" s="1116"/>
      <c r="F189" s="1116"/>
      <c r="G189" s="1116"/>
      <c r="H189" s="1145"/>
      <c r="I189" s="1081" t="s">
        <v>1207</v>
      </c>
      <c r="J189" s="1081" t="s">
        <v>1208</v>
      </c>
      <c r="K189" s="1081" t="s">
        <v>1209</v>
      </c>
      <c r="L189" s="1081" t="s">
        <v>1210</v>
      </c>
      <c r="M189" s="1081" t="s">
        <v>1211</v>
      </c>
      <c r="N189" s="1082"/>
      <c r="O189" s="1145"/>
      <c r="P189" s="1145"/>
      <c r="Q189" s="1145"/>
      <c r="R189" s="1145"/>
      <c r="S189" s="1145"/>
      <c r="T189" s="1120"/>
      <c r="U189" s="1120"/>
      <c r="V189" s="1120"/>
      <c r="W189" s="1120"/>
      <c r="X189" s="1115"/>
      <c r="Y189" s="1044"/>
    </row>
    <row r="190" spans="1:25" ht="5.15" customHeight="1" x14ac:dyDescent="0.3">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15" customHeight="1" x14ac:dyDescent="0.3">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3" customHeight="1" x14ac:dyDescent="0.3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3" customHeight="1" x14ac:dyDescent="0.3">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15" customHeight="1" x14ac:dyDescent="0.3">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3">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3">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15"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15" customHeight="1" x14ac:dyDescent="0.3">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3" customHeight="1" x14ac:dyDescent="0.3">
      <c r="A200" s="1042"/>
      <c r="B200" s="1043"/>
      <c r="C200" s="1109"/>
      <c r="D200" s="1109">
        <v>0</v>
      </c>
      <c r="E200" s="1109" t="s">
        <v>1</v>
      </c>
      <c r="F200" s="1110"/>
      <c r="G200" s="1111" t="s">
        <v>1212</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3" customHeight="1" x14ac:dyDescent="0.3">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3" customHeight="1" x14ac:dyDescent="0.3">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3" customHeight="1" x14ac:dyDescent="0.3">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3" customHeight="1" x14ac:dyDescent="0.3">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3" customHeight="1" x14ac:dyDescent="0.3">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3" customHeight="1" x14ac:dyDescent="0.3">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3" customHeight="1" x14ac:dyDescent="0.3">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15" customHeight="1" x14ac:dyDescent="0.3">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15" customHeight="1" x14ac:dyDescent="0.3">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3" customHeight="1" x14ac:dyDescent="0.3">
      <c r="A210" s="1042"/>
      <c r="B210" s="1043"/>
      <c r="C210" s="1116"/>
      <c r="D210" s="1116"/>
      <c r="E210" s="1116"/>
      <c r="F210" s="1124"/>
      <c r="G210" s="1139" t="s">
        <v>1213</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3" customHeight="1" x14ac:dyDescent="0.3">
      <c r="A211" s="1042"/>
      <c r="B211" s="1043"/>
      <c r="C211" s="1116"/>
      <c r="D211" s="1116"/>
      <c r="E211" s="1116"/>
      <c r="F211" s="1124"/>
      <c r="G211" s="1139" t="s">
        <v>1214</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3" customHeight="1" x14ac:dyDescent="0.3">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3" customHeight="1" x14ac:dyDescent="0.3">
      <c r="A213" s="1042"/>
      <c r="B213" s="1043"/>
      <c r="C213" s="1116"/>
      <c r="D213" s="1116"/>
      <c r="E213" s="1116"/>
      <c r="F213" s="1135"/>
      <c r="G213" s="1139" t="s">
        <v>1215</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3" customHeight="1" x14ac:dyDescent="0.3">
      <c r="A214" s="1042"/>
      <c r="B214" s="1043"/>
      <c r="C214" s="1116"/>
      <c r="D214" s="1116"/>
      <c r="E214" s="1116"/>
      <c r="F214" s="1136"/>
      <c r="G214" s="1139" t="s">
        <v>1216</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3" customHeight="1" x14ac:dyDescent="0.3">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15" customHeight="1" x14ac:dyDescent="0.3">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3">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3">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3">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3">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3">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3">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3">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3">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3">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3">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3">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3">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3">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3">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3">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3">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3">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3">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3">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3">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3" x14ac:dyDescent="0.3">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workbookViewId="0">
      <selection activeCell="I22" sqref="I22:J22"/>
    </sheetView>
  </sheetViews>
  <sheetFormatPr defaultRowHeight="14.5" outlineLevelRow="1" x14ac:dyDescent="0.35"/>
  <cols>
    <col min="1" max="1" width="2.7265625" customWidth="1"/>
    <col min="2" max="2" width="4.26953125" customWidth="1"/>
    <col min="3" max="3" width="5" customWidth="1"/>
    <col min="4" max="4" width="3.453125" customWidth="1"/>
    <col min="6" max="6" width="9.453125" bestFit="1" customWidth="1"/>
    <col min="7" max="7" width="11" customWidth="1"/>
    <col min="8" max="16" width="10.26953125" customWidth="1"/>
    <col min="20" max="32" width="9.1796875" style="687"/>
  </cols>
  <sheetData>
    <row r="1" spans="1:41" s="76" customFormat="1" ht="12" customHeight="1" x14ac:dyDescent="0.3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15" customHeight="1" thickBot="1" x14ac:dyDescent="0.4">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15" customHeight="1" x14ac:dyDescent="0.3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35">
      <c r="A4" s="233"/>
      <c r="B4" s="234"/>
      <c r="C4" s="239"/>
      <c r="D4" s="240"/>
      <c r="E4" s="241" t="s">
        <v>779</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3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3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3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3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3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3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3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3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3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3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3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3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3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35">
      <c r="A18" s="233"/>
      <c r="B18" s="234"/>
      <c r="C18" s="244"/>
      <c r="D18" s="244"/>
      <c r="E18" s="244"/>
      <c r="F18" s="244"/>
      <c r="G18" s="244"/>
      <c r="H18" s="244"/>
      <c r="I18" s="244"/>
      <c r="J18" s="244"/>
      <c r="K18" s="244"/>
      <c r="L18" s="244"/>
      <c r="M18" s="244"/>
      <c r="N18" s="244"/>
      <c r="O18" s="244"/>
      <c r="P18" s="244"/>
      <c r="Q18" s="244"/>
      <c r="R18" s="244"/>
      <c r="S18" s="244"/>
      <c r="T18" s="700"/>
      <c r="U18" s="700" t="s">
        <v>1148</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3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35">
      <c r="A20" s="233"/>
      <c r="B20" s="234"/>
      <c r="C20" s="244"/>
      <c r="D20" s="244"/>
      <c r="E20" s="244" t="s">
        <v>100</v>
      </c>
      <c r="F20" s="244" t="s">
        <v>837</v>
      </c>
      <c r="G20" s="625" t="s">
        <v>778</v>
      </c>
      <c r="H20" s="625" t="s">
        <v>770</v>
      </c>
      <c r="I20" s="625" t="s">
        <v>771</v>
      </c>
      <c r="J20" s="625" t="s">
        <v>772</v>
      </c>
      <c r="K20" s="625" t="s">
        <v>773</v>
      </c>
      <c r="L20" s="625" t="s">
        <v>774</v>
      </c>
      <c r="M20" s="625" t="s">
        <v>775</v>
      </c>
      <c r="N20" s="625" t="s">
        <v>776</v>
      </c>
      <c r="O20" s="625" t="s">
        <v>777</v>
      </c>
      <c r="P20" s="632"/>
      <c r="Q20" s="632"/>
      <c r="R20" s="632"/>
      <c r="S20" s="632"/>
      <c r="T20" s="998" t="s">
        <v>100</v>
      </c>
      <c r="U20" s="998" t="s">
        <v>837</v>
      </c>
      <c r="V20" s="998" t="s">
        <v>778</v>
      </c>
      <c r="W20" s="998" t="s">
        <v>770</v>
      </c>
      <c r="X20" s="998" t="s">
        <v>771</v>
      </c>
      <c r="Y20" s="998" t="s">
        <v>772</v>
      </c>
      <c r="Z20" s="998" t="s">
        <v>773</v>
      </c>
      <c r="AA20" s="998" t="s">
        <v>774</v>
      </c>
      <c r="AB20" s="998" t="s">
        <v>775</v>
      </c>
      <c r="AC20" s="998" t="s">
        <v>776</v>
      </c>
      <c r="AD20" s="998" t="s">
        <v>777</v>
      </c>
      <c r="AE20" s="998"/>
      <c r="AF20" s="998"/>
      <c r="AG20" s="632"/>
      <c r="AH20" s="632"/>
      <c r="AI20" s="632"/>
      <c r="AJ20" s="632"/>
      <c r="AK20" s="632"/>
      <c r="AL20" s="243"/>
      <c r="AM20" s="235"/>
      <c r="AN20" s="235"/>
      <c r="AO20" s="235"/>
    </row>
    <row r="21" spans="1:41" s="76" customFormat="1" outlineLevel="1" x14ac:dyDescent="0.35">
      <c r="A21" s="233"/>
      <c r="B21" s="234"/>
      <c r="C21" s="244"/>
      <c r="D21" s="252"/>
      <c r="E21" s="644" t="s">
        <v>397</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1101</v>
      </c>
      <c r="T21" s="687" t="s">
        <v>397</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35">
      <c r="A22" s="233"/>
      <c r="B22" s="234"/>
      <c r="C22" s="244"/>
      <c r="D22" s="704"/>
      <c r="E22" s="645" t="s">
        <v>398</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398</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35">
      <c r="A23" s="233"/>
      <c r="B23" s="234"/>
      <c r="C23" s="244"/>
      <c r="D23" s="704"/>
      <c r="E23" s="645" t="s">
        <v>399</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399</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35">
      <c r="A24" s="233"/>
      <c r="B24" s="234"/>
      <c r="C24" s="244"/>
      <c r="D24" s="704"/>
      <c r="E24" s="645" t="s">
        <v>400</v>
      </c>
      <c r="F24" s="865">
        <v>43628</v>
      </c>
      <c r="G24" s="865">
        <v>43684</v>
      </c>
      <c r="H24" s="1">
        <f>G24</f>
        <v>43684</v>
      </c>
      <c r="I24" s="865">
        <v>43684</v>
      </c>
      <c r="J24" s="1">
        <f>I24</f>
        <v>43684</v>
      </c>
      <c r="K24" s="865">
        <v>43684</v>
      </c>
      <c r="L24" s="1">
        <f>K24</f>
        <v>43684</v>
      </c>
      <c r="M24" s="865">
        <v>43684</v>
      </c>
      <c r="N24" s="1">
        <f t="shared" si="0"/>
        <v>43684</v>
      </c>
      <c r="O24" s="1">
        <f t="shared" si="0"/>
        <v>43684</v>
      </c>
      <c r="T24" s="687" t="s">
        <v>400</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35">
      <c r="A25" s="233"/>
      <c r="B25" s="234"/>
      <c r="C25" s="244"/>
      <c r="D25" s="704"/>
      <c r="E25" s="645" t="s">
        <v>401</v>
      </c>
      <c r="F25" s="865">
        <v>43684</v>
      </c>
      <c r="G25" s="865">
        <v>43733</v>
      </c>
      <c r="H25" s="1">
        <f>G25</f>
        <v>43733</v>
      </c>
      <c r="I25" s="865">
        <v>43733</v>
      </c>
      <c r="J25" s="1">
        <f>I25</f>
        <v>43733</v>
      </c>
      <c r="K25" s="865">
        <v>43733</v>
      </c>
      <c r="L25" s="1">
        <f>K25</f>
        <v>43733</v>
      </c>
      <c r="M25" s="865">
        <v>43733</v>
      </c>
      <c r="N25" s="1">
        <f t="shared" si="0"/>
        <v>43733</v>
      </c>
      <c r="O25" s="1">
        <f t="shared" si="0"/>
        <v>43733</v>
      </c>
      <c r="T25" s="687" t="s">
        <v>401</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35">
      <c r="A26" s="233"/>
      <c r="B26" s="234"/>
      <c r="C26" s="244"/>
      <c r="D26" s="704"/>
      <c r="E26" s="645" t="s">
        <v>402</v>
      </c>
      <c r="F26" s="865">
        <v>43733</v>
      </c>
      <c r="G26" s="865">
        <v>43753</v>
      </c>
      <c r="H26" s="1">
        <f>G26</f>
        <v>43753</v>
      </c>
      <c r="I26" s="865">
        <v>43753</v>
      </c>
      <c r="J26" s="1">
        <f>I26</f>
        <v>43753</v>
      </c>
      <c r="K26" s="865">
        <v>43753</v>
      </c>
      <c r="L26" s="1">
        <f>K26</f>
        <v>43753</v>
      </c>
      <c r="M26" s="865">
        <v>43753</v>
      </c>
      <c r="N26" s="1">
        <f t="shared" si="0"/>
        <v>43753</v>
      </c>
      <c r="O26" s="1">
        <f t="shared" si="0"/>
        <v>43753</v>
      </c>
      <c r="P26" s="76" t="s">
        <v>1102</v>
      </c>
      <c r="T26" s="687" t="s">
        <v>402</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35">
      <c r="A27" s="233"/>
      <c r="B27" s="234"/>
      <c r="C27" s="244"/>
      <c r="D27" s="704"/>
      <c r="E27" s="645" t="s">
        <v>403</v>
      </c>
      <c r="F27" s="865">
        <v>43778</v>
      </c>
      <c r="G27" s="865">
        <v>43784</v>
      </c>
      <c r="H27" s="865">
        <v>43769</v>
      </c>
      <c r="I27" s="865">
        <v>43784</v>
      </c>
      <c r="J27" s="865">
        <v>43766</v>
      </c>
      <c r="K27" s="865">
        <v>43789</v>
      </c>
      <c r="L27" s="865">
        <v>43775</v>
      </c>
      <c r="M27" s="865">
        <v>43797</v>
      </c>
      <c r="N27" s="865">
        <v>43770</v>
      </c>
      <c r="O27" s="1">
        <f>N27</f>
        <v>43770</v>
      </c>
      <c r="P27" s="76" t="s">
        <v>1100</v>
      </c>
      <c r="T27" s="687" t="s">
        <v>403</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35">
      <c r="A28" s="233"/>
      <c r="B28" s="234"/>
      <c r="C28" s="244"/>
      <c r="D28" s="704"/>
      <c r="E28" s="645" t="s">
        <v>404</v>
      </c>
      <c r="F28" s="865">
        <v>43809</v>
      </c>
      <c r="G28" s="865">
        <v>43852</v>
      </c>
      <c r="H28" s="865">
        <v>43852</v>
      </c>
      <c r="I28" s="865">
        <v>43852</v>
      </c>
      <c r="J28" s="865">
        <v>43852</v>
      </c>
      <c r="K28" s="865">
        <v>43852</v>
      </c>
      <c r="L28" s="865">
        <v>43852</v>
      </c>
      <c r="M28" s="865">
        <v>43852</v>
      </c>
      <c r="N28" s="865">
        <v>43852</v>
      </c>
      <c r="O28" s="1">
        <f>N28</f>
        <v>43852</v>
      </c>
      <c r="T28" s="687" t="s">
        <v>404</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35">
      <c r="A29" s="233"/>
      <c r="B29" s="234"/>
      <c r="C29" s="244"/>
      <c r="D29" s="704"/>
      <c r="E29" s="645" t="s">
        <v>405</v>
      </c>
      <c r="F29" s="865">
        <v>43852</v>
      </c>
      <c r="G29" s="865">
        <v>43891</v>
      </c>
      <c r="H29" s="865">
        <v>43891</v>
      </c>
      <c r="I29" s="865">
        <v>43891</v>
      </c>
      <c r="J29" s="865">
        <v>43891</v>
      </c>
      <c r="K29" s="865">
        <v>43891</v>
      </c>
      <c r="L29" s="865">
        <v>43891</v>
      </c>
      <c r="M29" s="865">
        <v>43891</v>
      </c>
      <c r="N29" s="865">
        <v>43891</v>
      </c>
      <c r="O29" s="1">
        <f>N29</f>
        <v>43891</v>
      </c>
      <c r="T29" s="687" t="s">
        <v>405</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35">
      <c r="A30" s="233"/>
      <c r="B30" s="234"/>
      <c r="C30" s="244"/>
      <c r="D30" s="704"/>
      <c r="E30" s="646" t="s">
        <v>406</v>
      </c>
      <c r="F30" s="865">
        <v>43902</v>
      </c>
      <c r="G30" s="865">
        <v>43922</v>
      </c>
      <c r="H30" s="865">
        <v>43922</v>
      </c>
      <c r="I30" s="865">
        <v>43922</v>
      </c>
      <c r="J30" s="865">
        <v>43922</v>
      </c>
      <c r="K30" s="865">
        <v>43922</v>
      </c>
      <c r="L30" s="865">
        <v>43922</v>
      </c>
      <c r="M30" s="865">
        <v>43922</v>
      </c>
      <c r="N30" s="865">
        <v>43922</v>
      </c>
      <c r="O30" s="1">
        <f>N30</f>
        <v>43922</v>
      </c>
      <c r="T30" s="687" t="s">
        <v>406</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35">
      <c r="A31" s="233"/>
      <c r="B31" s="234"/>
      <c r="C31" s="244"/>
      <c r="D31" s="252"/>
      <c r="E31" s="216" t="s">
        <v>407</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407</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3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3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15" customHeight="1" outlineLevel="1" x14ac:dyDescent="0.3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3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3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3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15" customHeight="1" thickBot="1" x14ac:dyDescent="0.4">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15" customHeight="1" x14ac:dyDescent="0.3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35">
      <c r="A40" s="233"/>
      <c r="B40" s="234"/>
      <c r="C40" s="239"/>
      <c r="D40" s="240"/>
      <c r="E40" s="241" t="s">
        <v>780</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3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3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3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3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3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35">
      <c r="A46" s="233"/>
      <c r="B46" s="234"/>
      <c r="C46" s="244"/>
      <c r="D46" s="244"/>
      <c r="E46" s="244"/>
      <c r="F46" s="244"/>
      <c r="G46" s="244" t="s">
        <v>837</v>
      </c>
      <c r="H46" s="625" t="s">
        <v>778</v>
      </c>
      <c r="I46" s="625" t="s">
        <v>770</v>
      </c>
      <c r="J46" s="625" t="s">
        <v>771</v>
      </c>
      <c r="K46" s="625" t="s">
        <v>772</v>
      </c>
      <c r="L46" s="625" t="s">
        <v>773</v>
      </c>
      <c r="M46" s="625" t="s">
        <v>774</v>
      </c>
      <c r="N46" s="625" t="s">
        <v>775</v>
      </c>
      <c r="O46" s="625" t="s">
        <v>776</v>
      </c>
      <c r="P46" s="625" t="s">
        <v>777</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35">
      <c r="A47" s="6"/>
      <c r="B47" s="7"/>
      <c r="C47" s="18"/>
      <c r="D47" s="252"/>
      <c r="E47" s="624" t="s">
        <v>102</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35">
      <c r="A48" s="691"/>
      <c r="B48" s="688"/>
      <c r="C48" s="700"/>
      <c r="D48" s="704"/>
      <c r="E48" s="701"/>
      <c r="F48" s="623" t="s">
        <v>103</v>
      </c>
      <c r="G48" s="1027">
        <v>21</v>
      </c>
      <c r="H48" s="1027">
        <v>28</v>
      </c>
      <c r="I48" s="1027">
        <v>28</v>
      </c>
      <c r="J48" s="1027">
        <v>28</v>
      </c>
      <c r="K48" s="1027">
        <v>28</v>
      </c>
      <c r="L48" s="1027">
        <v>14</v>
      </c>
      <c r="M48" s="1027">
        <v>14</v>
      </c>
      <c r="N48" s="1027">
        <v>0</v>
      </c>
      <c r="O48" s="1027">
        <v>0</v>
      </c>
      <c r="P48" s="1027">
        <v>0</v>
      </c>
      <c r="Q48" s="314" t="s">
        <v>785</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3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822</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3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822</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35">
      <c r="A51" s="6"/>
      <c r="B51" s="7"/>
      <c r="C51" s="18"/>
      <c r="D51" s="252"/>
      <c r="E51" s="35"/>
      <c r="F51" s="687" t="s">
        <v>1149</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3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3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3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35">
      <c r="A55" s="691"/>
      <c r="B55" s="688"/>
      <c r="C55" s="700"/>
      <c r="D55" s="704"/>
      <c r="E55" s="704"/>
      <c r="F55" s="623" t="s">
        <v>104</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35">
      <c r="A56" s="233"/>
      <c r="B56" s="234"/>
      <c r="C56" s="244"/>
      <c r="D56" s="252"/>
      <c r="E56" s="687"/>
      <c r="F56" s="687" t="s">
        <v>1149</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3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35">
      <c r="A58" s="6"/>
      <c r="B58" s="7"/>
      <c r="C58" s="18"/>
      <c r="D58" s="27"/>
      <c r="E58" s="624" t="s">
        <v>105</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35">
      <c r="A59" s="6"/>
      <c r="B59" s="7"/>
      <c r="C59" s="18"/>
      <c r="D59" s="27"/>
      <c r="E59" s="35"/>
      <c r="F59" s="623" t="s">
        <v>106</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35">
      <c r="A60" s="691"/>
      <c r="B60" s="688"/>
      <c r="C60" s="700"/>
      <c r="D60" s="704"/>
      <c r="E60" s="701"/>
      <c r="F60" s="687" t="s">
        <v>1149</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3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35">
      <c r="A62" s="691"/>
      <c r="B62" s="688"/>
      <c r="C62" s="700"/>
      <c r="D62" s="704"/>
      <c r="F62" s="623" t="s">
        <v>107</v>
      </c>
      <c r="G62" s="1027">
        <v>7</v>
      </c>
      <c r="H62" s="1027">
        <v>7</v>
      </c>
      <c r="I62" s="1027">
        <v>7</v>
      </c>
      <c r="J62" s="1027">
        <v>7</v>
      </c>
      <c r="K62" s="1027">
        <v>7</v>
      </c>
      <c r="L62" s="1027">
        <v>7</v>
      </c>
      <c r="M62" s="1027">
        <v>7</v>
      </c>
      <c r="N62" s="1027">
        <v>7</v>
      </c>
      <c r="O62" s="1027">
        <v>7</v>
      </c>
      <c r="P62" s="1027">
        <v>7</v>
      </c>
      <c r="Q62" s="314" t="s">
        <v>782</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3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784</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35">
      <c r="A64" s="6"/>
      <c r="B64" s="7"/>
      <c r="C64" s="18"/>
      <c r="D64" s="27"/>
      <c r="F64" s="687" t="s">
        <v>1149</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3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3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3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15" customHeight="1" outlineLevel="1" x14ac:dyDescent="0.3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3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3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3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15" customHeight="1" thickBot="1" x14ac:dyDescent="0.4">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15" customHeight="1" x14ac:dyDescent="0.3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35">
      <c r="A74" s="233"/>
      <c r="B74" s="234"/>
      <c r="C74" s="239"/>
      <c r="D74" s="240"/>
      <c r="E74" s="241" t="s">
        <v>769</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3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3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3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3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3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3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3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3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3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3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3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3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3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3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3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3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3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3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3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3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35">
      <c r="A95" s="233"/>
      <c r="B95" s="234"/>
      <c r="C95" s="244"/>
      <c r="D95" s="244"/>
      <c r="E95" s="244"/>
      <c r="F95" s="1038"/>
      <c r="G95" s="1188" t="s">
        <v>782</v>
      </c>
      <c r="H95" s="1188"/>
      <c r="I95" s="1188"/>
      <c r="J95" s="1188"/>
      <c r="K95" s="1188" t="s">
        <v>783</v>
      </c>
      <c r="L95" s="1188"/>
      <c r="M95" s="1188" t="s">
        <v>784</v>
      </c>
      <c r="N95" s="1188"/>
      <c r="O95" s="1038"/>
      <c r="P95" s="620"/>
      <c r="Q95" s="620"/>
      <c r="R95" s="620"/>
      <c r="S95" s="622"/>
      <c r="T95" s="998"/>
      <c r="U95" s="700" t="s">
        <v>1148</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3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35">
      <c r="A97" s="233"/>
      <c r="B97" s="234"/>
      <c r="C97" s="244"/>
      <c r="D97" s="244"/>
      <c r="E97" s="244"/>
      <c r="F97" s="625" t="s">
        <v>837</v>
      </c>
      <c r="G97" s="625" t="s">
        <v>778</v>
      </c>
      <c r="H97" s="625" t="s">
        <v>770</v>
      </c>
      <c r="I97" s="625" t="s">
        <v>771</v>
      </c>
      <c r="J97" s="625" t="s">
        <v>772</v>
      </c>
      <c r="K97" s="625" t="s">
        <v>773</v>
      </c>
      <c r="L97" s="625" t="s">
        <v>774</v>
      </c>
      <c r="M97" s="625" t="s">
        <v>775</v>
      </c>
      <c r="N97" s="625" t="s">
        <v>776</v>
      </c>
      <c r="O97" s="625" t="s">
        <v>777</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35">
      <c r="A98" s="233"/>
      <c r="B98" s="234"/>
      <c r="C98" s="244"/>
      <c r="D98" s="260"/>
      <c r="E98" s="253" t="s">
        <v>786</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800</v>
      </c>
      <c r="R98" s="217"/>
      <c r="S98" s="217"/>
      <c r="T98" s="217" t="s">
        <v>786</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35">
      <c r="A99" s="233"/>
      <c r="B99" s="234"/>
      <c r="C99" s="244"/>
      <c r="D99" s="260"/>
      <c r="E99" s="253" t="s">
        <v>787</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787</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35">
      <c r="A100" s="691"/>
      <c r="B100" s="688"/>
      <c r="C100" s="700"/>
      <c r="D100" s="702"/>
      <c r="E100" s="705" t="s">
        <v>788</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788</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35">
      <c r="A101" s="233"/>
      <c r="B101" s="234"/>
      <c r="C101" s="244"/>
      <c r="D101" s="252"/>
      <c r="E101" s="705" t="s">
        <v>789</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789</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35">
      <c r="A102" s="233"/>
      <c r="B102" s="234"/>
      <c r="C102" s="244"/>
      <c r="D102" s="252"/>
      <c r="E102" s="705" t="s">
        <v>790</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979</v>
      </c>
      <c r="R102" s="215"/>
      <c r="S102" s="841"/>
      <c r="T102" s="841" t="s">
        <v>790</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35">
      <c r="A103" s="233"/>
      <c r="B103" s="234"/>
      <c r="C103" s="244"/>
      <c r="D103" s="252"/>
      <c r="E103" s="705" t="s">
        <v>791</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978</v>
      </c>
      <c r="R103" s="215"/>
      <c r="S103" s="215"/>
      <c r="T103" s="215" t="s">
        <v>791</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35">
      <c r="A104" s="233"/>
      <c r="B104" s="234"/>
      <c r="C104" s="244"/>
      <c r="D104" s="252"/>
      <c r="E104" s="705" t="s">
        <v>792</v>
      </c>
      <c r="F104" s="626">
        <v>43678</v>
      </c>
      <c r="G104" s="626">
        <v>43678</v>
      </c>
      <c r="H104" s="626">
        <v>43678</v>
      </c>
      <c r="I104" s="626">
        <v>43678</v>
      </c>
      <c r="J104" s="626">
        <v>43678</v>
      </c>
      <c r="K104" s="626">
        <v>43678</v>
      </c>
      <c r="L104" s="626">
        <v>43678</v>
      </c>
      <c r="M104" s="626">
        <v>43678</v>
      </c>
      <c r="N104" s="626">
        <v>43678</v>
      </c>
      <c r="O104" s="626">
        <v>43678</v>
      </c>
      <c r="R104" s="215"/>
      <c r="S104" s="215"/>
      <c r="T104" s="215" t="s">
        <v>792</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35">
      <c r="A105" s="233"/>
      <c r="B105" s="234"/>
      <c r="C105" s="244"/>
      <c r="D105" s="252"/>
      <c r="E105" s="705" t="s">
        <v>793</v>
      </c>
      <c r="F105" s="626">
        <v>43709</v>
      </c>
      <c r="G105" s="626">
        <v>43709</v>
      </c>
      <c r="H105" s="626">
        <v>43709</v>
      </c>
      <c r="I105" s="626">
        <v>43709</v>
      </c>
      <c r="J105" s="626">
        <v>43678</v>
      </c>
      <c r="K105" s="626">
        <v>43678</v>
      </c>
      <c r="L105" s="626">
        <v>43678</v>
      </c>
      <c r="M105" s="626">
        <v>43709</v>
      </c>
      <c r="N105" s="626">
        <v>43709</v>
      </c>
      <c r="O105" s="626">
        <v>43709</v>
      </c>
      <c r="R105" s="215"/>
      <c r="S105" s="215"/>
      <c r="T105" s="215" t="s">
        <v>793</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35">
      <c r="A106" s="233"/>
      <c r="B106" s="234"/>
      <c r="C106" s="244"/>
      <c r="D106" s="252"/>
      <c r="E106" s="705" t="s">
        <v>794</v>
      </c>
      <c r="F106" s="847">
        <v>43753</v>
      </c>
      <c r="G106" s="847">
        <v>43753</v>
      </c>
      <c r="H106" s="847">
        <v>43753</v>
      </c>
      <c r="I106" s="847">
        <v>43753</v>
      </c>
      <c r="J106" s="847">
        <v>43753</v>
      </c>
      <c r="K106" s="847">
        <v>43753</v>
      </c>
      <c r="L106" s="847">
        <v>43753</v>
      </c>
      <c r="M106" s="847">
        <v>43753</v>
      </c>
      <c r="N106" s="847">
        <v>43753</v>
      </c>
      <c r="O106" s="847">
        <v>43753</v>
      </c>
      <c r="R106" s="215"/>
      <c r="S106" s="215"/>
      <c r="T106" s="215" t="s">
        <v>794</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35">
      <c r="A107" s="233"/>
      <c r="B107" s="234"/>
      <c r="C107" s="244"/>
      <c r="D107" s="252"/>
      <c r="E107" s="705" t="s">
        <v>795</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798</v>
      </c>
      <c r="R107" s="215"/>
      <c r="S107" s="215"/>
      <c r="T107" s="215" t="s">
        <v>795</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35">
      <c r="A108" s="233"/>
      <c r="B108" s="234"/>
      <c r="C108" s="244"/>
      <c r="D108" s="252"/>
      <c r="E108" s="705" t="s">
        <v>505</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799</v>
      </c>
      <c r="R108" s="215"/>
      <c r="S108" s="215"/>
      <c r="T108" s="215" t="s">
        <v>505</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35">
      <c r="A109" s="233"/>
      <c r="B109" s="234"/>
      <c r="C109" s="244"/>
      <c r="D109" s="252"/>
      <c r="E109" s="705" t="s">
        <v>796</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801</v>
      </c>
      <c r="R109" s="217"/>
      <c r="S109" s="217"/>
      <c r="T109" s="217" t="s">
        <v>796</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35">
      <c r="A110" s="233"/>
      <c r="B110" s="234"/>
      <c r="C110" s="244"/>
      <c r="D110" s="252"/>
      <c r="E110" s="705" t="s">
        <v>797</v>
      </c>
      <c r="F110" s="626">
        <v>43862</v>
      </c>
      <c r="G110" s="626">
        <v>43862</v>
      </c>
      <c r="H110" s="626">
        <v>43862</v>
      </c>
      <c r="I110" s="626">
        <v>43862</v>
      </c>
      <c r="J110" s="626">
        <v>43862</v>
      </c>
      <c r="K110" s="626">
        <v>43862</v>
      </c>
      <c r="L110" s="626">
        <v>43862</v>
      </c>
      <c r="M110" s="626">
        <v>43862</v>
      </c>
      <c r="N110" s="626">
        <v>43862</v>
      </c>
      <c r="O110" s="626">
        <v>43862</v>
      </c>
      <c r="R110" s="217"/>
      <c r="S110" s="217"/>
      <c r="T110" s="217" t="s">
        <v>797</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35">
      <c r="A111" s="691"/>
      <c r="B111" s="688"/>
      <c r="C111" s="700"/>
      <c r="D111" s="704"/>
      <c r="E111" s="705" t="s">
        <v>802</v>
      </c>
      <c r="F111" s="626">
        <v>43891</v>
      </c>
      <c r="G111" s="626">
        <v>43891</v>
      </c>
      <c r="H111" s="626">
        <v>43891</v>
      </c>
      <c r="I111" s="626">
        <v>43891</v>
      </c>
      <c r="J111" s="626">
        <v>43891</v>
      </c>
      <c r="K111" s="626">
        <v>43891</v>
      </c>
      <c r="L111" s="626">
        <v>43891</v>
      </c>
      <c r="M111" s="626">
        <v>43891</v>
      </c>
      <c r="N111" s="626">
        <v>43891</v>
      </c>
      <c r="O111" s="626">
        <v>43891</v>
      </c>
      <c r="R111" s="217"/>
      <c r="S111" s="217"/>
      <c r="T111" s="217" t="s">
        <v>802</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35">
      <c r="A112" s="233"/>
      <c r="B112" s="234"/>
      <c r="C112" s="244"/>
      <c r="D112" s="260"/>
      <c r="E112" s="705" t="s">
        <v>1127</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1157</v>
      </c>
      <c r="R112" s="217"/>
      <c r="S112" s="217"/>
      <c r="T112" s="217" t="s">
        <v>1127</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3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3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15" customHeight="1" outlineLevel="1" x14ac:dyDescent="0.3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3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3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3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3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3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53" workbookViewId="0">
      <selection activeCell="X457" sqref="W457:X457"/>
    </sheetView>
  </sheetViews>
  <sheetFormatPr defaultColWidth="11.54296875" defaultRowHeight="12" customHeight="1" outlineLevelRow="2" x14ac:dyDescent="0.35"/>
  <cols>
    <col min="1" max="1" width="4.54296875" style="76" customWidth="1"/>
    <col min="2" max="2" width="1.54296875" style="76" customWidth="1"/>
    <col min="3" max="4" width="0.54296875" style="76" customWidth="1"/>
    <col min="5" max="6" width="1.54296875" style="76" customWidth="1"/>
    <col min="7" max="7" width="13.54296875" style="76" customWidth="1"/>
    <col min="8" max="29" width="11.54296875" style="76"/>
    <col min="30" max="31" width="6.54296875" style="76" customWidth="1"/>
    <col min="32" max="16384" width="11.54296875" style="76"/>
  </cols>
  <sheetData>
    <row r="1" spans="1:32" ht="12" customHeight="1" x14ac:dyDescent="0.3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3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15" customHeight="1" outlineLevel="1" thickBot="1" x14ac:dyDescent="0.4">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15" customHeight="1" outlineLevel="1" x14ac:dyDescent="0.3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119</v>
      </c>
      <c r="AE4" s="82"/>
      <c r="AF4" s="83"/>
    </row>
    <row r="5" spans="1:32" ht="13.15" customHeight="1" outlineLevel="1" collapsed="1" x14ac:dyDescent="0.35">
      <c r="A5" s="74"/>
      <c r="B5" s="78"/>
      <c r="C5" s="84"/>
      <c r="D5" s="84">
        <v>0</v>
      </c>
      <c r="E5" s="84"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35">
      <c r="A6" s="74"/>
      <c r="B6" s="78"/>
      <c r="C6" s="84"/>
      <c r="D6" s="91"/>
      <c r="E6" s="92"/>
      <c r="F6" s="93"/>
      <c r="G6" s="94" t="s">
        <v>121</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3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3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3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3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3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3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15" customHeight="1" outlineLevel="1" x14ac:dyDescent="0.35">
      <c r="A13" s="74"/>
      <c r="B13" s="78"/>
      <c r="C13" s="91" t="s">
        <v>122</v>
      </c>
      <c r="D13" s="108"/>
      <c r="E13" s="108"/>
      <c r="F13" s="92"/>
      <c r="G13" s="107"/>
      <c r="H13" s="107"/>
      <c r="I13" s="107"/>
      <c r="J13" s="109" t="s">
        <v>123</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15" customHeight="1" outlineLevel="1" x14ac:dyDescent="0.3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3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35">
      <c r="A16" s="74"/>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35">
      <c r="A17" s="74"/>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3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3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3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3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3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3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3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3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3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3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3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3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15" customHeight="1" outlineLevel="1" x14ac:dyDescent="0.35">
      <c r="A30" s="74"/>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35">
      <c r="A31" s="74"/>
      <c r="B31" s="78"/>
      <c r="C31" s="120"/>
      <c r="D31" s="120"/>
      <c r="E31" s="120"/>
      <c r="F31" s="120"/>
      <c r="G31" s="121" t="s">
        <v>120</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127</v>
      </c>
      <c r="AE31" s="125" t="s">
        <v>128</v>
      </c>
      <c r="AF31" s="83"/>
    </row>
    <row r="32" spans="1:32" ht="12" customHeight="1" x14ac:dyDescent="0.3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3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3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15" customHeight="1" outlineLevel="1" collapsed="1" thickBot="1" x14ac:dyDescent="0.4">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15" customHeight="1" outlineLevel="1" x14ac:dyDescent="0.3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119</v>
      </c>
      <c r="AE36" s="82"/>
      <c r="AF36" s="127"/>
    </row>
    <row r="37" spans="1:32" ht="13.15" customHeight="1" outlineLevel="1" collapsed="1" x14ac:dyDescent="0.35">
      <c r="A37" s="74"/>
      <c r="B37" s="126"/>
      <c r="C37" s="84"/>
      <c r="D37" s="84">
        <v>0</v>
      </c>
      <c r="E37" s="84"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35">
      <c r="A38" s="74"/>
      <c r="B38" s="126"/>
      <c r="C38" s="84"/>
      <c r="D38" s="91"/>
      <c r="E38" s="92"/>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3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3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3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3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3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3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15" customHeight="1" outlineLevel="1" x14ac:dyDescent="0.35">
      <c r="A45" s="74"/>
      <c r="B45" s="126"/>
      <c r="C45" s="91" t="s">
        <v>122</v>
      </c>
      <c r="D45" s="108"/>
      <c r="E45" s="108"/>
      <c r="F45" s="92"/>
      <c r="G45" s="107"/>
      <c r="H45" s="107"/>
      <c r="I45" s="107"/>
      <c r="J45" s="109" t="s">
        <v>123</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15" customHeight="1" outlineLevel="1" x14ac:dyDescent="0.3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35">
      <c r="A47" s="74"/>
      <c r="B47" s="126"/>
      <c r="C47" s="108"/>
      <c r="D47" s="108"/>
      <c r="E47" s="108"/>
      <c r="F47" s="110"/>
      <c r="G47" s="112"/>
      <c r="H47" s="116" t="s">
        <v>131</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35">
      <c r="A48" s="74"/>
      <c r="B48" s="126"/>
      <c r="C48" s="108"/>
      <c r="D48" s="108"/>
      <c r="E48" s="108"/>
      <c r="F48" s="110"/>
      <c r="G48" s="112"/>
      <c r="H48" s="116" t="s">
        <v>132</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35">
      <c r="A49" s="74"/>
      <c r="B49" s="126"/>
      <c r="C49" s="108"/>
      <c r="D49" s="108"/>
      <c r="E49" s="108"/>
      <c r="F49" s="110"/>
      <c r="G49" s="112"/>
      <c r="H49" s="284" t="s">
        <v>844</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3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35">
      <c r="A51" s="74"/>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35">
      <c r="A52" s="74"/>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35">
      <c r="A53" s="74"/>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35">
      <c r="A54" s="74"/>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3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35">
      <c r="A56" s="233"/>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35">
      <c r="A57" s="233"/>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243"/>
      <c r="AF57" s="235"/>
    </row>
    <row r="58" spans="1:32" ht="5.15" customHeight="1" outlineLevel="1" x14ac:dyDescent="0.35">
      <c r="A58" s="74"/>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35">
      <c r="A59" s="74"/>
      <c r="B59" s="126"/>
      <c r="C59" s="120"/>
      <c r="D59" s="120"/>
      <c r="E59" s="120"/>
      <c r="F59" s="120"/>
      <c r="G59" s="121" t="s">
        <v>129</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127</v>
      </c>
      <c r="AE59" s="125" t="s">
        <v>128</v>
      </c>
      <c r="AF59" s="127"/>
    </row>
    <row r="60" spans="1:32" ht="12" customHeight="1" outlineLevel="1" x14ac:dyDescent="0.3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3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15" customHeight="1" outlineLevel="1" collapsed="1" thickBot="1" x14ac:dyDescent="0.4">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15" customHeight="1" outlineLevel="1" x14ac:dyDescent="0.3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119</v>
      </c>
      <c r="AE63" s="82"/>
      <c r="AF63" s="127"/>
    </row>
    <row r="64" spans="1:32" ht="13.15" customHeight="1" outlineLevel="1" collapsed="1" x14ac:dyDescent="0.35">
      <c r="A64" s="74"/>
      <c r="B64" s="126"/>
      <c r="C64" s="84"/>
      <c r="D64" s="84">
        <v>0</v>
      </c>
      <c r="E64" s="84"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35">
      <c r="A65" s="74"/>
      <c r="B65" s="126"/>
      <c r="C65" s="84"/>
      <c r="D65" s="91"/>
      <c r="E65" s="92"/>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3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3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3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3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3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35">
      <c r="A71" s="74"/>
      <c r="B71" s="126"/>
      <c r="C71" s="108"/>
      <c r="D71" s="108"/>
      <c r="E71" s="108"/>
      <c r="F71" s="92"/>
      <c r="G71" s="107" t="s">
        <v>139</v>
      </c>
      <c r="H71" s="107" t="s">
        <v>140</v>
      </c>
      <c r="I71" s="107"/>
      <c r="J71" s="250" t="s">
        <v>837</v>
      </c>
      <c r="K71" s="107" t="s">
        <v>410</v>
      </c>
      <c r="L71" s="250" t="s">
        <v>806</v>
      </c>
      <c r="M71" s="250" t="s">
        <v>807</v>
      </c>
      <c r="N71" s="250" t="s">
        <v>808</v>
      </c>
      <c r="O71" s="250" t="s">
        <v>809</v>
      </c>
      <c r="P71" s="250" t="s">
        <v>810</v>
      </c>
      <c r="Q71" s="250" t="s">
        <v>811</v>
      </c>
      <c r="R71" s="250" t="s">
        <v>812</v>
      </c>
      <c r="S71" s="250" t="s">
        <v>813</v>
      </c>
      <c r="T71" s="107"/>
      <c r="U71" s="250"/>
      <c r="V71" s="250"/>
      <c r="W71" s="250"/>
      <c r="X71" s="250"/>
      <c r="Y71" s="250"/>
      <c r="Z71" s="107"/>
      <c r="AA71" s="747"/>
      <c r="AB71" s="747"/>
      <c r="AC71" s="747"/>
      <c r="AD71" s="193"/>
      <c r="AE71" s="90"/>
      <c r="AF71" s="127"/>
    </row>
    <row r="72" spans="1:32" ht="5.15" customHeight="1" outlineLevel="1" x14ac:dyDescent="0.35">
      <c r="A72" s="74"/>
      <c r="B72" s="126"/>
      <c r="C72" s="91" t="s">
        <v>122</v>
      </c>
      <c r="D72" s="108"/>
      <c r="E72" s="108"/>
      <c r="F72" s="92"/>
      <c r="G72" s="107"/>
      <c r="H72" s="107"/>
      <c r="I72" s="107"/>
      <c r="J72" s="109" t="s">
        <v>123</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15" customHeight="1" outlineLevel="1" x14ac:dyDescent="0.3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35">
      <c r="A74" s="74"/>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35">
      <c r="A75" s="74"/>
      <c r="B75" s="126"/>
      <c r="C75" s="108"/>
      <c r="D75" s="108"/>
      <c r="E75" s="108"/>
      <c r="F75" s="110"/>
      <c r="G75" s="116" t="s">
        <v>1245</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35">
      <c r="A76" s="233"/>
      <c r="B76" s="126"/>
      <c r="C76" s="244"/>
      <c r="D76" s="244"/>
      <c r="E76" s="244"/>
      <c r="F76" s="240"/>
      <c r="G76" s="284"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35">
      <c r="A77" s="74"/>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3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3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3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15" customHeight="1" outlineLevel="1" x14ac:dyDescent="0.35">
      <c r="A81" s="74"/>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3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127</v>
      </c>
      <c r="AE82" s="125" t="s">
        <v>128</v>
      </c>
      <c r="AF82" s="127"/>
    </row>
    <row r="83" spans="1:62" ht="12" customHeight="1" outlineLevel="1" x14ac:dyDescent="0.3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3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15" customHeight="1" outlineLevel="1" collapsed="1" thickBot="1" x14ac:dyDescent="0.4">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15" customHeight="1" outlineLevel="1" collapsed="1" x14ac:dyDescent="0.3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3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3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3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3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3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3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3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3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15" customHeight="1" outlineLevel="1" x14ac:dyDescent="0.3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15" customHeight="1" outlineLevel="1" x14ac:dyDescent="0.3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35">
      <c r="A97" s="136"/>
      <c r="B97" s="126"/>
      <c r="C97" s="700"/>
      <c r="D97" s="700"/>
      <c r="E97" s="700"/>
      <c r="F97" s="708"/>
      <c r="G97" s="762"/>
      <c r="H97" s="762"/>
      <c r="I97" s="762" t="s">
        <v>1219</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3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3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15" customHeight="1" outlineLevel="1" x14ac:dyDescent="0.3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3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3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3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3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15" customHeight="1" outlineLevel="1" collapsed="1" thickBot="1" x14ac:dyDescent="0.4">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15" customHeight="1" outlineLevel="1" x14ac:dyDescent="0.3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35">
      <c r="A107" s="136"/>
      <c r="B107" s="137"/>
      <c r="C107" s="84"/>
      <c r="D107" s="84">
        <v>410</v>
      </c>
      <c r="E107" s="84" t="s">
        <v>1</v>
      </c>
      <c r="F107" s="140"/>
      <c r="G107" s="141" t="s">
        <v>991</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35">
      <c r="A108" s="136"/>
      <c r="B108" s="137"/>
      <c r="C108" s="84"/>
      <c r="D108" s="91"/>
      <c r="E108" s="92"/>
      <c r="F108" s="140"/>
      <c r="G108" s="140" t="s">
        <v>992</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3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3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3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3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35">
      <c r="A113" s="136"/>
      <c r="B113" s="137"/>
      <c r="C113" s="92"/>
      <c r="D113" s="92"/>
      <c r="E113" s="92"/>
      <c r="F113" s="92"/>
      <c r="G113" s="92"/>
      <c r="H113" s="107"/>
      <c r="I113" s="107" t="s">
        <v>389</v>
      </c>
      <c r="J113" s="131" t="s">
        <v>994</v>
      </c>
      <c r="K113" s="131"/>
      <c r="L113" s="131"/>
      <c r="M113" s="131"/>
      <c r="N113" s="131"/>
      <c r="O113" s="131"/>
      <c r="P113" s="131"/>
      <c r="Q113" s="131"/>
      <c r="R113" s="131"/>
      <c r="S113" s="250"/>
      <c r="T113" s="131" t="s">
        <v>1228</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35">
      <c r="A114" s="136"/>
      <c r="B114" s="137"/>
      <c r="C114" s="108"/>
      <c r="D114" s="108"/>
      <c r="E114" s="108"/>
      <c r="F114" s="92"/>
      <c r="G114" s="92"/>
      <c r="H114" s="107" t="s">
        <v>472</v>
      </c>
      <c r="I114" s="107" t="s">
        <v>38</v>
      </c>
      <c r="J114" s="107" t="s">
        <v>387</v>
      </c>
      <c r="K114" s="107" t="s">
        <v>388</v>
      </c>
      <c r="L114" s="107" t="s">
        <v>390</v>
      </c>
      <c r="M114" s="107" t="s">
        <v>391</v>
      </c>
      <c r="N114" s="250" t="s">
        <v>392</v>
      </c>
      <c r="O114" s="250" t="s">
        <v>394</v>
      </c>
      <c r="P114" s="250" t="s">
        <v>902</v>
      </c>
      <c r="Q114" s="725" t="s">
        <v>903</v>
      </c>
      <c r="R114" s="725" t="s">
        <v>1224</v>
      </c>
      <c r="S114" s="250"/>
      <c r="T114" s="250" t="s">
        <v>395</v>
      </c>
      <c r="U114" s="250" t="s">
        <v>142</v>
      </c>
      <c r="V114" s="250" t="s">
        <v>143</v>
      </c>
      <c r="W114" s="250" t="s">
        <v>144</v>
      </c>
      <c r="X114" s="250" t="s">
        <v>145</v>
      </c>
      <c r="Y114" s="250" t="s">
        <v>146</v>
      </c>
      <c r="Z114" s="250" t="s">
        <v>147</v>
      </c>
      <c r="AA114" s="250" t="s">
        <v>148</v>
      </c>
      <c r="AB114" s="250" t="s">
        <v>149</v>
      </c>
      <c r="AC114" s="107" t="s">
        <v>150</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15" customHeight="1" outlineLevel="1" x14ac:dyDescent="0.35">
      <c r="A115" s="136"/>
      <c r="B115" s="137"/>
      <c r="C115" s="108"/>
      <c r="D115" s="108"/>
      <c r="E115" s="108"/>
      <c r="F115" s="92"/>
      <c r="G115" s="92"/>
      <c r="H115" s="107"/>
      <c r="I115" s="148" t="s">
        <v>123</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15" customHeight="1" outlineLevel="1" x14ac:dyDescent="0.3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35">
      <c r="A117" s="136"/>
      <c r="B117" s="137"/>
      <c r="C117" s="108"/>
      <c r="D117" s="108"/>
      <c r="E117" s="108"/>
      <c r="F117" s="149"/>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3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3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3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3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3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3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3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3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3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3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15" customHeight="1" outlineLevel="1" x14ac:dyDescent="0.3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3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128</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3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3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15" customHeight="1" outlineLevel="1" collapsed="1" thickBot="1" x14ac:dyDescent="0.4">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15" customHeight="1" outlineLevel="1" collapsed="1" x14ac:dyDescent="0.3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119</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35">
      <c r="A134" s="136"/>
      <c r="B134" s="126"/>
      <c r="C134" s="84"/>
      <c r="D134" s="84">
        <v>0</v>
      </c>
      <c r="E134" s="84"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35">
      <c r="A135" s="136"/>
      <c r="B135" s="126"/>
      <c r="C135" s="84"/>
      <c r="D135" s="91"/>
      <c r="E135" s="92"/>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3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3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3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3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3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3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15" customHeight="1" outlineLevel="1" x14ac:dyDescent="0.35">
      <c r="A142" s="136"/>
      <c r="B142" s="126"/>
      <c r="C142" s="91" t="s">
        <v>122</v>
      </c>
      <c r="D142" s="108"/>
      <c r="E142" s="108"/>
      <c r="F142" s="92"/>
      <c r="G142" s="107"/>
      <c r="H142" s="107"/>
      <c r="I142" s="107"/>
      <c r="J142" s="109" t="s">
        <v>123</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15" customHeight="1" outlineLevel="1" x14ac:dyDescent="0.3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3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35">
      <c r="A145" s="136"/>
      <c r="B145" s="126"/>
      <c r="C145" s="108"/>
      <c r="D145" s="108"/>
      <c r="E145" s="108"/>
      <c r="F145" s="110"/>
      <c r="G145" s="112"/>
      <c r="H145" s="112"/>
      <c r="I145" s="112" t="s">
        <v>1151</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3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35">
      <c r="A147" s="136"/>
      <c r="B147" s="126"/>
      <c r="C147" s="108"/>
      <c r="D147" s="108"/>
      <c r="E147" s="108"/>
      <c r="F147" s="110"/>
      <c r="G147" s="112"/>
      <c r="H147" s="112"/>
      <c r="I147" s="112" t="s">
        <v>1151</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3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35">
      <c r="A149" s="136"/>
      <c r="B149" s="126"/>
      <c r="C149" s="108"/>
      <c r="D149" s="108"/>
      <c r="E149" s="108"/>
      <c r="F149" s="110"/>
      <c r="G149" s="112"/>
      <c r="H149" s="112"/>
      <c r="I149" s="112" t="s">
        <v>1151</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3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35">
      <c r="A151" s="136"/>
      <c r="B151" s="126"/>
      <c r="C151" s="108"/>
      <c r="D151" s="108"/>
      <c r="E151" s="108"/>
      <c r="F151" s="110"/>
      <c r="G151" s="112"/>
      <c r="H151" s="112"/>
      <c r="I151" s="112" t="s">
        <v>1151</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3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3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3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3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3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3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3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3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3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3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3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3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15" customHeight="1" outlineLevel="1" x14ac:dyDescent="0.3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3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127</v>
      </c>
      <c r="AE165" s="125" t="s">
        <v>128</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3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3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15" customHeight="1" outlineLevel="1" collapsed="1" thickBot="1" x14ac:dyDescent="0.4">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15" customHeight="1" outlineLevel="1" x14ac:dyDescent="0.3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119</v>
      </c>
      <c r="AE169" s="82"/>
      <c r="AF169" s="127"/>
    </row>
    <row r="170" spans="1:62" ht="13.15" customHeight="1" outlineLevel="1" collapsed="1" x14ac:dyDescent="0.35">
      <c r="A170" s="74"/>
      <c r="B170" s="126"/>
      <c r="C170" s="84"/>
      <c r="D170" s="84">
        <v>0</v>
      </c>
      <c r="E170" s="84"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35">
      <c r="A171" s="74"/>
      <c r="B171" s="126"/>
      <c r="C171" s="84"/>
      <c r="D171" s="91"/>
      <c r="E171" s="92"/>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35">
      <c r="A172" s="74"/>
      <c r="B172" s="126"/>
      <c r="C172" s="92"/>
      <c r="D172" s="84"/>
      <c r="E172" s="92"/>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35">
      <c r="A173" s="74"/>
      <c r="B173" s="126"/>
      <c r="C173" s="92">
        <v>1</v>
      </c>
      <c r="D173" s="91"/>
      <c r="E173" s="92"/>
      <c r="F173" s="100"/>
      <c r="G173" s="101"/>
      <c r="H173" s="102"/>
      <c r="I173" s="102"/>
      <c r="J173" s="102"/>
      <c r="K173" s="76" t="s">
        <v>336</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3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3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35">
      <c r="A176" s="74"/>
      <c r="B176" s="126"/>
      <c r="C176" s="92"/>
      <c r="D176" s="92"/>
      <c r="E176" s="92"/>
      <c r="F176" s="92"/>
      <c r="G176" s="107"/>
      <c r="H176" s="107"/>
      <c r="I176" s="107"/>
      <c r="J176" s="107"/>
      <c r="K176" s="107"/>
      <c r="L176" s="131"/>
      <c r="M176" s="131" t="s">
        <v>152</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35">
      <c r="A177" s="74"/>
      <c r="B177" s="126"/>
      <c r="C177" s="108"/>
      <c r="D177" s="108"/>
      <c r="E177" s="108"/>
      <c r="F177" s="92"/>
      <c r="G177" s="161"/>
      <c r="H177" s="161" t="s">
        <v>153</v>
      </c>
      <c r="I177" s="161" t="s">
        <v>154</v>
      </c>
      <c r="J177" s="161" t="s">
        <v>155</v>
      </c>
      <c r="K177" s="161" t="s">
        <v>156</v>
      </c>
      <c r="L177" s="161" t="s">
        <v>157</v>
      </c>
      <c r="M177" s="161" t="s">
        <v>335</v>
      </c>
      <c r="N177" s="161" t="s">
        <v>158</v>
      </c>
      <c r="O177" s="725"/>
      <c r="P177" s="161" t="s">
        <v>158</v>
      </c>
      <c r="Q177" s="725" t="s">
        <v>1154</v>
      </c>
      <c r="R177" s="107"/>
      <c r="S177" s="107"/>
      <c r="T177" s="107"/>
      <c r="U177" s="250"/>
      <c r="V177" s="250"/>
      <c r="W177" s="250"/>
      <c r="X177" s="250"/>
      <c r="Y177" s="250"/>
      <c r="Z177" s="107"/>
      <c r="AA177" s="747"/>
      <c r="AB177" s="747"/>
      <c r="AC177" s="747"/>
      <c r="AD177" s="193"/>
      <c r="AE177" s="90"/>
      <c r="AF177" s="127"/>
    </row>
    <row r="178" spans="1:60" ht="13.15" customHeight="1" outlineLevel="1" x14ac:dyDescent="0.35">
      <c r="A178" s="74"/>
      <c r="B178" s="126"/>
      <c r="C178" s="108"/>
      <c r="D178" s="108"/>
      <c r="E178" s="108"/>
      <c r="F178" s="110"/>
      <c r="G178" s="162"/>
      <c r="H178" s="163" t="s">
        <v>159</v>
      </c>
      <c r="I178" s="163" t="s">
        <v>159</v>
      </c>
      <c r="J178" s="163" t="s">
        <v>159</v>
      </c>
      <c r="K178" s="163" t="s">
        <v>159</v>
      </c>
      <c r="L178" s="163" t="s">
        <v>159</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35">
      <c r="A179" s="74"/>
      <c r="B179" s="126"/>
      <c r="C179" s="108"/>
      <c r="D179" s="108"/>
      <c r="E179" s="108"/>
      <c r="F179" s="110"/>
      <c r="G179" s="162"/>
      <c r="H179" s="163" t="s">
        <v>159</v>
      </c>
      <c r="I179" s="163" t="s">
        <v>159</v>
      </c>
      <c r="J179" s="163" t="s">
        <v>159</v>
      </c>
      <c r="K179" s="163" t="s">
        <v>159</v>
      </c>
      <c r="L179" s="163" t="s">
        <v>159</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35">
      <c r="A180" s="74"/>
      <c r="B180" s="126"/>
      <c r="C180" s="108"/>
      <c r="D180" s="108"/>
      <c r="E180" s="108"/>
      <c r="F180" s="110"/>
      <c r="G180" s="162"/>
      <c r="H180" s="163" t="s">
        <v>159</v>
      </c>
      <c r="I180" s="163" t="s">
        <v>159</v>
      </c>
      <c r="J180" s="163" t="s">
        <v>159</v>
      </c>
      <c r="K180" s="163" t="s">
        <v>159</v>
      </c>
      <c r="L180" s="163" t="s">
        <v>1256</v>
      </c>
      <c r="M180" s="163" t="s">
        <v>1258</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35">
      <c r="A181" s="691"/>
      <c r="B181" s="126"/>
      <c r="C181" s="108"/>
      <c r="D181" s="108"/>
      <c r="E181" s="108"/>
      <c r="F181" s="110"/>
      <c r="G181" s="162"/>
      <c r="H181" s="163" t="s">
        <v>159</v>
      </c>
      <c r="I181" s="163" t="s">
        <v>159</v>
      </c>
      <c r="J181" s="163" t="s">
        <v>159</v>
      </c>
      <c r="K181" s="163" t="s">
        <v>159</v>
      </c>
      <c r="L181" s="163" t="s">
        <v>1257</v>
      </c>
      <c r="M181" s="163" t="s">
        <v>1258</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35">
      <c r="A182" s="74"/>
      <c r="B182" s="126"/>
      <c r="C182" s="108"/>
      <c r="D182" s="108"/>
      <c r="E182" s="108"/>
      <c r="F182" s="110"/>
      <c r="G182" s="164"/>
      <c r="H182" s="163" t="s">
        <v>159</v>
      </c>
      <c r="I182" s="163" t="s">
        <v>159</v>
      </c>
      <c r="J182" s="163" t="s">
        <v>159</v>
      </c>
      <c r="K182" s="163" t="s">
        <v>1259</v>
      </c>
      <c r="L182" s="163" t="s">
        <v>81</v>
      </c>
      <c r="M182" s="163" t="s">
        <v>1258</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35">
      <c r="A183" s="74"/>
      <c r="B183" s="126"/>
      <c r="C183" s="108"/>
      <c r="D183" s="108"/>
      <c r="E183" s="108"/>
      <c r="F183" s="110"/>
      <c r="G183" s="164"/>
      <c r="H183" s="163" t="s">
        <v>159</v>
      </c>
      <c r="I183" s="163" t="s">
        <v>159</v>
      </c>
      <c r="J183" s="163" t="s">
        <v>159</v>
      </c>
      <c r="K183" s="163" t="s">
        <v>1259</v>
      </c>
      <c r="L183" s="163" t="s">
        <v>82</v>
      </c>
      <c r="M183" s="163" t="s">
        <v>1258</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35">
      <c r="A184" s="74"/>
      <c r="B184" s="126"/>
      <c r="C184" s="108"/>
      <c r="D184" s="108"/>
      <c r="E184" s="108"/>
      <c r="F184" s="110"/>
      <c r="G184" s="164"/>
      <c r="H184" s="163" t="s">
        <v>159</v>
      </c>
      <c r="I184" s="163" t="s">
        <v>159</v>
      </c>
      <c r="J184" s="163" t="s">
        <v>159</v>
      </c>
      <c r="K184" s="163" t="s">
        <v>1259</v>
      </c>
      <c r="L184" s="163" t="s">
        <v>160</v>
      </c>
      <c r="M184" s="163" t="s">
        <v>1258</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35">
      <c r="A185" s="74"/>
      <c r="B185" s="126"/>
      <c r="C185" s="108"/>
      <c r="D185" s="108"/>
      <c r="E185" s="108"/>
      <c r="F185" s="110"/>
      <c r="G185" s="164"/>
      <c r="H185" s="163" t="s">
        <v>159</v>
      </c>
      <c r="I185" s="163" t="s">
        <v>159</v>
      </c>
      <c r="J185" s="163" t="s">
        <v>159</v>
      </c>
      <c r="K185" s="163" t="s">
        <v>232</v>
      </c>
      <c r="L185" s="163" t="s">
        <v>81</v>
      </c>
      <c r="M185" s="163" t="s">
        <v>1258</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35">
      <c r="A186" s="74"/>
      <c r="B186" s="126"/>
      <c r="C186" s="108"/>
      <c r="D186" s="108"/>
      <c r="E186" s="108"/>
      <c r="F186" s="110"/>
      <c r="G186" s="164"/>
      <c r="H186" s="163" t="s">
        <v>159</v>
      </c>
      <c r="I186" s="163" t="s">
        <v>159</v>
      </c>
      <c r="J186" s="163" t="s">
        <v>159</v>
      </c>
      <c r="K186" s="163" t="s">
        <v>232</v>
      </c>
      <c r="L186" s="163" t="s">
        <v>82</v>
      </c>
      <c r="M186" s="163" t="s">
        <v>1258</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35">
      <c r="A187" s="74"/>
      <c r="B187" s="126"/>
      <c r="C187" s="108"/>
      <c r="D187" s="108"/>
      <c r="E187" s="108"/>
      <c r="F187" s="110"/>
      <c r="G187" s="164"/>
      <c r="H187" s="163" t="s">
        <v>159</v>
      </c>
      <c r="I187" s="163" t="s">
        <v>159</v>
      </c>
      <c r="J187" s="163" t="s">
        <v>159</v>
      </c>
      <c r="K187" s="163" t="s">
        <v>232</v>
      </c>
      <c r="L187" s="163" t="s">
        <v>83</v>
      </c>
      <c r="M187" s="163" t="s">
        <v>1258</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35">
      <c r="A188" s="74"/>
      <c r="B188" s="126"/>
      <c r="C188" s="108"/>
      <c r="D188" s="108"/>
      <c r="E188" s="108"/>
      <c r="F188" s="110"/>
      <c r="G188" s="164"/>
      <c r="H188" s="163" t="s">
        <v>159</v>
      </c>
      <c r="I188" s="163" t="s">
        <v>159</v>
      </c>
      <c r="J188" s="163" t="s">
        <v>159</v>
      </c>
      <c r="K188" s="163" t="s">
        <v>232</v>
      </c>
      <c r="L188" s="163" t="s">
        <v>160</v>
      </c>
      <c r="M188" s="163" t="s">
        <v>1258</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15" customHeight="1" outlineLevel="1" x14ac:dyDescent="0.35">
      <c r="A189" s="74"/>
      <c r="B189" s="126"/>
      <c r="C189" s="91" t="s">
        <v>126</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3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127</v>
      </c>
      <c r="AE190" s="125" t="s">
        <v>128</v>
      </c>
      <c r="AF190" s="127"/>
    </row>
    <row r="191" spans="1:60" ht="12" customHeight="1" outlineLevel="1" x14ac:dyDescent="0.3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3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15" customHeight="1" outlineLevel="1" collapsed="1" thickBot="1" x14ac:dyDescent="0.4">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15" customHeight="1" outlineLevel="1" x14ac:dyDescent="0.3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35">
      <c r="A195" s="136"/>
      <c r="B195" s="126"/>
      <c r="C195" s="84"/>
      <c r="D195" s="84">
        <v>0</v>
      </c>
      <c r="E195" s="84" t="s">
        <v>1</v>
      </c>
      <c r="F195" s="85"/>
      <c r="G195" s="86" t="s">
        <v>331</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35">
      <c r="A196" s="136"/>
      <c r="B196" s="126"/>
      <c r="C196" s="84"/>
      <c r="D196" s="91"/>
      <c r="E196" s="92"/>
      <c r="F196" s="93"/>
      <c r="G196" s="94" t="s">
        <v>176</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3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3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35">
      <c r="A199" s="136"/>
      <c r="B199" s="126"/>
      <c r="C199" s="92"/>
      <c r="D199" s="92"/>
      <c r="E199" s="92"/>
      <c r="F199" s="92"/>
      <c r="G199" s="106"/>
      <c r="H199" s="106"/>
      <c r="I199" s="106"/>
      <c r="J199" s="106"/>
      <c r="K199" s="178" t="s">
        <v>1125</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3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35">
      <c r="A201" s="136"/>
      <c r="B201" s="126"/>
      <c r="C201" s="92"/>
      <c r="D201" s="92"/>
      <c r="E201" s="92"/>
      <c r="F201" s="92"/>
      <c r="G201" s="107"/>
      <c r="H201" s="107"/>
      <c r="I201" s="107" t="s">
        <v>472</v>
      </c>
      <c r="J201" s="107" t="s">
        <v>767</v>
      </c>
      <c r="K201" s="131" t="s">
        <v>177</v>
      </c>
      <c r="L201" s="131"/>
      <c r="M201" s="107"/>
      <c r="N201" s="107"/>
      <c r="O201" s="250"/>
      <c r="P201" s="250"/>
      <c r="Q201" s="250"/>
      <c r="R201" s="725"/>
      <c r="S201" s="107"/>
      <c r="T201" s="107"/>
      <c r="U201" s="107"/>
      <c r="V201" s="131" t="s">
        <v>178</v>
      </c>
      <c r="W201" s="131"/>
      <c r="X201" s="107"/>
      <c r="Y201" s="107"/>
      <c r="Z201" s="250"/>
      <c r="AA201" s="250"/>
      <c r="AB201" s="250"/>
      <c r="AC201" s="725"/>
      <c r="AD201" s="107"/>
      <c r="AE201" s="131" t="s">
        <v>393</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35">
      <c r="A202" s="136"/>
      <c r="B202" s="126"/>
      <c r="C202" s="108"/>
      <c r="D202" s="108"/>
      <c r="E202" s="108"/>
      <c r="F202" s="92"/>
      <c r="G202" s="107"/>
      <c r="H202" s="107"/>
      <c r="I202" s="107"/>
      <c r="J202" s="107"/>
      <c r="K202" s="107" t="s">
        <v>387</v>
      </c>
      <c r="L202" s="107" t="s">
        <v>388</v>
      </c>
      <c r="M202" s="107" t="s">
        <v>390</v>
      </c>
      <c r="N202" s="107" t="s">
        <v>391</v>
      </c>
      <c r="O202" s="250" t="s">
        <v>392</v>
      </c>
      <c r="P202" s="250" t="s">
        <v>394</v>
      </c>
      <c r="Q202" s="250" t="s">
        <v>902</v>
      </c>
      <c r="R202" s="725" t="s">
        <v>903</v>
      </c>
      <c r="S202" s="725" t="s">
        <v>1224</v>
      </c>
      <c r="T202" s="107"/>
      <c r="U202" s="107"/>
      <c r="V202" s="107" t="s">
        <v>387</v>
      </c>
      <c r="W202" s="107" t="s">
        <v>388</v>
      </c>
      <c r="X202" s="107" t="s">
        <v>390</v>
      </c>
      <c r="Y202" s="107" t="s">
        <v>391</v>
      </c>
      <c r="Z202" s="250" t="s">
        <v>392</v>
      </c>
      <c r="AA202" s="250" t="s">
        <v>394</v>
      </c>
      <c r="AB202" s="250" t="s">
        <v>902</v>
      </c>
      <c r="AC202" s="725" t="s">
        <v>903</v>
      </c>
      <c r="AD202" s="725" t="s">
        <v>1224</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35">
      <c r="A203" s="136"/>
      <c r="B203" s="126"/>
      <c r="C203" s="108"/>
      <c r="D203" s="108"/>
      <c r="E203" s="108"/>
      <c r="F203" s="110"/>
      <c r="G203" s="112"/>
      <c r="H203" s="112"/>
      <c r="I203" s="133" t="s">
        <v>837</v>
      </c>
      <c r="J203" s="133" t="s">
        <v>397</v>
      </c>
      <c r="K203" s="375">
        <f>$O203</f>
        <v>80</v>
      </c>
      <c r="L203" s="375">
        <f t="shared" ref="L203:N219" si="38">$O203</f>
        <v>80</v>
      </c>
      <c r="M203" s="375">
        <f t="shared" si="38"/>
        <v>80</v>
      </c>
      <c r="N203" s="375">
        <f t="shared" si="38"/>
        <v>80</v>
      </c>
      <c r="O203" s="377">
        <v>80</v>
      </c>
      <c r="P203" s="180">
        <v>0</v>
      </c>
      <c r="Q203" s="180">
        <v>0</v>
      </c>
      <c r="R203" s="180">
        <v>0</v>
      </c>
      <c r="S203" s="180">
        <v>0</v>
      </c>
      <c r="T203" s="112"/>
      <c r="U203" s="133" t="s">
        <v>395</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35">
      <c r="A204" s="136"/>
      <c r="B204" s="126"/>
      <c r="C204" s="108"/>
      <c r="D204" s="108"/>
      <c r="E204" s="108"/>
      <c r="F204" s="110"/>
      <c r="G204" s="112"/>
      <c r="H204" s="112"/>
      <c r="I204" s="133"/>
      <c r="J204" s="133" t="s">
        <v>398</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142</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35">
      <c r="A205" s="136"/>
      <c r="B205" s="126"/>
      <c r="C205" s="108"/>
      <c r="D205" s="108"/>
      <c r="E205" s="108"/>
      <c r="F205" s="110"/>
      <c r="G205" s="112"/>
      <c r="H205" s="112"/>
      <c r="I205" s="133"/>
      <c r="J205" s="133" t="s">
        <v>399</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143</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35">
      <c r="A206" s="136"/>
      <c r="B206" s="126"/>
      <c r="C206" s="108"/>
      <c r="D206" s="108"/>
      <c r="E206" s="108"/>
      <c r="F206" s="110"/>
      <c r="G206" s="112"/>
      <c r="H206" s="112"/>
      <c r="I206" s="133"/>
      <c r="J206" s="133" t="s">
        <v>400</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144</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35">
      <c r="A207" s="136"/>
      <c r="B207" s="126"/>
      <c r="C207" s="108"/>
      <c r="D207" s="108"/>
      <c r="E207" s="108"/>
      <c r="F207" s="110"/>
      <c r="G207" s="112"/>
      <c r="H207" s="112"/>
      <c r="I207" s="133"/>
      <c r="J207" s="133" t="s">
        <v>401</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145</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35">
      <c r="A208" s="136"/>
      <c r="B208" s="126"/>
      <c r="C208" s="108"/>
      <c r="D208" s="108"/>
      <c r="E208" s="108"/>
      <c r="F208" s="110"/>
      <c r="G208" s="112"/>
      <c r="H208" s="112"/>
      <c r="I208" s="133"/>
      <c r="J208" s="133" t="s">
        <v>402</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146</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35">
      <c r="A209" s="136"/>
      <c r="B209" s="126"/>
      <c r="C209" s="108"/>
      <c r="D209" s="108"/>
      <c r="E209" s="108"/>
      <c r="F209" s="110"/>
      <c r="G209" s="112"/>
      <c r="H209" s="112"/>
      <c r="I209" s="133"/>
      <c r="J209" s="133" t="s">
        <v>403</v>
      </c>
      <c r="K209" s="375">
        <f t="shared" si="43"/>
        <v>80</v>
      </c>
      <c r="L209" s="375">
        <f t="shared" si="38"/>
        <v>80</v>
      </c>
      <c r="M209" s="375">
        <f t="shared" si="38"/>
        <v>80</v>
      </c>
      <c r="N209" s="375">
        <f t="shared" si="38"/>
        <v>80</v>
      </c>
      <c r="O209" s="377">
        <v>80</v>
      </c>
      <c r="P209" s="180">
        <v>0</v>
      </c>
      <c r="Q209" s="180">
        <v>0</v>
      </c>
      <c r="R209" s="180">
        <v>0</v>
      </c>
      <c r="S209" s="180">
        <v>0</v>
      </c>
      <c r="T209" s="112"/>
      <c r="U209" s="133" t="s">
        <v>147</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35">
      <c r="A210" s="136"/>
      <c r="B210" s="126"/>
      <c r="C210" s="108"/>
      <c r="D210" s="108"/>
      <c r="E210" s="108"/>
      <c r="F210" s="110"/>
      <c r="G210" s="112"/>
      <c r="H210" s="112"/>
      <c r="I210" s="133"/>
      <c r="J210" s="133" t="s">
        <v>404</v>
      </c>
      <c r="K210" s="375">
        <f t="shared" si="43"/>
        <v>80</v>
      </c>
      <c r="L210" s="375">
        <f t="shared" si="38"/>
        <v>80</v>
      </c>
      <c r="M210" s="375">
        <f t="shared" si="38"/>
        <v>80</v>
      </c>
      <c r="N210" s="375">
        <f t="shared" si="38"/>
        <v>80</v>
      </c>
      <c r="O210" s="377">
        <v>80</v>
      </c>
      <c r="P210" s="180">
        <v>0</v>
      </c>
      <c r="Q210" s="180">
        <v>0</v>
      </c>
      <c r="R210" s="180">
        <v>0</v>
      </c>
      <c r="S210" s="180">
        <v>0</v>
      </c>
      <c r="T210" s="112"/>
      <c r="U210" s="133" t="s">
        <v>148</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35">
      <c r="A211" s="136"/>
      <c r="B211" s="126"/>
      <c r="C211" s="108"/>
      <c r="D211" s="108"/>
      <c r="E211" s="108"/>
      <c r="F211" s="110"/>
      <c r="G211" s="112"/>
      <c r="H211" s="112"/>
      <c r="I211" s="133"/>
      <c r="J211" s="133" t="s">
        <v>405</v>
      </c>
      <c r="K211" s="375">
        <f t="shared" si="43"/>
        <v>80</v>
      </c>
      <c r="L211" s="375">
        <f t="shared" si="38"/>
        <v>80</v>
      </c>
      <c r="M211" s="375">
        <f t="shared" si="38"/>
        <v>80</v>
      </c>
      <c r="N211" s="375">
        <f t="shared" si="38"/>
        <v>80</v>
      </c>
      <c r="O211" s="377">
        <v>80</v>
      </c>
      <c r="P211" s="180">
        <v>0</v>
      </c>
      <c r="Q211" s="180">
        <v>0</v>
      </c>
      <c r="R211" s="180">
        <v>0</v>
      </c>
      <c r="S211" s="180">
        <v>0</v>
      </c>
      <c r="T211" s="112"/>
      <c r="U211" s="133" t="s">
        <v>149</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35">
      <c r="A212" s="136"/>
      <c r="B212" s="126"/>
      <c r="C212" s="108"/>
      <c r="D212" s="108"/>
      <c r="E212" s="108"/>
      <c r="F212" s="110"/>
      <c r="G212" s="112"/>
      <c r="H212" s="112"/>
      <c r="I212" s="133"/>
      <c r="J212" s="133" t="s">
        <v>406</v>
      </c>
      <c r="K212" s="375">
        <f t="shared" si="43"/>
        <v>80</v>
      </c>
      <c r="L212" s="375">
        <f t="shared" si="38"/>
        <v>80</v>
      </c>
      <c r="M212" s="375">
        <f t="shared" si="38"/>
        <v>80</v>
      </c>
      <c r="N212" s="375">
        <f t="shared" si="38"/>
        <v>80</v>
      </c>
      <c r="O212" s="377">
        <v>80</v>
      </c>
      <c r="P212" s="180">
        <v>0</v>
      </c>
      <c r="Q212" s="180">
        <v>0</v>
      </c>
      <c r="R212" s="180">
        <v>0</v>
      </c>
      <c r="S212" s="180">
        <v>0</v>
      </c>
      <c r="T212" s="112"/>
      <c r="U212" s="133" t="s">
        <v>150</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35">
      <c r="A213" s="136"/>
      <c r="B213" s="126"/>
      <c r="C213" s="108"/>
      <c r="D213" s="108"/>
      <c r="E213" s="108"/>
      <c r="F213" s="110"/>
      <c r="G213" s="112"/>
      <c r="H213" s="112"/>
      <c r="I213" s="133" t="s">
        <v>410</v>
      </c>
      <c r="J213" s="133" t="s">
        <v>397</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395</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35">
      <c r="A214" s="136"/>
      <c r="B214" s="126"/>
      <c r="C214" s="108"/>
      <c r="D214" s="108"/>
      <c r="E214" s="108"/>
      <c r="F214" s="110"/>
      <c r="G214" s="112"/>
      <c r="H214" s="112"/>
      <c r="I214" s="133"/>
      <c r="J214" s="133" t="s">
        <v>398</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142</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35">
      <c r="A215" s="136"/>
      <c r="B215" s="126"/>
      <c r="C215" s="108"/>
      <c r="D215" s="108"/>
      <c r="E215" s="108"/>
      <c r="F215" s="110"/>
      <c r="G215" s="112"/>
      <c r="H215" s="112"/>
      <c r="I215" s="133"/>
      <c r="J215" s="133" t="s">
        <v>399</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143</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35">
      <c r="A216" s="136"/>
      <c r="B216" s="126"/>
      <c r="C216" s="108"/>
      <c r="D216" s="108"/>
      <c r="E216" s="108"/>
      <c r="F216" s="110"/>
      <c r="G216" s="112"/>
      <c r="H216" s="112"/>
      <c r="I216" s="133"/>
      <c r="J216" s="133" t="s">
        <v>400</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144</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35">
      <c r="A217" s="136"/>
      <c r="B217" s="126"/>
      <c r="C217" s="108"/>
      <c r="D217" s="108"/>
      <c r="E217" s="108"/>
      <c r="F217" s="110"/>
      <c r="G217" s="112"/>
      <c r="H217" s="112"/>
      <c r="I217" s="133"/>
      <c r="J217" s="133" t="s">
        <v>401</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145</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35">
      <c r="A218" s="136"/>
      <c r="B218" s="126"/>
      <c r="C218" s="108"/>
      <c r="D218" s="108"/>
      <c r="E218" s="108"/>
      <c r="F218" s="110"/>
      <c r="G218" s="112"/>
      <c r="H218" s="112"/>
      <c r="I218" s="133"/>
      <c r="J218" s="133" t="s">
        <v>402</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146</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35">
      <c r="A219" s="136"/>
      <c r="B219" s="126"/>
      <c r="C219" s="108"/>
      <c r="D219" s="108"/>
      <c r="E219" s="108"/>
      <c r="F219" s="110"/>
      <c r="G219" s="112"/>
      <c r="H219" s="112"/>
      <c r="I219" s="133"/>
      <c r="J219" s="133" t="s">
        <v>403</v>
      </c>
      <c r="K219" s="375">
        <f t="shared" si="43"/>
        <v>80</v>
      </c>
      <c r="L219" s="375">
        <f t="shared" si="38"/>
        <v>80</v>
      </c>
      <c r="M219" s="375">
        <f t="shared" si="38"/>
        <v>80</v>
      </c>
      <c r="N219" s="375">
        <f t="shared" si="38"/>
        <v>80</v>
      </c>
      <c r="O219" s="377">
        <v>80</v>
      </c>
      <c r="P219" s="180">
        <v>0</v>
      </c>
      <c r="Q219" s="180">
        <v>0</v>
      </c>
      <c r="R219" s="180">
        <v>0</v>
      </c>
      <c r="S219" s="180">
        <v>0</v>
      </c>
      <c r="T219" s="112"/>
      <c r="U219" s="133" t="s">
        <v>147</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35">
      <c r="A220" s="136"/>
      <c r="B220" s="126"/>
      <c r="C220" s="108"/>
      <c r="D220" s="108"/>
      <c r="E220" s="108"/>
      <c r="F220" s="110"/>
      <c r="G220" s="112"/>
      <c r="H220" s="112"/>
      <c r="I220" s="133"/>
      <c r="J220" s="133" t="s">
        <v>404</v>
      </c>
      <c r="K220" s="375">
        <f t="shared" si="43"/>
        <v>80</v>
      </c>
      <c r="L220" s="375">
        <f t="shared" si="43"/>
        <v>80</v>
      </c>
      <c r="M220" s="375">
        <f t="shared" si="43"/>
        <v>80</v>
      </c>
      <c r="N220" s="375">
        <f t="shared" si="43"/>
        <v>80</v>
      </c>
      <c r="O220" s="377">
        <v>80</v>
      </c>
      <c r="P220" s="180">
        <v>0</v>
      </c>
      <c r="Q220" s="180">
        <v>0</v>
      </c>
      <c r="R220" s="180">
        <v>0</v>
      </c>
      <c r="S220" s="180">
        <v>0</v>
      </c>
      <c r="T220" s="112"/>
      <c r="U220" s="133" t="s">
        <v>148</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35">
      <c r="A221" s="136"/>
      <c r="B221" s="126"/>
      <c r="C221" s="108"/>
      <c r="D221" s="108"/>
      <c r="E221" s="108"/>
      <c r="F221" s="110"/>
      <c r="G221" s="112"/>
      <c r="H221" s="112"/>
      <c r="I221" s="133"/>
      <c r="J221" s="133" t="s">
        <v>405</v>
      </c>
      <c r="K221" s="375">
        <f t="shared" si="43"/>
        <v>80</v>
      </c>
      <c r="L221" s="375">
        <f t="shared" si="43"/>
        <v>80</v>
      </c>
      <c r="M221" s="375">
        <f t="shared" si="43"/>
        <v>80</v>
      </c>
      <c r="N221" s="375">
        <f t="shared" si="43"/>
        <v>80</v>
      </c>
      <c r="O221" s="377">
        <v>80</v>
      </c>
      <c r="P221" s="180">
        <v>0</v>
      </c>
      <c r="Q221" s="180">
        <v>0</v>
      </c>
      <c r="R221" s="180">
        <v>0</v>
      </c>
      <c r="S221" s="180">
        <v>0</v>
      </c>
      <c r="T221" s="112"/>
      <c r="U221" s="133" t="s">
        <v>149</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35">
      <c r="A222" s="136"/>
      <c r="B222" s="126"/>
      <c r="C222" s="108"/>
      <c r="D222" s="108"/>
      <c r="E222" s="108"/>
      <c r="F222" s="110"/>
      <c r="G222" s="112"/>
      <c r="H222" s="112"/>
      <c r="I222" s="133"/>
      <c r="J222" s="133" t="s">
        <v>406</v>
      </c>
      <c r="K222" s="375">
        <f t="shared" si="43"/>
        <v>80</v>
      </c>
      <c r="L222" s="375">
        <f t="shared" si="43"/>
        <v>80</v>
      </c>
      <c r="M222" s="375">
        <f t="shared" si="43"/>
        <v>80</v>
      </c>
      <c r="N222" s="375">
        <f t="shared" si="43"/>
        <v>80</v>
      </c>
      <c r="O222" s="377">
        <v>80</v>
      </c>
      <c r="P222" s="180">
        <v>0</v>
      </c>
      <c r="Q222" s="180">
        <v>0</v>
      </c>
      <c r="R222" s="180">
        <v>0</v>
      </c>
      <c r="S222" s="180">
        <v>0</v>
      </c>
      <c r="T222" s="112"/>
      <c r="U222" s="133" t="s">
        <v>150</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35">
      <c r="A223" s="136"/>
      <c r="B223" s="126"/>
      <c r="C223" s="108"/>
      <c r="D223" s="108"/>
      <c r="E223" s="108"/>
      <c r="F223" s="110"/>
      <c r="G223" s="112"/>
      <c r="H223" s="112"/>
      <c r="I223" s="133" t="s">
        <v>806</v>
      </c>
      <c r="J223" s="133" t="s">
        <v>397</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395</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35">
      <c r="A224" s="136"/>
      <c r="B224" s="126"/>
      <c r="C224" s="108"/>
      <c r="D224" s="108"/>
      <c r="E224" s="108"/>
      <c r="F224" s="110"/>
      <c r="G224" s="112"/>
      <c r="H224" s="112"/>
      <c r="I224" s="133"/>
      <c r="J224" s="133" t="s">
        <v>398</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142</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35">
      <c r="A225" s="136"/>
      <c r="B225" s="126"/>
      <c r="C225" s="108"/>
      <c r="D225" s="108"/>
      <c r="E225" s="108"/>
      <c r="F225" s="110"/>
      <c r="G225" s="112"/>
      <c r="H225" s="112"/>
      <c r="I225" s="133"/>
      <c r="J225" s="133" t="s">
        <v>399</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143</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35">
      <c r="A226" s="136"/>
      <c r="B226" s="126"/>
      <c r="C226" s="108"/>
      <c r="D226" s="108"/>
      <c r="E226" s="108"/>
      <c r="F226" s="110"/>
      <c r="G226" s="112"/>
      <c r="H226" s="112"/>
      <c r="I226" s="133"/>
      <c r="J226" s="133" t="s">
        <v>400</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144</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35">
      <c r="A227" s="136"/>
      <c r="B227" s="126"/>
      <c r="C227" s="108"/>
      <c r="D227" s="108"/>
      <c r="E227" s="108"/>
      <c r="F227" s="110"/>
      <c r="G227" s="112"/>
      <c r="H227" s="112"/>
      <c r="I227" s="133"/>
      <c r="J227" s="133" t="s">
        <v>401</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145</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35">
      <c r="A228" s="136"/>
      <c r="B228" s="126"/>
      <c r="C228" s="108"/>
      <c r="D228" s="108"/>
      <c r="E228" s="108"/>
      <c r="F228" s="110"/>
      <c r="G228" s="112"/>
      <c r="H228" s="112"/>
      <c r="I228" s="133"/>
      <c r="J228" s="133" t="s">
        <v>402</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146</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35">
      <c r="A229" s="136"/>
      <c r="B229" s="126"/>
      <c r="C229" s="108"/>
      <c r="D229" s="108"/>
      <c r="E229" s="108"/>
      <c r="F229" s="110"/>
      <c r="G229" s="112"/>
      <c r="H229" s="112"/>
      <c r="I229" s="133"/>
      <c r="J229" s="133" t="s">
        <v>403</v>
      </c>
      <c r="K229" s="375">
        <f t="shared" si="43"/>
        <v>80</v>
      </c>
      <c r="L229" s="375">
        <f t="shared" si="43"/>
        <v>80</v>
      </c>
      <c r="M229" s="375">
        <f t="shared" si="43"/>
        <v>80</v>
      </c>
      <c r="N229" s="375">
        <f t="shared" si="43"/>
        <v>80</v>
      </c>
      <c r="O229" s="377">
        <v>80</v>
      </c>
      <c r="P229" s="180">
        <v>0</v>
      </c>
      <c r="Q229" s="180">
        <v>0</v>
      </c>
      <c r="R229" s="180">
        <v>0</v>
      </c>
      <c r="S229" s="180">
        <v>0</v>
      </c>
      <c r="T229" s="112"/>
      <c r="U229" s="133" t="s">
        <v>147</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35">
      <c r="A230" s="136"/>
      <c r="B230" s="126"/>
      <c r="C230" s="108"/>
      <c r="D230" s="108"/>
      <c r="E230" s="108"/>
      <c r="F230" s="110"/>
      <c r="G230" s="112"/>
      <c r="H230" s="112"/>
      <c r="I230" s="133"/>
      <c r="J230" s="133" t="s">
        <v>404</v>
      </c>
      <c r="K230" s="375">
        <f t="shared" si="43"/>
        <v>80</v>
      </c>
      <c r="L230" s="375">
        <f t="shared" si="43"/>
        <v>80</v>
      </c>
      <c r="M230" s="375">
        <f t="shared" si="43"/>
        <v>80</v>
      </c>
      <c r="N230" s="375">
        <f t="shared" si="43"/>
        <v>80</v>
      </c>
      <c r="O230" s="377">
        <v>80</v>
      </c>
      <c r="P230" s="180">
        <v>0</v>
      </c>
      <c r="Q230" s="180">
        <v>0</v>
      </c>
      <c r="R230" s="180">
        <v>0</v>
      </c>
      <c r="S230" s="180">
        <v>0</v>
      </c>
      <c r="T230" s="112"/>
      <c r="U230" s="133" t="s">
        <v>148</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35">
      <c r="A231" s="136"/>
      <c r="B231" s="126"/>
      <c r="C231" s="108"/>
      <c r="D231" s="108"/>
      <c r="E231" s="108"/>
      <c r="F231" s="110"/>
      <c r="G231" s="112"/>
      <c r="H231" s="112"/>
      <c r="I231" s="133"/>
      <c r="J231" s="133" t="s">
        <v>405</v>
      </c>
      <c r="K231" s="375">
        <f t="shared" si="43"/>
        <v>80</v>
      </c>
      <c r="L231" s="375">
        <f t="shared" si="43"/>
        <v>80</v>
      </c>
      <c r="M231" s="375">
        <f t="shared" si="43"/>
        <v>80</v>
      </c>
      <c r="N231" s="375">
        <f t="shared" si="43"/>
        <v>80</v>
      </c>
      <c r="O231" s="377">
        <v>80</v>
      </c>
      <c r="P231" s="180">
        <v>0</v>
      </c>
      <c r="Q231" s="180">
        <v>0</v>
      </c>
      <c r="R231" s="180">
        <v>0</v>
      </c>
      <c r="S231" s="180">
        <v>0</v>
      </c>
      <c r="T231" s="112"/>
      <c r="U231" s="133" t="s">
        <v>149</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35">
      <c r="A232" s="136"/>
      <c r="B232" s="126"/>
      <c r="C232" s="108"/>
      <c r="D232" s="108"/>
      <c r="E232" s="108"/>
      <c r="F232" s="110"/>
      <c r="G232" s="112"/>
      <c r="H232" s="112"/>
      <c r="I232" s="133"/>
      <c r="J232" s="133" t="s">
        <v>406</v>
      </c>
      <c r="K232" s="375">
        <f t="shared" si="43"/>
        <v>80</v>
      </c>
      <c r="L232" s="375">
        <f t="shared" si="43"/>
        <v>80</v>
      </c>
      <c r="M232" s="375">
        <f t="shared" si="43"/>
        <v>80</v>
      </c>
      <c r="N232" s="375">
        <f t="shared" si="43"/>
        <v>80</v>
      </c>
      <c r="O232" s="377">
        <v>80</v>
      </c>
      <c r="P232" s="180">
        <v>0</v>
      </c>
      <c r="Q232" s="180">
        <v>0</v>
      </c>
      <c r="R232" s="180">
        <v>0</v>
      </c>
      <c r="S232" s="180">
        <v>0</v>
      </c>
      <c r="T232" s="112"/>
      <c r="U232" s="133" t="s">
        <v>150</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35">
      <c r="A233" s="136"/>
      <c r="B233" s="126"/>
      <c r="C233" s="108"/>
      <c r="D233" s="108"/>
      <c r="E233" s="108"/>
      <c r="F233" s="110"/>
      <c r="G233" s="112"/>
      <c r="H233" s="112"/>
      <c r="I233" s="133" t="s">
        <v>807</v>
      </c>
      <c r="J233" s="133" t="s">
        <v>397</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395</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35">
      <c r="A234" s="136"/>
      <c r="B234" s="126"/>
      <c r="C234" s="108"/>
      <c r="D234" s="108"/>
      <c r="E234" s="108"/>
      <c r="F234" s="110"/>
      <c r="G234" s="112"/>
      <c r="H234" s="112"/>
      <c r="I234" s="133"/>
      <c r="J234" s="133" t="s">
        <v>398</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142</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35">
      <c r="A235" s="136"/>
      <c r="B235" s="126"/>
      <c r="C235" s="108"/>
      <c r="D235" s="108"/>
      <c r="E235" s="108"/>
      <c r="F235" s="110"/>
      <c r="G235" s="112"/>
      <c r="H235" s="112"/>
      <c r="I235" s="133"/>
      <c r="J235" s="133" t="s">
        <v>399</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143</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35">
      <c r="A236" s="136"/>
      <c r="B236" s="126"/>
      <c r="C236" s="108"/>
      <c r="D236" s="108"/>
      <c r="E236" s="108"/>
      <c r="F236" s="110"/>
      <c r="G236" s="112"/>
      <c r="H236" s="112"/>
      <c r="I236" s="133"/>
      <c r="J236" s="133" t="s">
        <v>400</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144</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35">
      <c r="A237" s="136"/>
      <c r="B237" s="126"/>
      <c r="C237" s="108"/>
      <c r="D237" s="108"/>
      <c r="E237" s="108"/>
      <c r="F237" s="110"/>
      <c r="G237" s="112"/>
      <c r="H237" s="112"/>
      <c r="I237" s="133"/>
      <c r="J237" s="133" t="s">
        <v>401</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145</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35">
      <c r="A238" s="136"/>
      <c r="B238" s="126"/>
      <c r="C238" s="108"/>
      <c r="D238" s="108"/>
      <c r="E238" s="108"/>
      <c r="F238" s="110"/>
      <c r="G238" s="112"/>
      <c r="H238" s="112"/>
      <c r="I238" s="133"/>
      <c r="J238" s="133" t="s">
        <v>402</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146</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35">
      <c r="A239" s="136"/>
      <c r="B239" s="126"/>
      <c r="C239" s="108"/>
      <c r="D239" s="108"/>
      <c r="E239" s="108"/>
      <c r="F239" s="110"/>
      <c r="G239" s="112"/>
      <c r="H239" s="112"/>
      <c r="I239" s="133"/>
      <c r="J239" s="133" t="s">
        <v>403</v>
      </c>
      <c r="K239" s="375">
        <f t="shared" si="48"/>
        <v>80</v>
      </c>
      <c r="L239" s="375">
        <f t="shared" si="48"/>
        <v>80</v>
      </c>
      <c r="M239" s="375">
        <f t="shared" si="48"/>
        <v>80</v>
      </c>
      <c r="N239" s="375">
        <f t="shared" si="48"/>
        <v>80</v>
      </c>
      <c r="O239" s="377">
        <v>80</v>
      </c>
      <c r="P239" s="180">
        <v>0</v>
      </c>
      <c r="Q239" s="180">
        <v>0</v>
      </c>
      <c r="R239" s="180">
        <v>0</v>
      </c>
      <c r="S239" s="180">
        <v>0</v>
      </c>
      <c r="T239" s="112"/>
      <c r="U239" s="133" t="s">
        <v>147</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35">
      <c r="A240" s="136"/>
      <c r="B240" s="126"/>
      <c r="C240" s="108"/>
      <c r="D240" s="108"/>
      <c r="E240" s="108"/>
      <c r="F240" s="110"/>
      <c r="G240" s="112"/>
      <c r="H240" s="112"/>
      <c r="I240" s="133"/>
      <c r="J240" s="133" t="s">
        <v>404</v>
      </c>
      <c r="K240" s="375">
        <f t="shared" si="48"/>
        <v>80</v>
      </c>
      <c r="L240" s="375">
        <f t="shared" si="48"/>
        <v>80</v>
      </c>
      <c r="M240" s="375">
        <f t="shared" si="48"/>
        <v>80</v>
      </c>
      <c r="N240" s="375">
        <f t="shared" si="48"/>
        <v>80</v>
      </c>
      <c r="O240" s="377">
        <v>80</v>
      </c>
      <c r="P240" s="180">
        <v>0</v>
      </c>
      <c r="Q240" s="180">
        <v>0</v>
      </c>
      <c r="R240" s="180">
        <v>0</v>
      </c>
      <c r="S240" s="180">
        <v>0</v>
      </c>
      <c r="T240" s="112"/>
      <c r="U240" s="133" t="s">
        <v>148</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35">
      <c r="A241" s="136"/>
      <c r="B241" s="126"/>
      <c r="C241" s="108"/>
      <c r="D241" s="108"/>
      <c r="E241" s="108"/>
      <c r="F241" s="110"/>
      <c r="G241" s="112"/>
      <c r="H241" s="112"/>
      <c r="I241" s="133"/>
      <c r="J241" s="133" t="s">
        <v>405</v>
      </c>
      <c r="K241" s="375">
        <f t="shared" si="48"/>
        <v>80</v>
      </c>
      <c r="L241" s="375">
        <f t="shared" si="48"/>
        <v>80</v>
      </c>
      <c r="M241" s="375">
        <f t="shared" si="48"/>
        <v>80</v>
      </c>
      <c r="N241" s="375">
        <f t="shared" si="48"/>
        <v>80</v>
      </c>
      <c r="O241" s="377">
        <v>80</v>
      </c>
      <c r="P241" s="180">
        <v>0</v>
      </c>
      <c r="Q241" s="180">
        <v>0</v>
      </c>
      <c r="R241" s="180">
        <v>0</v>
      </c>
      <c r="S241" s="180">
        <v>0</v>
      </c>
      <c r="T241" s="112"/>
      <c r="U241" s="133" t="s">
        <v>149</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35">
      <c r="A242" s="136"/>
      <c r="B242" s="126"/>
      <c r="C242" s="108"/>
      <c r="D242" s="108"/>
      <c r="E242" s="108"/>
      <c r="F242" s="110"/>
      <c r="G242" s="112"/>
      <c r="H242" s="112"/>
      <c r="I242" s="133"/>
      <c r="J242" s="133" t="s">
        <v>406</v>
      </c>
      <c r="K242" s="375">
        <f t="shared" si="48"/>
        <v>80</v>
      </c>
      <c r="L242" s="375">
        <f t="shared" si="48"/>
        <v>80</v>
      </c>
      <c r="M242" s="375">
        <f t="shared" si="48"/>
        <v>80</v>
      </c>
      <c r="N242" s="375">
        <f t="shared" si="48"/>
        <v>80</v>
      </c>
      <c r="O242" s="377">
        <v>80</v>
      </c>
      <c r="P242" s="180">
        <v>0</v>
      </c>
      <c r="Q242" s="180">
        <v>0</v>
      </c>
      <c r="R242" s="180">
        <v>0</v>
      </c>
      <c r="S242" s="180">
        <v>0</v>
      </c>
      <c r="T242" s="112"/>
      <c r="U242" s="133" t="s">
        <v>150</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35">
      <c r="A243" s="136"/>
      <c r="B243" s="126"/>
      <c r="C243" s="108"/>
      <c r="D243" s="108"/>
      <c r="E243" s="108"/>
      <c r="F243" s="110"/>
      <c r="G243" s="112"/>
      <c r="H243" s="112"/>
      <c r="I243" s="133" t="s">
        <v>808</v>
      </c>
      <c r="J243" s="133" t="s">
        <v>397</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395</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35">
      <c r="A244" s="136"/>
      <c r="B244" s="126"/>
      <c r="C244" s="108"/>
      <c r="D244" s="108"/>
      <c r="E244" s="108"/>
      <c r="F244" s="110"/>
      <c r="G244" s="112"/>
      <c r="H244" s="112"/>
      <c r="I244" s="133"/>
      <c r="J244" s="133" t="s">
        <v>398</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142</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35">
      <c r="A245" s="136"/>
      <c r="B245" s="126"/>
      <c r="C245" s="108"/>
      <c r="D245" s="108"/>
      <c r="E245" s="108"/>
      <c r="F245" s="110"/>
      <c r="G245" s="112"/>
      <c r="H245" s="112"/>
      <c r="I245" s="133"/>
      <c r="J245" s="133" t="s">
        <v>399</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143</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35">
      <c r="A246" s="136"/>
      <c r="B246" s="126"/>
      <c r="C246" s="108"/>
      <c r="D246" s="108"/>
      <c r="E246" s="108"/>
      <c r="F246" s="110"/>
      <c r="G246" s="112"/>
      <c r="H246" s="112"/>
      <c r="I246" s="133"/>
      <c r="J246" s="133" t="s">
        <v>400</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144</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35">
      <c r="A247" s="136"/>
      <c r="B247" s="126"/>
      <c r="C247" s="108"/>
      <c r="D247" s="108"/>
      <c r="E247" s="108"/>
      <c r="F247" s="110"/>
      <c r="G247" s="112"/>
      <c r="H247" s="112"/>
      <c r="I247" s="133"/>
      <c r="J247" s="133" t="s">
        <v>401</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145</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35">
      <c r="A248" s="136"/>
      <c r="B248" s="126"/>
      <c r="C248" s="108"/>
      <c r="D248" s="108"/>
      <c r="E248" s="108"/>
      <c r="F248" s="110"/>
      <c r="G248" s="112"/>
      <c r="H248" s="112"/>
      <c r="I248" s="133"/>
      <c r="J248" s="133" t="s">
        <v>402</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146</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35">
      <c r="A249" s="136"/>
      <c r="B249" s="126"/>
      <c r="C249" s="108"/>
      <c r="D249" s="108"/>
      <c r="E249" s="108"/>
      <c r="F249" s="110"/>
      <c r="G249" s="112"/>
      <c r="H249" s="112"/>
      <c r="I249" s="133"/>
      <c r="J249" s="133" t="s">
        <v>403</v>
      </c>
      <c r="K249" s="375">
        <f t="shared" si="48"/>
        <v>80</v>
      </c>
      <c r="L249" s="375">
        <f t="shared" si="48"/>
        <v>80</v>
      </c>
      <c r="M249" s="375">
        <f t="shared" si="48"/>
        <v>80</v>
      </c>
      <c r="N249" s="375">
        <f t="shared" si="48"/>
        <v>80</v>
      </c>
      <c r="O249" s="377">
        <v>80</v>
      </c>
      <c r="P249" s="180">
        <v>0</v>
      </c>
      <c r="Q249" s="180">
        <v>0</v>
      </c>
      <c r="R249" s="180">
        <v>0</v>
      </c>
      <c r="S249" s="180">
        <v>0</v>
      </c>
      <c r="T249" s="112"/>
      <c r="U249" s="133" t="s">
        <v>147</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35">
      <c r="A250" s="136"/>
      <c r="B250" s="126"/>
      <c r="C250" s="108"/>
      <c r="D250" s="108"/>
      <c r="E250" s="108"/>
      <c r="F250" s="110"/>
      <c r="G250" s="112"/>
      <c r="H250" s="112"/>
      <c r="I250" s="133"/>
      <c r="J250" s="133" t="s">
        <v>404</v>
      </c>
      <c r="K250" s="375">
        <f t="shared" si="48"/>
        <v>80</v>
      </c>
      <c r="L250" s="375">
        <f t="shared" si="48"/>
        <v>80</v>
      </c>
      <c r="M250" s="375">
        <f t="shared" si="48"/>
        <v>80</v>
      </c>
      <c r="N250" s="375">
        <f t="shared" si="48"/>
        <v>80</v>
      </c>
      <c r="O250" s="377">
        <v>80</v>
      </c>
      <c r="P250" s="180">
        <v>0</v>
      </c>
      <c r="Q250" s="180">
        <v>0</v>
      </c>
      <c r="R250" s="180">
        <v>0</v>
      </c>
      <c r="S250" s="180">
        <v>0</v>
      </c>
      <c r="T250" s="112"/>
      <c r="U250" s="133" t="s">
        <v>148</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35">
      <c r="A251" s="136"/>
      <c r="B251" s="126"/>
      <c r="C251" s="108"/>
      <c r="D251" s="108"/>
      <c r="E251" s="108"/>
      <c r="F251" s="110"/>
      <c r="G251" s="112"/>
      <c r="H251" s="112"/>
      <c r="I251" s="133"/>
      <c r="J251" s="133" t="s">
        <v>405</v>
      </c>
      <c r="K251" s="375">
        <f t="shared" si="48"/>
        <v>80</v>
      </c>
      <c r="L251" s="375">
        <f t="shared" si="48"/>
        <v>80</v>
      </c>
      <c r="M251" s="375">
        <f t="shared" si="48"/>
        <v>80</v>
      </c>
      <c r="N251" s="375">
        <f t="shared" si="48"/>
        <v>80</v>
      </c>
      <c r="O251" s="377">
        <v>80</v>
      </c>
      <c r="P251" s="180">
        <v>0</v>
      </c>
      <c r="Q251" s="180">
        <v>0</v>
      </c>
      <c r="R251" s="180">
        <v>0</v>
      </c>
      <c r="S251" s="180">
        <v>0</v>
      </c>
      <c r="T251" s="112"/>
      <c r="U251" s="133" t="s">
        <v>149</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35">
      <c r="A252" s="136"/>
      <c r="B252" s="126"/>
      <c r="C252" s="108"/>
      <c r="D252" s="108"/>
      <c r="E252" s="108"/>
      <c r="F252" s="110"/>
      <c r="G252" s="112"/>
      <c r="H252" s="112"/>
      <c r="I252" s="133"/>
      <c r="J252" s="133" t="s">
        <v>406</v>
      </c>
      <c r="K252" s="375">
        <f t="shared" si="48"/>
        <v>80</v>
      </c>
      <c r="L252" s="375">
        <f t="shared" si="48"/>
        <v>80</v>
      </c>
      <c r="M252" s="375">
        <f t="shared" si="48"/>
        <v>80</v>
      </c>
      <c r="N252" s="375">
        <f t="shared" si="48"/>
        <v>80</v>
      </c>
      <c r="O252" s="377">
        <v>80</v>
      </c>
      <c r="P252" s="180">
        <v>0</v>
      </c>
      <c r="Q252" s="180">
        <v>0</v>
      </c>
      <c r="R252" s="180">
        <v>0</v>
      </c>
      <c r="S252" s="180">
        <v>0</v>
      </c>
      <c r="T252" s="112"/>
      <c r="U252" s="133" t="s">
        <v>150</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35">
      <c r="A253" s="136"/>
      <c r="B253" s="126"/>
      <c r="C253" s="108"/>
      <c r="D253" s="108"/>
      <c r="E253" s="108"/>
      <c r="F253" s="110"/>
      <c r="G253" s="112"/>
      <c r="H253" s="112"/>
      <c r="I253" s="133" t="s">
        <v>809</v>
      </c>
      <c r="J253" s="133" t="s">
        <v>397</v>
      </c>
      <c r="K253" s="375">
        <f t="shared" si="48"/>
        <v>80</v>
      </c>
      <c r="L253" s="375">
        <f t="shared" si="48"/>
        <v>80</v>
      </c>
      <c r="M253" s="375">
        <f t="shared" si="48"/>
        <v>80</v>
      </c>
      <c r="N253" s="375">
        <f t="shared" si="48"/>
        <v>80</v>
      </c>
      <c r="O253" s="377">
        <v>80</v>
      </c>
      <c r="P253" s="180">
        <v>0</v>
      </c>
      <c r="Q253" s="180">
        <v>0</v>
      </c>
      <c r="R253" s="180">
        <v>0</v>
      </c>
      <c r="S253" s="180">
        <v>0</v>
      </c>
      <c r="T253" s="112"/>
      <c r="U253" s="133" t="s">
        <v>395</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35">
      <c r="A254" s="136"/>
      <c r="B254" s="126"/>
      <c r="C254" s="108"/>
      <c r="D254" s="108"/>
      <c r="E254" s="108"/>
      <c r="F254" s="110"/>
      <c r="G254" s="112"/>
      <c r="H254" s="112"/>
      <c r="I254" s="133"/>
      <c r="J254" s="133" t="s">
        <v>398</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142</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35">
      <c r="A255" s="136"/>
      <c r="B255" s="126"/>
      <c r="C255" s="108"/>
      <c r="D255" s="108"/>
      <c r="E255" s="108"/>
      <c r="F255" s="110"/>
      <c r="G255" s="112"/>
      <c r="H255" s="112"/>
      <c r="I255" s="133"/>
      <c r="J255" s="133" t="s">
        <v>399</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143</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35">
      <c r="A256" s="136"/>
      <c r="B256" s="126"/>
      <c r="C256" s="108"/>
      <c r="D256" s="108"/>
      <c r="E256" s="108"/>
      <c r="F256" s="110"/>
      <c r="G256" s="112"/>
      <c r="H256" s="112"/>
      <c r="I256" s="133"/>
      <c r="J256" s="133" t="s">
        <v>400</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144</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35">
      <c r="A257" s="136"/>
      <c r="B257" s="126"/>
      <c r="C257" s="108"/>
      <c r="D257" s="108"/>
      <c r="E257" s="108"/>
      <c r="F257" s="110"/>
      <c r="G257" s="112"/>
      <c r="H257" s="112"/>
      <c r="I257" s="133"/>
      <c r="J257" s="133" t="s">
        <v>401</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145</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35">
      <c r="A258" s="136"/>
      <c r="B258" s="126"/>
      <c r="C258" s="108"/>
      <c r="D258" s="108"/>
      <c r="E258" s="108"/>
      <c r="F258" s="110"/>
      <c r="G258" s="112"/>
      <c r="H258" s="112"/>
      <c r="I258" s="133"/>
      <c r="J258" s="133" t="s">
        <v>402</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146</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35">
      <c r="A259" s="136"/>
      <c r="B259" s="126"/>
      <c r="C259" s="108"/>
      <c r="D259" s="108"/>
      <c r="E259" s="108"/>
      <c r="F259" s="110"/>
      <c r="G259" s="112"/>
      <c r="H259" s="112"/>
      <c r="I259" s="133"/>
      <c r="J259" s="133" t="s">
        <v>403</v>
      </c>
      <c r="K259" s="375">
        <f t="shared" si="48"/>
        <v>80</v>
      </c>
      <c r="L259" s="375">
        <f t="shared" si="48"/>
        <v>80</v>
      </c>
      <c r="M259" s="375">
        <f t="shared" si="48"/>
        <v>80</v>
      </c>
      <c r="N259" s="375">
        <f t="shared" si="48"/>
        <v>80</v>
      </c>
      <c r="O259" s="377">
        <v>80</v>
      </c>
      <c r="P259" s="180">
        <v>0</v>
      </c>
      <c r="Q259" s="180">
        <v>0</v>
      </c>
      <c r="R259" s="180">
        <v>0</v>
      </c>
      <c r="S259" s="180">
        <v>0</v>
      </c>
      <c r="T259" s="112"/>
      <c r="U259" s="133" t="s">
        <v>147</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35">
      <c r="A260" s="136"/>
      <c r="B260" s="126"/>
      <c r="C260" s="108"/>
      <c r="D260" s="108"/>
      <c r="E260" s="108"/>
      <c r="F260" s="110"/>
      <c r="G260" s="112"/>
      <c r="H260" s="112"/>
      <c r="I260" s="133"/>
      <c r="J260" s="133" t="s">
        <v>404</v>
      </c>
      <c r="K260" s="375">
        <f t="shared" si="48"/>
        <v>80</v>
      </c>
      <c r="L260" s="375">
        <f t="shared" si="48"/>
        <v>80</v>
      </c>
      <c r="M260" s="375">
        <f t="shared" si="48"/>
        <v>80</v>
      </c>
      <c r="N260" s="375">
        <f t="shared" si="48"/>
        <v>80</v>
      </c>
      <c r="O260" s="377">
        <v>80</v>
      </c>
      <c r="P260" s="180">
        <v>0</v>
      </c>
      <c r="Q260" s="180">
        <v>0</v>
      </c>
      <c r="R260" s="180">
        <v>0</v>
      </c>
      <c r="S260" s="180">
        <v>0</v>
      </c>
      <c r="T260" s="112"/>
      <c r="U260" s="133" t="s">
        <v>148</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35">
      <c r="A261" s="136"/>
      <c r="B261" s="126"/>
      <c r="C261" s="108"/>
      <c r="D261" s="108"/>
      <c r="E261" s="108"/>
      <c r="F261" s="110"/>
      <c r="G261" s="112"/>
      <c r="H261" s="112"/>
      <c r="I261" s="133"/>
      <c r="J261" s="133" t="s">
        <v>405</v>
      </c>
      <c r="K261" s="375">
        <f t="shared" si="48"/>
        <v>80</v>
      </c>
      <c r="L261" s="375">
        <f t="shared" si="48"/>
        <v>80</v>
      </c>
      <c r="M261" s="375">
        <f t="shared" si="48"/>
        <v>80</v>
      </c>
      <c r="N261" s="375">
        <f t="shared" si="48"/>
        <v>80</v>
      </c>
      <c r="O261" s="377">
        <v>80</v>
      </c>
      <c r="P261" s="180">
        <v>0</v>
      </c>
      <c r="Q261" s="180">
        <v>0</v>
      </c>
      <c r="R261" s="180">
        <v>0</v>
      </c>
      <c r="S261" s="180">
        <v>0</v>
      </c>
      <c r="T261" s="112"/>
      <c r="U261" s="133" t="s">
        <v>149</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35">
      <c r="A262" s="136"/>
      <c r="B262" s="126"/>
      <c r="C262" s="108"/>
      <c r="D262" s="108"/>
      <c r="E262" s="108"/>
      <c r="F262" s="110"/>
      <c r="G262" s="112"/>
      <c r="H262" s="112"/>
      <c r="I262" s="133"/>
      <c r="J262" s="133" t="s">
        <v>406</v>
      </c>
      <c r="K262" s="375">
        <f t="shared" si="48"/>
        <v>80</v>
      </c>
      <c r="L262" s="375">
        <f t="shared" si="48"/>
        <v>80</v>
      </c>
      <c r="M262" s="375">
        <f t="shared" si="48"/>
        <v>80</v>
      </c>
      <c r="N262" s="375">
        <f t="shared" si="48"/>
        <v>80</v>
      </c>
      <c r="O262" s="377">
        <v>80</v>
      </c>
      <c r="P262" s="180">
        <v>0</v>
      </c>
      <c r="Q262" s="180">
        <v>0</v>
      </c>
      <c r="R262" s="180">
        <v>0</v>
      </c>
      <c r="S262" s="180">
        <v>0</v>
      </c>
      <c r="T262" s="112"/>
      <c r="U262" s="133" t="s">
        <v>150</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35">
      <c r="A263" s="136"/>
      <c r="B263" s="126"/>
      <c r="C263" s="108"/>
      <c r="D263" s="108"/>
      <c r="E263" s="108"/>
      <c r="F263" s="110"/>
      <c r="G263" s="112"/>
      <c r="H263" s="112"/>
      <c r="I263" s="133" t="s">
        <v>810</v>
      </c>
      <c r="J263" s="133" t="s">
        <v>397</v>
      </c>
      <c r="K263" s="375">
        <f t="shared" si="48"/>
        <v>80</v>
      </c>
      <c r="L263" s="375">
        <f t="shared" si="48"/>
        <v>80</v>
      </c>
      <c r="M263" s="375">
        <f t="shared" si="48"/>
        <v>80</v>
      </c>
      <c r="N263" s="375">
        <f t="shared" si="48"/>
        <v>80</v>
      </c>
      <c r="O263" s="377">
        <v>80</v>
      </c>
      <c r="P263" s="180">
        <v>0</v>
      </c>
      <c r="Q263" s="180">
        <v>0</v>
      </c>
      <c r="R263" s="180">
        <v>0</v>
      </c>
      <c r="S263" s="180">
        <v>0</v>
      </c>
      <c r="T263" s="112"/>
      <c r="U263" s="133" t="s">
        <v>395</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35">
      <c r="A264" s="136"/>
      <c r="B264" s="126"/>
      <c r="C264" s="108"/>
      <c r="D264" s="108"/>
      <c r="E264" s="108"/>
      <c r="F264" s="110"/>
      <c r="G264" s="112"/>
      <c r="H264" s="112"/>
      <c r="I264" s="133"/>
      <c r="J264" s="133" t="s">
        <v>398</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142</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35">
      <c r="A265" s="136"/>
      <c r="B265" s="126"/>
      <c r="C265" s="108"/>
      <c r="D265" s="108"/>
      <c r="E265" s="108"/>
      <c r="F265" s="110"/>
      <c r="G265" s="112"/>
      <c r="H265" s="112"/>
      <c r="I265" s="133"/>
      <c r="J265" s="133" t="s">
        <v>399</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143</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35">
      <c r="A266" s="136"/>
      <c r="B266" s="126"/>
      <c r="C266" s="108"/>
      <c r="D266" s="108"/>
      <c r="E266" s="108"/>
      <c r="F266" s="110"/>
      <c r="G266" s="112"/>
      <c r="H266" s="112"/>
      <c r="I266" s="133"/>
      <c r="J266" s="133" t="s">
        <v>400</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144</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35">
      <c r="A267" s="136"/>
      <c r="B267" s="126"/>
      <c r="C267" s="108"/>
      <c r="D267" s="108"/>
      <c r="E267" s="108"/>
      <c r="F267" s="110"/>
      <c r="G267" s="112"/>
      <c r="H267" s="112"/>
      <c r="I267" s="133"/>
      <c r="J267" s="133" t="s">
        <v>401</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145</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35">
      <c r="A268" s="136"/>
      <c r="B268" s="126"/>
      <c r="C268" s="108"/>
      <c r="D268" s="108"/>
      <c r="E268" s="108"/>
      <c r="F268" s="110"/>
      <c r="G268" s="112"/>
      <c r="H268" s="112"/>
      <c r="I268" s="133"/>
      <c r="J268" s="133" t="s">
        <v>402</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146</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35">
      <c r="A269" s="136"/>
      <c r="B269" s="126"/>
      <c r="C269" s="108"/>
      <c r="D269" s="108"/>
      <c r="E269" s="108"/>
      <c r="F269" s="110"/>
      <c r="G269" s="112"/>
      <c r="H269" s="112"/>
      <c r="I269" s="133"/>
      <c r="J269" s="133" t="s">
        <v>403</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147</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35">
      <c r="A270" s="136"/>
      <c r="B270" s="126"/>
      <c r="C270" s="108"/>
      <c r="D270" s="108"/>
      <c r="E270" s="108"/>
      <c r="F270" s="110"/>
      <c r="G270" s="112"/>
      <c r="H270" s="112"/>
      <c r="I270" s="133"/>
      <c r="J270" s="133" t="s">
        <v>404</v>
      </c>
      <c r="K270" s="375">
        <f t="shared" si="53"/>
        <v>80</v>
      </c>
      <c r="L270" s="375">
        <f t="shared" si="53"/>
        <v>80</v>
      </c>
      <c r="M270" s="375">
        <f t="shared" si="53"/>
        <v>80</v>
      </c>
      <c r="N270" s="375">
        <f t="shared" si="53"/>
        <v>80</v>
      </c>
      <c r="O270" s="377">
        <v>80</v>
      </c>
      <c r="P270" s="180">
        <v>0</v>
      </c>
      <c r="Q270" s="180">
        <v>0</v>
      </c>
      <c r="R270" s="180">
        <v>0</v>
      </c>
      <c r="S270" s="180">
        <v>0</v>
      </c>
      <c r="T270" s="112"/>
      <c r="U270" s="133" t="s">
        <v>148</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35">
      <c r="A271" s="136"/>
      <c r="B271" s="126"/>
      <c r="C271" s="108"/>
      <c r="D271" s="108"/>
      <c r="E271" s="108"/>
      <c r="F271" s="110"/>
      <c r="G271" s="112"/>
      <c r="H271" s="112"/>
      <c r="I271" s="133"/>
      <c r="J271" s="133" t="s">
        <v>405</v>
      </c>
      <c r="K271" s="375">
        <f t="shared" si="53"/>
        <v>80</v>
      </c>
      <c r="L271" s="375">
        <f t="shared" si="53"/>
        <v>80</v>
      </c>
      <c r="M271" s="375">
        <f t="shared" si="53"/>
        <v>80</v>
      </c>
      <c r="N271" s="375">
        <f t="shared" si="53"/>
        <v>80</v>
      </c>
      <c r="O271" s="377">
        <v>80</v>
      </c>
      <c r="P271" s="180">
        <v>0</v>
      </c>
      <c r="Q271" s="180">
        <v>0</v>
      </c>
      <c r="R271" s="180">
        <v>0</v>
      </c>
      <c r="S271" s="180">
        <v>0</v>
      </c>
      <c r="T271" s="112"/>
      <c r="U271" s="133" t="s">
        <v>149</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35">
      <c r="A272" s="136"/>
      <c r="B272" s="126"/>
      <c r="C272" s="108"/>
      <c r="D272" s="108"/>
      <c r="E272" s="108"/>
      <c r="F272" s="110"/>
      <c r="G272" s="112"/>
      <c r="H272" s="112"/>
      <c r="I272" s="133"/>
      <c r="J272" s="133" t="s">
        <v>406</v>
      </c>
      <c r="K272" s="375">
        <f t="shared" si="53"/>
        <v>80</v>
      </c>
      <c r="L272" s="375">
        <f t="shared" si="53"/>
        <v>80</v>
      </c>
      <c r="M272" s="375">
        <f t="shared" si="53"/>
        <v>80</v>
      </c>
      <c r="N272" s="375">
        <f t="shared" si="53"/>
        <v>80</v>
      </c>
      <c r="O272" s="377">
        <v>80</v>
      </c>
      <c r="P272" s="180">
        <v>0</v>
      </c>
      <c r="Q272" s="180">
        <v>0</v>
      </c>
      <c r="R272" s="180">
        <v>0</v>
      </c>
      <c r="S272" s="180">
        <v>0</v>
      </c>
      <c r="T272" s="112"/>
      <c r="U272" s="133" t="s">
        <v>150</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35">
      <c r="A273" s="136"/>
      <c r="B273" s="126"/>
      <c r="C273" s="108"/>
      <c r="D273" s="108"/>
      <c r="E273" s="108"/>
      <c r="F273" s="110"/>
      <c r="G273" s="112"/>
      <c r="H273" s="112"/>
      <c r="I273" s="133" t="s">
        <v>811</v>
      </c>
      <c r="J273" s="133" t="s">
        <v>397</v>
      </c>
      <c r="K273" s="375">
        <f t="shared" si="53"/>
        <v>80</v>
      </c>
      <c r="L273" s="375">
        <f t="shared" si="53"/>
        <v>80</v>
      </c>
      <c r="M273" s="375">
        <f t="shared" si="53"/>
        <v>80</v>
      </c>
      <c r="N273" s="375">
        <f t="shared" si="53"/>
        <v>80</v>
      </c>
      <c r="O273" s="377">
        <v>80</v>
      </c>
      <c r="P273" s="180">
        <v>0</v>
      </c>
      <c r="Q273" s="180">
        <v>0</v>
      </c>
      <c r="R273" s="180">
        <v>0</v>
      </c>
      <c r="S273" s="180">
        <v>0</v>
      </c>
      <c r="T273" s="112"/>
      <c r="U273" s="133" t="s">
        <v>395</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35">
      <c r="A274" s="136"/>
      <c r="B274" s="126"/>
      <c r="C274" s="108"/>
      <c r="D274" s="108"/>
      <c r="E274" s="108"/>
      <c r="F274" s="110"/>
      <c r="G274" s="112"/>
      <c r="H274" s="112"/>
      <c r="I274" s="133"/>
      <c r="J274" s="133" t="s">
        <v>398</v>
      </c>
      <c r="K274" s="375">
        <f t="shared" si="53"/>
        <v>80</v>
      </c>
      <c r="L274" s="375">
        <f t="shared" si="53"/>
        <v>80</v>
      </c>
      <c r="M274" s="375">
        <f t="shared" si="53"/>
        <v>80</v>
      </c>
      <c r="N274" s="375">
        <f t="shared" si="53"/>
        <v>80</v>
      </c>
      <c r="O274" s="377">
        <v>80</v>
      </c>
      <c r="P274" s="180">
        <v>0</v>
      </c>
      <c r="Q274" s="180">
        <v>0</v>
      </c>
      <c r="R274" s="180">
        <v>0</v>
      </c>
      <c r="S274" s="180">
        <v>0</v>
      </c>
      <c r="T274" s="112"/>
      <c r="U274" s="133" t="s">
        <v>142</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35">
      <c r="A275" s="136"/>
      <c r="B275" s="126"/>
      <c r="C275" s="108"/>
      <c r="D275" s="108"/>
      <c r="E275" s="108"/>
      <c r="F275" s="110"/>
      <c r="G275" s="112"/>
      <c r="H275" s="112"/>
      <c r="I275" s="133"/>
      <c r="J275" s="133" t="s">
        <v>399</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143</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35">
      <c r="A276" s="136"/>
      <c r="B276" s="126"/>
      <c r="C276" s="108"/>
      <c r="D276" s="108"/>
      <c r="E276" s="108"/>
      <c r="F276" s="110"/>
      <c r="G276" s="112"/>
      <c r="H276" s="112"/>
      <c r="I276" s="133"/>
      <c r="J276" s="133" t="s">
        <v>400</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144</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35">
      <c r="A277" s="136"/>
      <c r="B277" s="126"/>
      <c r="C277" s="108"/>
      <c r="D277" s="108"/>
      <c r="E277" s="108"/>
      <c r="F277" s="110"/>
      <c r="G277" s="112"/>
      <c r="H277" s="112"/>
      <c r="I277" s="133"/>
      <c r="J277" s="133" t="s">
        <v>401</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145</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35">
      <c r="A278" s="136"/>
      <c r="B278" s="126"/>
      <c r="C278" s="108"/>
      <c r="D278" s="108"/>
      <c r="E278" s="108"/>
      <c r="F278" s="110"/>
      <c r="G278" s="112"/>
      <c r="H278" s="112"/>
      <c r="I278" s="133"/>
      <c r="J278" s="133" t="s">
        <v>402</v>
      </c>
      <c r="K278" s="375">
        <f t="shared" si="53"/>
        <v>468</v>
      </c>
      <c r="L278" s="375">
        <f t="shared" si="53"/>
        <v>468</v>
      </c>
      <c r="M278" s="375">
        <f t="shared" si="53"/>
        <v>468</v>
      </c>
      <c r="N278" s="375">
        <f t="shared" si="53"/>
        <v>468</v>
      </c>
      <c r="O278" s="377">
        <v>468</v>
      </c>
      <c r="P278" s="180">
        <v>0</v>
      </c>
      <c r="Q278" s="180">
        <v>0</v>
      </c>
      <c r="R278" s="180">
        <v>0</v>
      </c>
      <c r="S278" s="180">
        <v>0</v>
      </c>
      <c r="T278" s="112"/>
      <c r="U278" s="133" t="s">
        <v>146</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35">
      <c r="A279" s="136"/>
      <c r="B279" s="126"/>
      <c r="C279" s="108"/>
      <c r="D279" s="108"/>
      <c r="E279" s="108"/>
      <c r="F279" s="110"/>
      <c r="G279" s="112"/>
      <c r="H279" s="112"/>
      <c r="I279" s="133"/>
      <c r="J279" s="133" t="s">
        <v>403</v>
      </c>
      <c r="K279" s="375">
        <f t="shared" si="53"/>
        <v>80</v>
      </c>
      <c r="L279" s="375">
        <f t="shared" si="53"/>
        <v>80</v>
      </c>
      <c r="M279" s="375">
        <f t="shared" si="53"/>
        <v>80</v>
      </c>
      <c r="N279" s="375">
        <f t="shared" si="53"/>
        <v>80</v>
      </c>
      <c r="O279" s="377">
        <v>80</v>
      </c>
      <c r="P279" s="180">
        <v>0</v>
      </c>
      <c r="Q279" s="180">
        <v>0</v>
      </c>
      <c r="R279" s="180">
        <v>0</v>
      </c>
      <c r="S279" s="180">
        <v>0</v>
      </c>
      <c r="T279" s="112"/>
      <c r="U279" s="133" t="s">
        <v>147</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35">
      <c r="A280" s="136"/>
      <c r="B280" s="126"/>
      <c r="C280" s="108"/>
      <c r="D280" s="108"/>
      <c r="E280" s="108"/>
      <c r="F280" s="110"/>
      <c r="G280" s="112"/>
      <c r="H280" s="112"/>
      <c r="I280" s="133"/>
      <c r="J280" s="133" t="s">
        <v>404</v>
      </c>
      <c r="K280" s="375">
        <f t="shared" si="53"/>
        <v>80</v>
      </c>
      <c r="L280" s="375">
        <f t="shared" si="53"/>
        <v>80</v>
      </c>
      <c r="M280" s="375">
        <f t="shared" si="53"/>
        <v>80</v>
      </c>
      <c r="N280" s="375">
        <f t="shared" si="53"/>
        <v>80</v>
      </c>
      <c r="O280" s="377">
        <v>80</v>
      </c>
      <c r="P280" s="180">
        <v>0</v>
      </c>
      <c r="Q280" s="180">
        <v>0</v>
      </c>
      <c r="R280" s="180">
        <v>0</v>
      </c>
      <c r="S280" s="180">
        <v>0</v>
      </c>
      <c r="T280" s="112"/>
      <c r="U280" s="133" t="s">
        <v>148</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35">
      <c r="A281" s="136"/>
      <c r="B281" s="126"/>
      <c r="C281" s="108"/>
      <c r="D281" s="108"/>
      <c r="E281" s="108"/>
      <c r="F281" s="110"/>
      <c r="G281" s="112"/>
      <c r="H281" s="112"/>
      <c r="I281" s="133"/>
      <c r="J281" s="133" t="s">
        <v>405</v>
      </c>
      <c r="K281" s="375">
        <f t="shared" si="53"/>
        <v>80</v>
      </c>
      <c r="L281" s="375">
        <f t="shared" si="53"/>
        <v>80</v>
      </c>
      <c r="M281" s="375">
        <f t="shared" si="53"/>
        <v>80</v>
      </c>
      <c r="N281" s="375">
        <f t="shared" si="53"/>
        <v>80</v>
      </c>
      <c r="O281" s="377">
        <v>80</v>
      </c>
      <c r="P281" s="180">
        <v>0</v>
      </c>
      <c r="Q281" s="180">
        <v>0</v>
      </c>
      <c r="R281" s="180">
        <v>0</v>
      </c>
      <c r="S281" s="180">
        <v>0</v>
      </c>
      <c r="T281" s="112"/>
      <c r="U281" s="133" t="s">
        <v>149</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35">
      <c r="A282" s="136"/>
      <c r="B282" s="126"/>
      <c r="C282" s="108"/>
      <c r="D282" s="108"/>
      <c r="E282" s="108"/>
      <c r="F282" s="110"/>
      <c r="G282" s="112"/>
      <c r="H282" s="112"/>
      <c r="I282" s="133"/>
      <c r="J282" s="133" t="s">
        <v>406</v>
      </c>
      <c r="K282" s="375">
        <f t="shared" si="53"/>
        <v>80</v>
      </c>
      <c r="L282" s="375">
        <f t="shared" si="53"/>
        <v>80</v>
      </c>
      <c r="M282" s="375">
        <f t="shared" si="53"/>
        <v>80</v>
      </c>
      <c r="N282" s="375">
        <f t="shared" si="53"/>
        <v>80</v>
      </c>
      <c r="O282" s="377">
        <v>80</v>
      </c>
      <c r="P282" s="180">
        <v>0</v>
      </c>
      <c r="Q282" s="180">
        <v>0</v>
      </c>
      <c r="R282" s="180">
        <v>0</v>
      </c>
      <c r="S282" s="180">
        <v>0</v>
      </c>
      <c r="T282" s="112"/>
      <c r="U282" s="133" t="s">
        <v>150</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35">
      <c r="A283" s="136"/>
      <c r="B283" s="126"/>
      <c r="C283" s="108"/>
      <c r="D283" s="108"/>
      <c r="E283" s="108"/>
      <c r="F283" s="110"/>
      <c r="G283" s="112"/>
      <c r="H283" s="112"/>
      <c r="I283" s="133" t="s">
        <v>812</v>
      </c>
      <c r="J283" s="133" t="s">
        <v>397</v>
      </c>
      <c r="K283" s="375">
        <f t="shared" si="53"/>
        <v>80</v>
      </c>
      <c r="L283" s="375">
        <f t="shared" si="53"/>
        <v>80</v>
      </c>
      <c r="M283" s="375">
        <f t="shared" si="53"/>
        <v>80</v>
      </c>
      <c r="N283" s="375">
        <f t="shared" si="53"/>
        <v>80</v>
      </c>
      <c r="O283" s="377">
        <v>80</v>
      </c>
      <c r="P283" s="180">
        <v>0</v>
      </c>
      <c r="Q283" s="180">
        <v>0</v>
      </c>
      <c r="R283" s="180">
        <v>0</v>
      </c>
      <c r="S283" s="180">
        <v>0</v>
      </c>
      <c r="T283" s="112"/>
      <c r="U283" s="133" t="s">
        <v>395</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35">
      <c r="A284" s="136"/>
      <c r="B284" s="126"/>
      <c r="C284" s="108"/>
      <c r="D284" s="108"/>
      <c r="E284" s="108"/>
      <c r="F284" s="110"/>
      <c r="G284" s="112"/>
      <c r="H284" s="112"/>
      <c r="I284" s="133"/>
      <c r="J284" s="133" t="s">
        <v>398</v>
      </c>
      <c r="K284" s="375">
        <f t="shared" si="53"/>
        <v>80</v>
      </c>
      <c r="L284" s="375">
        <f t="shared" si="53"/>
        <v>80</v>
      </c>
      <c r="M284" s="375">
        <f t="shared" si="53"/>
        <v>80</v>
      </c>
      <c r="N284" s="375">
        <f t="shared" si="53"/>
        <v>80</v>
      </c>
      <c r="O284" s="377">
        <v>80</v>
      </c>
      <c r="P284" s="180">
        <v>0</v>
      </c>
      <c r="Q284" s="180">
        <v>0</v>
      </c>
      <c r="R284" s="180">
        <v>0</v>
      </c>
      <c r="S284" s="180">
        <v>0</v>
      </c>
      <c r="T284" s="112"/>
      <c r="U284" s="133" t="s">
        <v>142</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35">
      <c r="A285" s="136"/>
      <c r="B285" s="126"/>
      <c r="C285" s="108"/>
      <c r="D285" s="108"/>
      <c r="E285" s="108"/>
      <c r="F285" s="110"/>
      <c r="G285" s="112"/>
      <c r="H285" s="112"/>
      <c r="I285" s="133"/>
      <c r="J285" s="133" t="s">
        <v>399</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143</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35">
      <c r="A286" s="136"/>
      <c r="B286" s="126"/>
      <c r="C286" s="108"/>
      <c r="D286" s="108"/>
      <c r="E286" s="108"/>
      <c r="F286" s="110"/>
      <c r="G286" s="112"/>
      <c r="H286" s="112"/>
      <c r="I286" s="133"/>
      <c r="J286" s="133" t="s">
        <v>400</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144</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35">
      <c r="A287" s="136"/>
      <c r="B287" s="126"/>
      <c r="C287" s="108"/>
      <c r="D287" s="108"/>
      <c r="E287" s="108"/>
      <c r="F287" s="110"/>
      <c r="G287" s="112"/>
      <c r="H287" s="112"/>
      <c r="I287" s="133"/>
      <c r="J287" s="133" t="s">
        <v>401</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145</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35">
      <c r="A288" s="136"/>
      <c r="B288" s="126"/>
      <c r="C288" s="108"/>
      <c r="D288" s="108"/>
      <c r="E288" s="108"/>
      <c r="F288" s="110"/>
      <c r="G288" s="112"/>
      <c r="H288" s="112"/>
      <c r="I288" s="133"/>
      <c r="J288" s="133" t="s">
        <v>402</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146</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35">
      <c r="A289" s="136"/>
      <c r="B289" s="126"/>
      <c r="C289" s="108"/>
      <c r="D289" s="108"/>
      <c r="E289" s="108"/>
      <c r="F289" s="110"/>
      <c r="G289" s="112"/>
      <c r="H289" s="112"/>
      <c r="I289" s="133"/>
      <c r="J289" s="133" t="s">
        <v>403</v>
      </c>
      <c r="K289" s="375">
        <f t="shared" si="53"/>
        <v>80</v>
      </c>
      <c r="L289" s="375">
        <f t="shared" si="53"/>
        <v>80</v>
      </c>
      <c r="M289" s="375">
        <f t="shared" si="53"/>
        <v>80</v>
      </c>
      <c r="N289" s="375">
        <f t="shared" si="53"/>
        <v>80</v>
      </c>
      <c r="O289" s="377">
        <v>80</v>
      </c>
      <c r="P289" s="180">
        <v>0</v>
      </c>
      <c r="Q289" s="180">
        <v>0</v>
      </c>
      <c r="R289" s="180">
        <v>0</v>
      </c>
      <c r="S289" s="180">
        <v>0</v>
      </c>
      <c r="T289" s="112"/>
      <c r="U289" s="133" t="s">
        <v>147</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35">
      <c r="A290" s="136"/>
      <c r="B290" s="126"/>
      <c r="C290" s="108"/>
      <c r="D290" s="108"/>
      <c r="E290" s="108"/>
      <c r="F290" s="110"/>
      <c r="G290" s="112"/>
      <c r="H290" s="112"/>
      <c r="I290" s="133"/>
      <c r="J290" s="133" t="s">
        <v>404</v>
      </c>
      <c r="K290" s="375">
        <f t="shared" si="53"/>
        <v>80</v>
      </c>
      <c r="L290" s="375">
        <f t="shared" si="53"/>
        <v>80</v>
      </c>
      <c r="M290" s="375">
        <f t="shared" si="53"/>
        <v>80</v>
      </c>
      <c r="N290" s="375">
        <f t="shared" si="53"/>
        <v>80</v>
      </c>
      <c r="O290" s="377">
        <v>80</v>
      </c>
      <c r="P290" s="180">
        <v>0</v>
      </c>
      <c r="Q290" s="180">
        <v>0</v>
      </c>
      <c r="R290" s="180">
        <v>0</v>
      </c>
      <c r="S290" s="180">
        <v>0</v>
      </c>
      <c r="T290" s="112"/>
      <c r="U290" s="133" t="s">
        <v>148</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35">
      <c r="A291" s="136"/>
      <c r="B291" s="126"/>
      <c r="C291" s="108"/>
      <c r="D291" s="108"/>
      <c r="E291" s="108"/>
      <c r="F291" s="110"/>
      <c r="G291" s="112"/>
      <c r="H291" s="112"/>
      <c r="I291" s="133"/>
      <c r="J291" s="133" t="s">
        <v>405</v>
      </c>
      <c r="K291" s="375">
        <f t="shared" si="53"/>
        <v>80</v>
      </c>
      <c r="L291" s="375">
        <f t="shared" si="53"/>
        <v>80</v>
      </c>
      <c r="M291" s="375">
        <f t="shared" si="53"/>
        <v>80</v>
      </c>
      <c r="N291" s="375">
        <f t="shared" si="53"/>
        <v>80</v>
      </c>
      <c r="O291" s="377">
        <v>80</v>
      </c>
      <c r="P291" s="180">
        <v>0</v>
      </c>
      <c r="Q291" s="180">
        <v>0</v>
      </c>
      <c r="R291" s="180">
        <v>0</v>
      </c>
      <c r="S291" s="180">
        <v>0</v>
      </c>
      <c r="T291" s="112"/>
      <c r="U291" s="133" t="s">
        <v>149</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35">
      <c r="A292" s="136"/>
      <c r="B292" s="126"/>
      <c r="C292" s="108"/>
      <c r="D292" s="108"/>
      <c r="E292" s="108"/>
      <c r="F292" s="110"/>
      <c r="G292" s="112"/>
      <c r="H292" s="112"/>
      <c r="I292" s="133"/>
      <c r="J292" s="133" t="s">
        <v>406</v>
      </c>
      <c r="K292" s="375">
        <f t="shared" si="53"/>
        <v>80</v>
      </c>
      <c r="L292" s="375">
        <f t="shared" si="53"/>
        <v>80</v>
      </c>
      <c r="M292" s="375">
        <f t="shared" si="53"/>
        <v>80</v>
      </c>
      <c r="N292" s="375">
        <f t="shared" si="53"/>
        <v>80</v>
      </c>
      <c r="O292" s="377">
        <v>80</v>
      </c>
      <c r="P292" s="180">
        <v>0</v>
      </c>
      <c r="Q292" s="180">
        <v>0</v>
      </c>
      <c r="R292" s="180">
        <v>0</v>
      </c>
      <c r="S292" s="180">
        <v>0</v>
      </c>
      <c r="T292" s="112"/>
      <c r="U292" s="133" t="s">
        <v>150</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35">
      <c r="A293" s="136"/>
      <c r="B293" s="126"/>
      <c r="C293" s="108"/>
      <c r="D293" s="108"/>
      <c r="E293" s="108"/>
      <c r="F293" s="110"/>
      <c r="G293" s="112"/>
      <c r="H293" s="112"/>
      <c r="I293" s="133" t="s">
        <v>813</v>
      </c>
      <c r="J293" s="133" t="s">
        <v>397</v>
      </c>
      <c r="K293" s="375">
        <f t="shared" si="53"/>
        <v>80</v>
      </c>
      <c r="L293" s="375">
        <f t="shared" si="53"/>
        <v>80</v>
      </c>
      <c r="M293" s="375">
        <f t="shared" si="53"/>
        <v>80</v>
      </c>
      <c r="N293" s="375">
        <f t="shared" si="53"/>
        <v>80</v>
      </c>
      <c r="O293" s="377">
        <v>80</v>
      </c>
      <c r="P293" s="180">
        <v>0</v>
      </c>
      <c r="Q293" s="180">
        <v>0</v>
      </c>
      <c r="R293" s="180">
        <v>0</v>
      </c>
      <c r="S293" s="180">
        <v>0</v>
      </c>
      <c r="T293" s="112"/>
      <c r="U293" s="133" t="s">
        <v>395</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35">
      <c r="A294" s="136"/>
      <c r="B294" s="126"/>
      <c r="C294" s="108"/>
      <c r="D294" s="108"/>
      <c r="E294" s="108"/>
      <c r="F294" s="110"/>
      <c r="G294" s="112"/>
      <c r="H294" s="112"/>
      <c r="I294" s="133"/>
      <c r="J294" s="133" t="s">
        <v>398</v>
      </c>
      <c r="K294" s="375">
        <f t="shared" si="53"/>
        <v>80</v>
      </c>
      <c r="L294" s="375">
        <f t="shared" si="53"/>
        <v>80</v>
      </c>
      <c r="M294" s="375">
        <f t="shared" si="53"/>
        <v>80</v>
      </c>
      <c r="N294" s="375">
        <f t="shared" si="53"/>
        <v>80</v>
      </c>
      <c r="O294" s="377">
        <v>80</v>
      </c>
      <c r="P294" s="180">
        <v>0</v>
      </c>
      <c r="Q294" s="180">
        <v>0</v>
      </c>
      <c r="R294" s="180">
        <v>0</v>
      </c>
      <c r="S294" s="180">
        <v>0</v>
      </c>
      <c r="T294" s="112"/>
      <c r="U294" s="133" t="s">
        <v>142</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35">
      <c r="A295" s="136"/>
      <c r="B295" s="126"/>
      <c r="C295" s="108"/>
      <c r="D295" s="108"/>
      <c r="E295" s="108"/>
      <c r="F295" s="110"/>
      <c r="G295" s="112"/>
      <c r="H295" s="112"/>
      <c r="I295" s="133"/>
      <c r="J295" s="133" t="s">
        <v>399</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143</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35">
      <c r="A296" s="136"/>
      <c r="B296" s="126"/>
      <c r="C296" s="108"/>
      <c r="D296" s="108"/>
      <c r="E296" s="108"/>
      <c r="F296" s="110"/>
      <c r="G296" s="112"/>
      <c r="H296" s="112"/>
      <c r="I296" s="133"/>
      <c r="J296" s="133" t="s">
        <v>400</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144</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35">
      <c r="A297" s="136"/>
      <c r="B297" s="126"/>
      <c r="C297" s="108"/>
      <c r="D297" s="108"/>
      <c r="E297" s="108"/>
      <c r="F297" s="110"/>
      <c r="G297" s="112"/>
      <c r="H297" s="112"/>
      <c r="I297" s="133"/>
      <c r="J297" s="133" t="s">
        <v>401</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145</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35">
      <c r="A298" s="136"/>
      <c r="B298" s="126"/>
      <c r="C298" s="108"/>
      <c r="D298" s="108"/>
      <c r="E298" s="108"/>
      <c r="F298" s="110"/>
      <c r="G298" s="112"/>
      <c r="H298" s="112"/>
      <c r="I298" s="133"/>
      <c r="J298" s="133" t="s">
        <v>402</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146</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35">
      <c r="A299" s="136"/>
      <c r="B299" s="126"/>
      <c r="C299" s="108"/>
      <c r="D299" s="108"/>
      <c r="E299" s="108"/>
      <c r="F299" s="110"/>
      <c r="G299" s="112"/>
      <c r="H299" s="112"/>
      <c r="I299" s="133"/>
      <c r="J299" s="133" t="s">
        <v>403</v>
      </c>
      <c r="K299" s="375">
        <f t="shared" si="53"/>
        <v>80</v>
      </c>
      <c r="L299" s="375">
        <f t="shared" si="53"/>
        <v>80</v>
      </c>
      <c r="M299" s="375">
        <f t="shared" si="53"/>
        <v>80</v>
      </c>
      <c r="N299" s="375">
        <f t="shared" si="53"/>
        <v>80</v>
      </c>
      <c r="O299" s="377">
        <v>80</v>
      </c>
      <c r="P299" s="180">
        <v>0</v>
      </c>
      <c r="Q299" s="180">
        <v>0</v>
      </c>
      <c r="R299" s="180">
        <v>0</v>
      </c>
      <c r="S299" s="180">
        <v>0</v>
      </c>
      <c r="T299" s="112"/>
      <c r="U299" s="133" t="s">
        <v>147</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35">
      <c r="A300" s="136"/>
      <c r="B300" s="126"/>
      <c r="C300" s="108"/>
      <c r="D300" s="108"/>
      <c r="E300" s="108"/>
      <c r="F300" s="110"/>
      <c r="G300" s="112"/>
      <c r="H300" s="112"/>
      <c r="I300" s="133"/>
      <c r="J300" s="133" t="s">
        <v>404</v>
      </c>
      <c r="K300" s="375">
        <f t="shared" si="53"/>
        <v>80</v>
      </c>
      <c r="L300" s="375">
        <f t="shared" si="53"/>
        <v>80</v>
      </c>
      <c r="M300" s="375">
        <f t="shared" si="53"/>
        <v>80</v>
      </c>
      <c r="N300" s="375">
        <f t="shared" si="53"/>
        <v>80</v>
      </c>
      <c r="O300" s="377">
        <v>80</v>
      </c>
      <c r="P300" s="180">
        <v>0</v>
      </c>
      <c r="Q300" s="180">
        <v>0</v>
      </c>
      <c r="R300" s="180">
        <v>0</v>
      </c>
      <c r="S300" s="180">
        <v>0</v>
      </c>
      <c r="T300" s="112"/>
      <c r="U300" s="133" t="s">
        <v>148</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35">
      <c r="A301" s="136"/>
      <c r="B301" s="126"/>
      <c r="C301" s="108"/>
      <c r="D301" s="108"/>
      <c r="E301" s="108"/>
      <c r="F301" s="110"/>
      <c r="G301" s="112"/>
      <c r="H301" s="112"/>
      <c r="I301" s="133"/>
      <c r="J301" s="133" t="s">
        <v>405</v>
      </c>
      <c r="K301" s="375">
        <f t="shared" si="53"/>
        <v>80</v>
      </c>
      <c r="L301" s="375">
        <f t="shared" si="53"/>
        <v>80</v>
      </c>
      <c r="M301" s="375">
        <f t="shared" si="53"/>
        <v>80</v>
      </c>
      <c r="N301" s="375">
        <f t="shared" si="53"/>
        <v>80</v>
      </c>
      <c r="O301" s="377">
        <v>80</v>
      </c>
      <c r="P301" s="180">
        <v>0</v>
      </c>
      <c r="Q301" s="180">
        <v>0</v>
      </c>
      <c r="R301" s="180">
        <v>0</v>
      </c>
      <c r="S301" s="180">
        <v>0</v>
      </c>
      <c r="T301" s="112"/>
      <c r="U301" s="133" t="s">
        <v>149</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35">
      <c r="A302" s="136"/>
      <c r="B302" s="126"/>
      <c r="C302" s="108"/>
      <c r="D302" s="108"/>
      <c r="E302" s="108"/>
      <c r="F302" s="110"/>
      <c r="G302" s="112"/>
      <c r="H302" s="112"/>
      <c r="I302" s="133"/>
      <c r="J302" s="133" t="s">
        <v>406</v>
      </c>
      <c r="K302" s="375">
        <f t="shared" si="53"/>
        <v>80</v>
      </c>
      <c r="L302" s="375">
        <f t="shared" si="53"/>
        <v>80</v>
      </c>
      <c r="M302" s="375">
        <f t="shared" si="53"/>
        <v>80</v>
      </c>
      <c r="N302" s="375">
        <f t="shared" si="53"/>
        <v>80</v>
      </c>
      <c r="O302" s="377">
        <v>80</v>
      </c>
      <c r="P302" s="180">
        <v>0</v>
      </c>
      <c r="Q302" s="180">
        <v>0</v>
      </c>
      <c r="R302" s="180">
        <v>0</v>
      </c>
      <c r="S302" s="180">
        <v>0</v>
      </c>
      <c r="T302" s="112"/>
      <c r="U302" s="133" t="s">
        <v>150</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35">
      <c r="A303" s="136"/>
      <c r="B303" s="126"/>
      <c r="C303" s="91" t="s">
        <v>126</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3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128</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3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3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15" customHeight="1" outlineLevel="1" collapsed="1" thickBot="1" x14ac:dyDescent="0.4">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15" customHeight="1" outlineLevel="1" x14ac:dyDescent="0.3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35">
      <c r="A309" s="136"/>
      <c r="B309" s="126"/>
      <c r="C309" s="84"/>
      <c r="D309" s="84">
        <v>0</v>
      </c>
      <c r="E309" s="84" t="s">
        <v>1</v>
      </c>
      <c r="F309" s="85"/>
      <c r="G309" s="86" t="s">
        <v>332</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35">
      <c r="A310" s="136"/>
      <c r="B310" s="126"/>
      <c r="C310" s="84"/>
      <c r="D310" s="91"/>
      <c r="E310" s="92"/>
      <c r="F310" s="93"/>
      <c r="G310" s="94" t="s">
        <v>176</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3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3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35">
      <c r="A313" s="136"/>
      <c r="B313" s="126"/>
      <c r="C313" s="92"/>
      <c r="D313" s="92"/>
      <c r="E313" s="92"/>
      <c r="F313" s="92"/>
      <c r="G313" s="106"/>
      <c r="H313" s="106"/>
      <c r="I313" s="106"/>
      <c r="J313" s="106"/>
      <c r="K313" s="728" t="s">
        <v>1125</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3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35">
      <c r="A315" s="136"/>
      <c r="B315" s="126"/>
      <c r="C315" s="92"/>
      <c r="D315" s="92"/>
      <c r="E315" s="92"/>
      <c r="F315" s="92"/>
      <c r="G315" s="107"/>
      <c r="H315" s="107"/>
      <c r="I315" s="250" t="s">
        <v>472</v>
      </c>
      <c r="J315" s="107"/>
      <c r="K315" s="131" t="s">
        <v>179</v>
      </c>
      <c r="L315" s="131"/>
      <c r="M315" s="107"/>
      <c r="N315" s="107"/>
      <c r="O315" s="107"/>
      <c r="P315" s="250"/>
      <c r="Q315" s="250"/>
      <c r="R315" s="725"/>
      <c r="S315" s="250"/>
      <c r="T315" s="107"/>
      <c r="U315" s="107"/>
      <c r="V315" s="131" t="s">
        <v>180</v>
      </c>
      <c r="W315" s="131"/>
      <c r="X315" s="107"/>
      <c r="Y315" s="107"/>
      <c r="Z315" s="107"/>
      <c r="AA315" s="250"/>
      <c r="AB315" s="250"/>
      <c r="AC315" s="725"/>
      <c r="AD315" s="250"/>
      <c r="AE315" s="131" t="s">
        <v>393</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35">
      <c r="A316" s="136"/>
      <c r="B316" s="126"/>
      <c r="C316" s="108"/>
      <c r="D316" s="108"/>
      <c r="E316" s="108"/>
      <c r="F316" s="92"/>
      <c r="G316" s="107"/>
      <c r="H316" s="107"/>
      <c r="I316" s="250"/>
      <c r="J316" s="107"/>
      <c r="K316" s="107" t="s">
        <v>387</v>
      </c>
      <c r="L316" s="107" t="s">
        <v>388</v>
      </c>
      <c r="M316" s="107" t="s">
        <v>390</v>
      </c>
      <c r="N316" s="107" t="s">
        <v>391</v>
      </c>
      <c r="O316" s="107" t="s">
        <v>392</v>
      </c>
      <c r="P316" s="250" t="s">
        <v>394</v>
      </c>
      <c r="Q316" s="250" t="s">
        <v>902</v>
      </c>
      <c r="R316" s="725" t="s">
        <v>903</v>
      </c>
      <c r="S316" s="725" t="s">
        <v>1224</v>
      </c>
      <c r="T316" s="107"/>
      <c r="U316" s="107"/>
      <c r="V316" s="107" t="s">
        <v>387</v>
      </c>
      <c r="W316" s="107" t="s">
        <v>388</v>
      </c>
      <c r="X316" s="107" t="s">
        <v>390</v>
      </c>
      <c r="Y316" s="107" t="s">
        <v>391</v>
      </c>
      <c r="Z316" s="107" t="s">
        <v>392</v>
      </c>
      <c r="AA316" s="250" t="s">
        <v>394</v>
      </c>
      <c r="AB316" s="250" t="s">
        <v>902</v>
      </c>
      <c r="AC316" s="725" t="s">
        <v>903</v>
      </c>
      <c r="AD316" s="725" t="s">
        <v>1224</v>
      </c>
      <c r="AE316" s="107" t="s">
        <v>392</v>
      </c>
      <c r="AF316" s="107" t="s">
        <v>392</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35">
      <c r="A317" s="136"/>
      <c r="B317" s="126"/>
      <c r="C317" s="108"/>
      <c r="D317" s="108"/>
      <c r="E317" s="108"/>
      <c r="F317" s="110"/>
      <c r="G317" s="112"/>
      <c r="H317" s="112"/>
      <c r="I317" s="133" t="s">
        <v>837</v>
      </c>
      <c r="J317" s="133" t="s">
        <v>395</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395</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35">
      <c r="A318" s="136"/>
      <c r="B318" s="126"/>
      <c r="C318" s="108"/>
      <c r="D318" s="108"/>
      <c r="E318" s="108"/>
      <c r="F318" s="110"/>
      <c r="G318" s="112"/>
      <c r="H318" s="112"/>
      <c r="I318" s="133"/>
      <c r="J318" s="133" t="s">
        <v>142</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142</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35">
      <c r="A319" s="136"/>
      <c r="B319" s="126"/>
      <c r="C319" s="108"/>
      <c r="D319" s="108"/>
      <c r="E319" s="108"/>
      <c r="F319" s="110"/>
      <c r="G319" s="112"/>
      <c r="H319" s="112"/>
      <c r="I319" s="133"/>
      <c r="J319" s="133" t="s">
        <v>143</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143</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35">
      <c r="A320" s="136"/>
      <c r="B320" s="126"/>
      <c r="C320" s="108"/>
      <c r="D320" s="108"/>
      <c r="E320" s="108"/>
      <c r="F320" s="110"/>
      <c r="G320" s="112"/>
      <c r="H320" s="112"/>
      <c r="I320" s="133"/>
      <c r="J320" s="133" t="s">
        <v>144</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144</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35">
      <c r="A321" s="136"/>
      <c r="B321" s="126"/>
      <c r="C321" s="108"/>
      <c r="D321" s="108"/>
      <c r="E321" s="108"/>
      <c r="F321" s="110"/>
      <c r="G321" s="112"/>
      <c r="H321" s="112"/>
      <c r="I321" s="133"/>
      <c r="J321" s="133" t="s">
        <v>145</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145</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35">
      <c r="A322" s="136"/>
      <c r="B322" s="126"/>
      <c r="C322" s="108"/>
      <c r="D322" s="108"/>
      <c r="E322" s="108"/>
      <c r="F322" s="110"/>
      <c r="G322" s="112"/>
      <c r="H322" s="112"/>
      <c r="I322" s="133"/>
      <c r="J322" s="133" t="s">
        <v>146</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146</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35">
      <c r="A323" s="136"/>
      <c r="B323" s="126"/>
      <c r="C323" s="108"/>
      <c r="D323" s="108"/>
      <c r="E323" s="108"/>
      <c r="F323" s="110"/>
      <c r="G323" s="112"/>
      <c r="H323" s="112"/>
      <c r="I323" s="133"/>
      <c r="J323" s="133" t="s">
        <v>147</v>
      </c>
      <c r="K323" s="375">
        <f t="shared" si="54"/>
        <v>100</v>
      </c>
      <c r="L323" s="375">
        <f t="shared" si="54"/>
        <v>100</v>
      </c>
      <c r="M323" s="375">
        <f t="shared" si="54"/>
        <v>100</v>
      </c>
      <c r="N323" s="375">
        <f t="shared" si="55"/>
        <v>100</v>
      </c>
      <c r="O323" s="180">
        <v>100</v>
      </c>
      <c r="P323" s="180">
        <v>0</v>
      </c>
      <c r="Q323" s="180">
        <v>0</v>
      </c>
      <c r="R323" s="180">
        <v>0</v>
      </c>
      <c r="S323" s="180">
        <v>0</v>
      </c>
      <c r="T323" s="112"/>
      <c r="U323" s="133" t="s">
        <v>147</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35">
      <c r="A324" s="136"/>
      <c r="B324" s="126"/>
      <c r="C324" s="108"/>
      <c r="D324" s="108"/>
      <c r="E324" s="108"/>
      <c r="F324" s="110"/>
      <c r="G324" s="112"/>
      <c r="H324" s="112"/>
      <c r="I324" s="133"/>
      <c r="J324" s="133" t="s">
        <v>148</v>
      </c>
      <c r="K324" s="375">
        <f t="shared" si="54"/>
        <v>100</v>
      </c>
      <c r="L324" s="375">
        <f t="shared" si="54"/>
        <v>100</v>
      </c>
      <c r="M324" s="375">
        <f t="shared" si="54"/>
        <v>100</v>
      </c>
      <c r="N324" s="375">
        <f t="shared" si="55"/>
        <v>100</v>
      </c>
      <c r="O324" s="180">
        <v>100</v>
      </c>
      <c r="P324" s="180">
        <v>0</v>
      </c>
      <c r="Q324" s="180">
        <v>0</v>
      </c>
      <c r="R324" s="180">
        <v>0</v>
      </c>
      <c r="S324" s="180">
        <v>0</v>
      </c>
      <c r="T324" s="112"/>
      <c r="U324" s="133" t="s">
        <v>148</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35">
      <c r="A325" s="136"/>
      <c r="B325" s="126"/>
      <c r="C325" s="108"/>
      <c r="D325" s="108"/>
      <c r="E325" s="108"/>
      <c r="F325" s="110"/>
      <c r="G325" s="112"/>
      <c r="H325" s="112"/>
      <c r="I325" s="133"/>
      <c r="J325" s="133" t="s">
        <v>149</v>
      </c>
      <c r="K325" s="375">
        <f t="shared" si="54"/>
        <v>100</v>
      </c>
      <c r="L325" s="375">
        <f t="shared" si="54"/>
        <v>100</v>
      </c>
      <c r="M325" s="375">
        <f t="shared" si="54"/>
        <v>100</v>
      </c>
      <c r="N325" s="375">
        <f t="shared" si="55"/>
        <v>100</v>
      </c>
      <c r="O325" s="180">
        <v>100</v>
      </c>
      <c r="P325" s="180">
        <v>0</v>
      </c>
      <c r="Q325" s="180">
        <v>0</v>
      </c>
      <c r="R325" s="180">
        <v>0</v>
      </c>
      <c r="S325" s="180">
        <v>0</v>
      </c>
      <c r="T325" s="112"/>
      <c r="U325" s="133" t="s">
        <v>149</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35">
      <c r="A326" s="136"/>
      <c r="B326" s="126"/>
      <c r="C326" s="108"/>
      <c r="D326" s="108"/>
      <c r="E326" s="108"/>
      <c r="F326" s="110"/>
      <c r="G326" s="112"/>
      <c r="H326" s="112"/>
      <c r="I326" s="133"/>
      <c r="J326" s="133" t="s">
        <v>150</v>
      </c>
      <c r="K326" s="375">
        <f t="shared" si="54"/>
        <v>100</v>
      </c>
      <c r="L326" s="375">
        <f t="shared" si="54"/>
        <v>100</v>
      </c>
      <c r="M326" s="375">
        <f t="shared" si="54"/>
        <v>100</v>
      </c>
      <c r="N326" s="375">
        <f t="shared" si="55"/>
        <v>100</v>
      </c>
      <c r="O326" s="180">
        <v>100</v>
      </c>
      <c r="P326" s="180">
        <v>0</v>
      </c>
      <c r="Q326" s="180">
        <v>0</v>
      </c>
      <c r="R326" s="180">
        <v>0</v>
      </c>
      <c r="S326" s="180">
        <v>0</v>
      </c>
      <c r="T326" s="112"/>
      <c r="U326" s="133" t="s">
        <v>150</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35">
      <c r="A327" s="136"/>
      <c r="B327" s="126"/>
      <c r="C327" s="108"/>
      <c r="D327" s="108"/>
      <c r="E327" s="108"/>
      <c r="F327" s="110"/>
      <c r="G327" s="112"/>
      <c r="H327" s="112"/>
      <c r="I327" s="133" t="s">
        <v>410</v>
      </c>
      <c r="J327" s="133" t="s">
        <v>395</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395</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35">
      <c r="A328" s="136"/>
      <c r="B328" s="126"/>
      <c r="C328" s="108"/>
      <c r="D328" s="108"/>
      <c r="E328" s="108"/>
      <c r="F328" s="110"/>
      <c r="G328" s="112"/>
      <c r="H328" s="112"/>
      <c r="I328" s="133"/>
      <c r="J328" s="133" t="s">
        <v>142</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142</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35">
      <c r="A329" s="136"/>
      <c r="B329" s="126"/>
      <c r="C329" s="108"/>
      <c r="D329" s="108"/>
      <c r="E329" s="108"/>
      <c r="F329" s="110"/>
      <c r="G329" s="112"/>
      <c r="H329" s="112"/>
      <c r="I329" s="133"/>
      <c r="J329" s="133" t="s">
        <v>143</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143</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35">
      <c r="A330" s="136"/>
      <c r="B330" s="126"/>
      <c r="C330" s="108"/>
      <c r="D330" s="108"/>
      <c r="E330" s="108"/>
      <c r="F330" s="110"/>
      <c r="G330" s="112"/>
      <c r="H330" s="112"/>
      <c r="I330" s="133"/>
      <c r="J330" s="133" t="s">
        <v>144</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144</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35">
      <c r="A331" s="136"/>
      <c r="B331" s="126"/>
      <c r="C331" s="108"/>
      <c r="D331" s="108"/>
      <c r="E331" s="108"/>
      <c r="F331" s="110"/>
      <c r="G331" s="112"/>
      <c r="H331" s="112"/>
      <c r="I331" s="133"/>
      <c r="J331" s="133" t="s">
        <v>145</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145</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35">
      <c r="A332" s="136"/>
      <c r="B332" s="126"/>
      <c r="C332" s="108"/>
      <c r="D332" s="108"/>
      <c r="E332" s="108"/>
      <c r="F332" s="110"/>
      <c r="G332" s="112"/>
      <c r="H332" s="112"/>
      <c r="I332" s="133"/>
      <c r="J332" s="133" t="s">
        <v>146</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146</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35">
      <c r="A333" s="136"/>
      <c r="B333" s="126"/>
      <c r="C333" s="108"/>
      <c r="D333" s="108"/>
      <c r="E333" s="108"/>
      <c r="F333" s="110"/>
      <c r="G333" s="112"/>
      <c r="H333" s="112"/>
      <c r="I333" s="133"/>
      <c r="J333" s="133" t="s">
        <v>147</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147</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35">
      <c r="A334" s="136"/>
      <c r="B334" s="126"/>
      <c r="C334" s="108"/>
      <c r="D334" s="108"/>
      <c r="E334" s="108"/>
      <c r="F334" s="110"/>
      <c r="G334" s="112"/>
      <c r="H334" s="112"/>
      <c r="I334" s="133"/>
      <c r="J334" s="133" t="s">
        <v>148</v>
      </c>
      <c r="K334" s="375">
        <f t="shared" si="62"/>
        <v>100</v>
      </c>
      <c r="L334" s="375">
        <f t="shared" si="62"/>
        <v>100</v>
      </c>
      <c r="M334" s="375">
        <f t="shared" si="62"/>
        <v>100</v>
      </c>
      <c r="N334" s="375">
        <f t="shared" si="55"/>
        <v>100</v>
      </c>
      <c r="O334" s="180">
        <v>100</v>
      </c>
      <c r="P334" s="180">
        <v>0</v>
      </c>
      <c r="Q334" s="180">
        <v>0</v>
      </c>
      <c r="R334" s="180">
        <v>0</v>
      </c>
      <c r="S334" s="180">
        <v>0</v>
      </c>
      <c r="T334" s="112"/>
      <c r="U334" s="133" t="s">
        <v>148</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35">
      <c r="A335" s="136"/>
      <c r="B335" s="126"/>
      <c r="C335" s="108"/>
      <c r="D335" s="108"/>
      <c r="E335" s="108"/>
      <c r="F335" s="110"/>
      <c r="G335" s="112"/>
      <c r="H335" s="112"/>
      <c r="I335" s="133"/>
      <c r="J335" s="133" t="s">
        <v>149</v>
      </c>
      <c r="K335" s="375">
        <f t="shared" si="62"/>
        <v>100</v>
      </c>
      <c r="L335" s="375">
        <f t="shared" si="62"/>
        <v>100</v>
      </c>
      <c r="M335" s="375">
        <f t="shared" si="62"/>
        <v>100</v>
      </c>
      <c r="N335" s="375">
        <f t="shared" si="55"/>
        <v>100</v>
      </c>
      <c r="O335" s="180">
        <v>100</v>
      </c>
      <c r="P335" s="180">
        <v>0</v>
      </c>
      <c r="Q335" s="180">
        <v>0</v>
      </c>
      <c r="R335" s="180">
        <v>0</v>
      </c>
      <c r="S335" s="180">
        <v>0</v>
      </c>
      <c r="T335" s="112"/>
      <c r="U335" s="133" t="s">
        <v>149</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35">
      <c r="A336" s="136"/>
      <c r="B336" s="126"/>
      <c r="C336" s="108"/>
      <c r="D336" s="108"/>
      <c r="E336" s="108"/>
      <c r="F336" s="110"/>
      <c r="G336" s="112"/>
      <c r="H336" s="112"/>
      <c r="I336" s="133"/>
      <c r="J336" s="133" t="s">
        <v>150</v>
      </c>
      <c r="K336" s="375">
        <f t="shared" si="62"/>
        <v>100</v>
      </c>
      <c r="L336" s="375">
        <f t="shared" si="62"/>
        <v>100</v>
      </c>
      <c r="M336" s="375">
        <f t="shared" si="62"/>
        <v>100</v>
      </c>
      <c r="N336" s="375">
        <f t="shared" si="55"/>
        <v>100</v>
      </c>
      <c r="O336" s="180">
        <v>100</v>
      </c>
      <c r="P336" s="180">
        <v>0</v>
      </c>
      <c r="Q336" s="180">
        <v>0</v>
      </c>
      <c r="R336" s="180">
        <v>0</v>
      </c>
      <c r="S336" s="180">
        <v>0</v>
      </c>
      <c r="T336" s="112"/>
      <c r="U336" s="133" t="s">
        <v>150</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35">
      <c r="A337" s="136"/>
      <c r="B337" s="126"/>
      <c r="C337" s="108"/>
      <c r="D337" s="108"/>
      <c r="E337" s="108"/>
      <c r="F337" s="110"/>
      <c r="G337" s="112"/>
      <c r="H337" s="112"/>
      <c r="I337" s="133" t="s">
        <v>806</v>
      </c>
      <c r="J337" s="133" t="s">
        <v>395</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395</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35">
      <c r="A338" s="136"/>
      <c r="B338" s="126"/>
      <c r="C338" s="108"/>
      <c r="D338" s="108"/>
      <c r="E338" s="108"/>
      <c r="F338" s="110"/>
      <c r="G338" s="112"/>
      <c r="H338" s="112"/>
      <c r="I338" s="133"/>
      <c r="J338" s="133" t="s">
        <v>142</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142</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35">
      <c r="A339" s="136"/>
      <c r="B339" s="126"/>
      <c r="C339" s="108"/>
      <c r="D339" s="108"/>
      <c r="E339" s="108"/>
      <c r="F339" s="110"/>
      <c r="G339" s="112"/>
      <c r="H339" s="112"/>
      <c r="I339" s="133"/>
      <c r="J339" s="133" t="s">
        <v>143</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143</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35">
      <c r="A340" s="136"/>
      <c r="B340" s="126"/>
      <c r="C340" s="108"/>
      <c r="D340" s="108"/>
      <c r="E340" s="108"/>
      <c r="F340" s="110"/>
      <c r="G340" s="112"/>
      <c r="H340" s="112"/>
      <c r="I340" s="133"/>
      <c r="J340" s="133" t="s">
        <v>144</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144</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35">
      <c r="A341" s="136"/>
      <c r="B341" s="126"/>
      <c r="C341" s="108"/>
      <c r="D341" s="108"/>
      <c r="E341" s="108"/>
      <c r="F341" s="110"/>
      <c r="G341" s="112"/>
      <c r="H341" s="112"/>
      <c r="I341" s="133"/>
      <c r="J341" s="133" t="s">
        <v>145</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145</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35">
      <c r="A342" s="136"/>
      <c r="B342" s="126"/>
      <c r="C342" s="108"/>
      <c r="D342" s="108"/>
      <c r="E342" s="108"/>
      <c r="F342" s="110"/>
      <c r="G342" s="112"/>
      <c r="H342" s="112"/>
      <c r="I342" s="133"/>
      <c r="J342" s="133" t="s">
        <v>146</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146</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35">
      <c r="A343" s="136"/>
      <c r="B343" s="126"/>
      <c r="C343" s="108"/>
      <c r="D343" s="108"/>
      <c r="E343" s="108"/>
      <c r="F343" s="110"/>
      <c r="G343" s="112"/>
      <c r="H343" s="112"/>
      <c r="I343" s="133"/>
      <c r="J343" s="133" t="s">
        <v>147</v>
      </c>
      <c r="K343" s="375">
        <f t="shared" si="62"/>
        <v>100</v>
      </c>
      <c r="L343" s="375">
        <f t="shared" si="62"/>
        <v>100</v>
      </c>
      <c r="M343" s="375">
        <f t="shared" si="62"/>
        <v>100</v>
      </c>
      <c r="N343" s="375">
        <f t="shared" si="55"/>
        <v>100</v>
      </c>
      <c r="O343" s="180">
        <v>100</v>
      </c>
      <c r="P343" s="180">
        <v>0</v>
      </c>
      <c r="Q343" s="180">
        <v>0</v>
      </c>
      <c r="R343" s="180">
        <v>0</v>
      </c>
      <c r="S343" s="180">
        <v>0</v>
      </c>
      <c r="T343" s="112"/>
      <c r="U343" s="133" t="s">
        <v>147</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35">
      <c r="A344" s="136"/>
      <c r="B344" s="126"/>
      <c r="C344" s="108"/>
      <c r="D344" s="108"/>
      <c r="E344" s="108"/>
      <c r="F344" s="110"/>
      <c r="G344" s="112"/>
      <c r="H344" s="112"/>
      <c r="I344" s="133"/>
      <c r="J344" s="133" t="s">
        <v>148</v>
      </c>
      <c r="K344" s="375">
        <f t="shared" si="62"/>
        <v>100</v>
      </c>
      <c r="L344" s="375">
        <f t="shared" si="62"/>
        <v>100</v>
      </c>
      <c r="M344" s="375">
        <f t="shared" si="62"/>
        <v>100</v>
      </c>
      <c r="N344" s="375">
        <f t="shared" si="55"/>
        <v>100</v>
      </c>
      <c r="O344" s="180">
        <v>100</v>
      </c>
      <c r="P344" s="180">
        <v>0</v>
      </c>
      <c r="Q344" s="180">
        <v>0</v>
      </c>
      <c r="R344" s="180">
        <v>0</v>
      </c>
      <c r="S344" s="180">
        <v>0</v>
      </c>
      <c r="T344" s="112"/>
      <c r="U344" s="133" t="s">
        <v>148</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35">
      <c r="A345" s="136"/>
      <c r="B345" s="126"/>
      <c r="C345" s="108"/>
      <c r="D345" s="108"/>
      <c r="E345" s="108"/>
      <c r="F345" s="110"/>
      <c r="G345" s="112"/>
      <c r="H345" s="112"/>
      <c r="I345" s="133"/>
      <c r="J345" s="133" t="s">
        <v>149</v>
      </c>
      <c r="K345" s="375">
        <f t="shared" si="62"/>
        <v>100</v>
      </c>
      <c r="L345" s="375">
        <f t="shared" si="62"/>
        <v>100</v>
      </c>
      <c r="M345" s="375">
        <f t="shared" si="62"/>
        <v>100</v>
      </c>
      <c r="N345" s="375">
        <f t="shared" si="55"/>
        <v>100</v>
      </c>
      <c r="O345" s="180">
        <v>100</v>
      </c>
      <c r="P345" s="180">
        <v>0</v>
      </c>
      <c r="Q345" s="180">
        <v>0</v>
      </c>
      <c r="R345" s="180">
        <v>0</v>
      </c>
      <c r="S345" s="180">
        <v>0</v>
      </c>
      <c r="T345" s="112"/>
      <c r="U345" s="133" t="s">
        <v>149</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35">
      <c r="A346" s="136"/>
      <c r="B346" s="126"/>
      <c r="C346" s="108"/>
      <c r="D346" s="108"/>
      <c r="E346" s="108"/>
      <c r="F346" s="110"/>
      <c r="G346" s="112"/>
      <c r="H346" s="112"/>
      <c r="I346" s="133"/>
      <c r="J346" s="133" t="s">
        <v>150</v>
      </c>
      <c r="K346" s="375">
        <f t="shared" si="62"/>
        <v>100</v>
      </c>
      <c r="L346" s="375">
        <f t="shared" si="62"/>
        <v>100</v>
      </c>
      <c r="M346" s="375">
        <f t="shared" si="62"/>
        <v>100</v>
      </c>
      <c r="N346" s="375">
        <f t="shared" si="55"/>
        <v>100</v>
      </c>
      <c r="O346" s="180">
        <v>100</v>
      </c>
      <c r="P346" s="180">
        <v>0</v>
      </c>
      <c r="Q346" s="180">
        <v>0</v>
      </c>
      <c r="R346" s="180">
        <v>0</v>
      </c>
      <c r="S346" s="180">
        <v>0</v>
      </c>
      <c r="T346" s="112"/>
      <c r="U346" s="133" t="s">
        <v>150</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35">
      <c r="A347" s="136"/>
      <c r="B347" s="126"/>
      <c r="C347" s="108"/>
      <c r="D347" s="108"/>
      <c r="E347" s="108"/>
      <c r="F347" s="110"/>
      <c r="G347" s="112"/>
      <c r="H347" s="112"/>
      <c r="I347" s="133" t="s">
        <v>807</v>
      </c>
      <c r="J347" s="133" t="s">
        <v>395</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395</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35">
      <c r="A348" s="136"/>
      <c r="B348" s="126"/>
      <c r="C348" s="108"/>
      <c r="D348" s="108"/>
      <c r="E348" s="108"/>
      <c r="F348" s="110"/>
      <c r="G348" s="112"/>
      <c r="H348" s="112"/>
      <c r="I348" s="133"/>
      <c r="J348" s="133" t="s">
        <v>142</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142</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35">
      <c r="A349" s="136"/>
      <c r="B349" s="126"/>
      <c r="C349" s="108"/>
      <c r="D349" s="108"/>
      <c r="E349" s="108"/>
      <c r="F349" s="110"/>
      <c r="G349" s="112"/>
      <c r="H349" s="112"/>
      <c r="I349" s="133"/>
      <c r="J349" s="133" t="s">
        <v>143</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143</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35">
      <c r="A350" s="136"/>
      <c r="B350" s="126"/>
      <c r="C350" s="108"/>
      <c r="D350" s="108"/>
      <c r="E350" s="108"/>
      <c r="F350" s="110"/>
      <c r="G350" s="112"/>
      <c r="H350" s="112"/>
      <c r="I350" s="133"/>
      <c r="J350" s="133" t="s">
        <v>144</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144</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35">
      <c r="A351" s="136"/>
      <c r="B351" s="126"/>
      <c r="C351" s="108"/>
      <c r="D351" s="108"/>
      <c r="E351" s="108"/>
      <c r="F351" s="110"/>
      <c r="G351" s="112"/>
      <c r="H351" s="112"/>
      <c r="I351" s="133"/>
      <c r="J351" s="133" t="s">
        <v>145</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145</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35">
      <c r="A352" s="136"/>
      <c r="B352" s="126"/>
      <c r="C352" s="108"/>
      <c r="D352" s="108"/>
      <c r="E352" s="108"/>
      <c r="F352" s="110"/>
      <c r="G352" s="112"/>
      <c r="H352" s="112"/>
      <c r="I352" s="133"/>
      <c r="J352" s="133" t="s">
        <v>146</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146</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35">
      <c r="A353" s="136"/>
      <c r="B353" s="126"/>
      <c r="C353" s="108"/>
      <c r="D353" s="108"/>
      <c r="E353" s="108"/>
      <c r="F353" s="110"/>
      <c r="G353" s="112"/>
      <c r="H353" s="112"/>
      <c r="I353" s="133"/>
      <c r="J353" s="133" t="s">
        <v>147</v>
      </c>
      <c r="K353" s="375">
        <f t="shared" si="62"/>
        <v>100</v>
      </c>
      <c r="L353" s="375">
        <f t="shared" si="62"/>
        <v>100</v>
      </c>
      <c r="M353" s="375">
        <f t="shared" si="62"/>
        <v>100</v>
      </c>
      <c r="N353" s="375">
        <f t="shared" si="65"/>
        <v>100</v>
      </c>
      <c r="O353" s="180">
        <v>100</v>
      </c>
      <c r="P353" s="180">
        <v>0</v>
      </c>
      <c r="Q353" s="180">
        <v>0</v>
      </c>
      <c r="R353" s="180">
        <v>0</v>
      </c>
      <c r="S353" s="180">
        <v>0</v>
      </c>
      <c r="T353" s="112"/>
      <c r="U353" s="133" t="s">
        <v>147</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35">
      <c r="A354" s="136"/>
      <c r="B354" s="126"/>
      <c r="C354" s="108"/>
      <c r="D354" s="108"/>
      <c r="E354" s="108"/>
      <c r="F354" s="110"/>
      <c r="G354" s="112"/>
      <c r="H354" s="112"/>
      <c r="I354" s="133"/>
      <c r="J354" s="133" t="s">
        <v>148</v>
      </c>
      <c r="K354" s="375">
        <f t="shared" si="62"/>
        <v>100</v>
      </c>
      <c r="L354" s="375">
        <f t="shared" si="62"/>
        <v>100</v>
      </c>
      <c r="M354" s="375">
        <f t="shared" si="62"/>
        <v>100</v>
      </c>
      <c r="N354" s="375">
        <f t="shared" si="65"/>
        <v>100</v>
      </c>
      <c r="O354" s="180">
        <v>100</v>
      </c>
      <c r="P354" s="180">
        <v>0</v>
      </c>
      <c r="Q354" s="180">
        <v>0</v>
      </c>
      <c r="R354" s="180">
        <v>0</v>
      </c>
      <c r="S354" s="180">
        <v>0</v>
      </c>
      <c r="T354" s="112"/>
      <c r="U354" s="133" t="s">
        <v>148</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35">
      <c r="A355" s="136"/>
      <c r="B355" s="126"/>
      <c r="C355" s="108"/>
      <c r="D355" s="108"/>
      <c r="E355" s="108"/>
      <c r="F355" s="110"/>
      <c r="G355" s="112"/>
      <c r="H355" s="112"/>
      <c r="I355" s="133"/>
      <c r="J355" s="133" t="s">
        <v>149</v>
      </c>
      <c r="K355" s="375">
        <f t="shared" si="62"/>
        <v>100</v>
      </c>
      <c r="L355" s="375">
        <f t="shared" si="62"/>
        <v>100</v>
      </c>
      <c r="M355" s="375">
        <f t="shared" si="62"/>
        <v>100</v>
      </c>
      <c r="N355" s="375">
        <f t="shared" si="65"/>
        <v>100</v>
      </c>
      <c r="O355" s="180">
        <v>100</v>
      </c>
      <c r="P355" s="180">
        <v>0</v>
      </c>
      <c r="Q355" s="180">
        <v>0</v>
      </c>
      <c r="R355" s="180">
        <v>0</v>
      </c>
      <c r="S355" s="180">
        <v>0</v>
      </c>
      <c r="T355" s="112"/>
      <c r="U355" s="133" t="s">
        <v>149</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35">
      <c r="A356" s="136"/>
      <c r="B356" s="126"/>
      <c r="C356" s="108"/>
      <c r="D356" s="108"/>
      <c r="E356" s="108"/>
      <c r="F356" s="110"/>
      <c r="G356" s="112"/>
      <c r="H356" s="112"/>
      <c r="I356" s="133"/>
      <c r="J356" s="133" t="s">
        <v>150</v>
      </c>
      <c r="K356" s="375">
        <f t="shared" si="62"/>
        <v>100</v>
      </c>
      <c r="L356" s="375">
        <f t="shared" si="62"/>
        <v>100</v>
      </c>
      <c r="M356" s="375">
        <f t="shared" si="62"/>
        <v>100</v>
      </c>
      <c r="N356" s="375">
        <f t="shared" si="65"/>
        <v>100</v>
      </c>
      <c r="O356" s="180">
        <v>100</v>
      </c>
      <c r="P356" s="180">
        <v>0</v>
      </c>
      <c r="Q356" s="180">
        <v>0</v>
      </c>
      <c r="R356" s="180">
        <v>0</v>
      </c>
      <c r="S356" s="180">
        <v>0</v>
      </c>
      <c r="T356" s="112"/>
      <c r="U356" s="133" t="s">
        <v>150</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35">
      <c r="A357" s="136"/>
      <c r="B357" s="126"/>
      <c r="C357" s="108"/>
      <c r="D357" s="108"/>
      <c r="E357" s="108"/>
      <c r="F357" s="110"/>
      <c r="G357" s="112"/>
      <c r="H357" s="112"/>
      <c r="I357" s="133" t="s">
        <v>808</v>
      </c>
      <c r="J357" s="133" t="s">
        <v>395</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395</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35">
      <c r="A358" s="136"/>
      <c r="B358" s="126"/>
      <c r="C358" s="108"/>
      <c r="D358" s="108"/>
      <c r="E358" s="108"/>
      <c r="F358" s="110"/>
      <c r="G358" s="112"/>
      <c r="H358" s="112"/>
      <c r="I358" s="133"/>
      <c r="J358" s="133" t="s">
        <v>142</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142</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35">
      <c r="A359" s="136"/>
      <c r="B359" s="126"/>
      <c r="C359" s="108"/>
      <c r="D359" s="108"/>
      <c r="E359" s="108"/>
      <c r="F359" s="110"/>
      <c r="G359" s="112"/>
      <c r="H359" s="112"/>
      <c r="I359" s="133"/>
      <c r="J359" s="133" t="s">
        <v>143</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143</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35">
      <c r="A360" s="136"/>
      <c r="B360" s="126"/>
      <c r="C360" s="108"/>
      <c r="D360" s="108"/>
      <c r="E360" s="108"/>
      <c r="F360" s="110"/>
      <c r="G360" s="112"/>
      <c r="H360" s="112"/>
      <c r="I360" s="133"/>
      <c r="J360" s="133" t="s">
        <v>144</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144</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35">
      <c r="A361" s="136"/>
      <c r="B361" s="126"/>
      <c r="C361" s="108"/>
      <c r="D361" s="108"/>
      <c r="E361" s="108"/>
      <c r="F361" s="110"/>
      <c r="G361" s="112"/>
      <c r="H361" s="112"/>
      <c r="I361" s="133"/>
      <c r="J361" s="133" t="s">
        <v>145</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145</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35">
      <c r="A362" s="136"/>
      <c r="B362" s="126"/>
      <c r="C362" s="108"/>
      <c r="D362" s="108"/>
      <c r="E362" s="108"/>
      <c r="F362" s="110"/>
      <c r="G362" s="112"/>
      <c r="H362" s="112"/>
      <c r="I362" s="133"/>
      <c r="J362" s="133" t="s">
        <v>146</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146</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35">
      <c r="A363" s="136"/>
      <c r="B363" s="126"/>
      <c r="C363" s="108"/>
      <c r="D363" s="108"/>
      <c r="E363" s="108"/>
      <c r="F363" s="110"/>
      <c r="G363" s="112"/>
      <c r="H363" s="112"/>
      <c r="I363" s="133"/>
      <c r="J363" s="133" t="s">
        <v>147</v>
      </c>
      <c r="K363" s="375">
        <f t="shared" si="62"/>
        <v>100</v>
      </c>
      <c r="L363" s="375">
        <f t="shared" si="62"/>
        <v>100</v>
      </c>
      <c r="M363" s="375">
        <f t="shared" si="62"/>
        <v>100</v>
      </c>
      <c r="N363" s="375">
        <f t="shared" si="65"/>
        <v>100</v>
      </c>
      <c r="O363" s="180">
        <v>100</v>
      </c>
      <c r="P363" s="180">
        <v>0</v>
      </c>
      <c r="Q363" s="180">
        <v>0</v>
      </c>
      <c r="R363" s="180">
        <v>0</v>
      </c>
      <c r="S363" s="180">
        <v>0</v>
      </c>
      <c r="T363" s="112"/>
      <c r="U363" s="133" t="s">
        <v>147</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35">
      <c r="A364" s="136"/>
      <c r="B364" s="126"/>
      <c r="C364" s="108"/>
      <c r="D364" s="108"/>
      <c r="E364" s="108"/>
      <c r="F364" s="110"/>
      <c r="G364" s="112"/>
      <c r="H364" s="112"/>
      <c r="I364" s="133"/>
      <c r="J364" s="133" t="s">
        <v>148</v>
      </c>
      <c r="K364" s="375">
        <f t="shared" si="62"/>
        <v>100</v>
      </c>
      <c r="L364" s="375">
        <f t="shared" si="62"/>
        <v>100</v>
      </c>
      <c r="M364" s="375">
        <f t="shared" si="62"/>
        <v>100</v>
      </c>
      <c r="N364" s="375">
        <f t="shared" si="65"/>
        <v>100</v>
      </c>
      <c r="O364" s="180">
        <v>100</v>
      </c>
      <c r="P364" s="180">
        <v>0</v>
      </c>
      <c r="Q364" s="180">
        <v>0</v>
      </c>
      <c r="R364" s="180">
        <v>0</v>
      </c>
      <c r="S364" s="180">
        <v>0</v>
      </c>
      <c r="T364" s="112"/>
      <c r="U364" s="133" t="s">
        <v>148</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35">
      <c r="A365" s="136"/>
      <c r="B365" s="126"/>
      <c r="C365" s="108"/>
      <c r="D365" s="108"/>
      <c r="E365" s="108"/>
      <c r="F365" s="110"/>
      <c r="G365" s="112"/>
      <c r="H365" s="112"/>
      <c r="I365" s="133"/>
      <c r="J365" s="133" t="s">
        <v>149</v>
      </c>
      <c r="K365" s="375">
        <f t="shared" si="62"/>
        <v>100</v>
      </c>
      <c r="L365" s="375">
        <f t="shared" si="62"/>
        <v>100</v>
      </c>
      <c r="M365" s="375">
        <f t="shared" si="62"/>
        <v>100</v>
      </c>
      <c r="N365" s="375">
        <f t="shared" si="65"/>
        <v>100</v>
      </c>
      <c r="O365" s="180">
        <v>100</v>
      </c>
      <c r="P365" s="180">
        <v>0</v>
      </c>
      <c r="Q365" s="180">
        <v>0</v>
      </c>
      <c r="R365" s="180">
        <v>0</v>
      </c>
      <c r="S365" s="180">
        <v>0</v>
      </c>
      <c r="T365" s="112"/>
      <c r="U365" s="133" t="s">
        <v>149</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35">
      <c r="A366" s="136"/>
      <c r="B366" s="126"/>
      <c r="C366" s="108"/>
      <c r="D366" s="108"/>
      <c r="E366" s="108"/>
      <c r="F366" s="110"/>
      <c r="G366" s="112"/>
      <c r="H366" s="112"/>
      <c r="I366" s="133"/>
      <c r="J366" s="133" t="s">
        <v>150</v>
      </c>
      <c r="K366" s="375">
        <f t="shared" si="62"/>
        <v>100</v>
      </c>
      <c r="L366" s="375">
        <f t="shared" si="62"/>
        <v>100</v>
      </c>
      <c r="M366" s="375">
        <f t="shared" si="62"/>
        <v>100</v>
      </c>
      <c r="N366" s="375">
        <f t="shared" si="65"/>
        <v>100</v>
      </c>
      <c r="O366" s="180">
        <v>100</v>
      </c>
      <c r="P366" s="180">
        <v>0</v>
      </c>
      <c r="Q366" s="180">
        <v>0</v>
      </c>
      <c r="R366" s="180">
        <v>0</v>
      </c>
      <c r="S366" s="180">
        <v>0</v>
      </c>
      <c r="T366" s="112"/>
      <c r="U366" s="133" t="s">
        <v>150</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35">
      <c r="A367" s="136"/>
      <c r="B367" s="126"/>
      <c r="C367" s="108"/>
      <c r="D367" s="108"/>
      <c r="E367" s="108"/>
      <c r="F367" s="110"/>
      <c r="G367" s="112"/>
      <c r="H367" s="112"/>
      <c r="I367" s="133" t="s">
        <v>809</v>
      </c>
      <c r="J367" s="133" t="s">
        <v>395</v>
      </c>
      <c r="K367" s="375">
        <f t="shared" si="62"/>
        <v>100</v>
      </c>
      <c r="L367" s="375">
        <f t="shared" si="62"/>
        <v>100</v>
      </c>
      <c r="M367" s="375">
        <f t="shared" si="62"/>
        <v>100</v>
      </c>
      <c r="N367" s="375">
        <f t="shared" si="65"/>
        <v>100</v>
      </c>
      <c r="O367" s="180">
        <v>100</v>
      </c>
      <c r="P367" s="180">
        <v>0</v>
      </c>
      <c r="Q367" s="180">
        <v>0</v>
      </c>
      <c r="R367" s="180">
        <v>0</v>
      </c>
      <c r="S367" s="180">
        <v>0</v>
      </c>
      <c r="T367" s="112"/>
      <c r="U367" s="133" t="s">
        <v>395</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35">
      <c r="A368" s="136"/>
      <c r="B368" s="126"/>
      <c r="C368" s="108"/>
      <c r="D368" s="108"/>
      <c r="E368" s="108"/>
      <c r="F368" s="110"/>
      <c r="G368" s="112"/>
      <c r="H368" s="112"/>
      <c r="I368" s="133"/>
      <c r="J368" s="133" t="s">
        <v>142</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142</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35">
      <c r="A369" s="136"/>
      <c r="B369" s="126"/>
      <c r="C369" s="108"/>
      <c r="D369" s="108"/>
      <c r="E369" s="108"/>
      <c r="F369" s="110"/>
      <c r="G369" s="112"/>
      <c r="H369" s="112"/>
      <c r="I369" s="133"/>
      <c r="J369" s="133" t="s">
        <v>143</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143</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35">
      <c r="A370" s="136"/>
      <c r="B370" s="126"/>
      <c r="C370" s="108"/>
      <c r="D370" s="108"/>
      <c r="E370" s="108"/>
      <c r="F370" s="110"/>
      <c r="G370" s="112"/>
      <c r="H370" s="112"/>
      <c r="I370" s="133"/>
      <c r="J370" s="133" t="s">
        <v>144</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144</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35">
      <c r="A371" s="136"/>
      <c r="B371" s="126"/>
      <c r="C371" s="108"/>
      <c r="D371" s="108"/>
      <c r="E371" s="108"/>
      <c r="F371" s="110"/>
      <c r="G371" s="112"/>
      <c r="H371" s="112"/>
      <c r="I371" s="133"/>
      <c r="J371" s="133" t="s">
        <v>145</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145</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35">
      <c r="A372" s="136"/>
      <c r="B372" s="126"/>
      <c r="C372" s="108"/>
      <c r="D372" s="108"/>
      <c r="E372" s="108"/>
      <c r="F372" s="110"/>
      <c r="G372" s="112"/>
      <c r="H372" s="112"/>
      <c r="I372" s="133"/>
      <c r="J372" s="133" t="s">
        <v>146</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146</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35">
      <c r="A373" s="136"/>
      <c r="B373" s="126"/>
      <c r="C373" s="108"/>
      <c r="D373" s="108"/>
      <c r="E373" s="108"/>
      <c r="F373" s="110"/>
      <c r="G373" s="112"/>
      <c r="H373" s="112"/>
      <c r="I373" s="133"/>
      <c r="J373" s="133" t="s">
        <v>147</v>
      </c>
      <c r="K373" s="375">
        <f t="shared" si="62"/>
        <v>100</v>
      </c>
      <c r="L373" s="375">
        <f t="shared" si="62"/>
        <v>100</v>
      </c>
      <c r="M373" s="375">
        <f t="shared" si="62"/>
        <v>100</v>
      </c>
      <c r="N373" s="375">
        <f t="shared" si="65"/>
        <v>100</v>
      </c>
      <c r="O373" s="180">
        <v>100</v>
      </c>
      <c r="P373" s="180">
        <v>0</v>
      </c>
      <c r="Q373" s="180">
        <v>0</v>
      </c>
      <c r="R373" s="180">
        <v>0</v>
      </c>
      <c r="S373" s="180">
        <v>0</v>
      </c>
      <c r="T373" s="112"/>
      <c r="U373" s="133" t="s">
        <v>147</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35">
      <c r="A374" s="136"/>
      <c r="B374" s="126"/>
      <c r="C374" s="108"/>
      <c r="D374" s="108"/>
      <c r="E374" s="108"/>
      <c r="F374" s="110"/>
      <c r="G374" s="112"/>
      <c r="H374" s="112"/>
      <c r="I374" s="133"/>
      <c r="J374" s="133" t="s">
        <v>148</v>
      </c>
      <c r="K374" s="375">
        <f t="shared" si="62"/>
        <v>100</v>
      </c>
      <c r="L374" s="375">
        <f t="shared" si="62"/>
        <v>100</v>
      </c>
      <c r="M374" s="375">
        <f t="shared" si="62"/>
        <v>100</v>
      </c>
      <c r="N374" s="375">
        <f t="shared" si="65"/>
        <v>100</v>
      </c>
      <c r="O374" s="180">
        <v>100</v>
      </c>
      <c r="P374" s="180">
        <v>0</v>
      </c>
      <c r="Q374" s="180">
        <v>0</v>
      </c>
      <c r="R374" s="180">
        <v>0</v>
      </c>
      <c r="S374" s="180">
        <v>0</v>
      </c>
      <c r="T374" s="112"/>
      <c r="U374" s="133" t="s">
        <v>148</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35">
      <c r="A375" s="136"/>
      <c r="B375" s="126"/>
      <c r="C375" s="108"/>
      <c r="D375" s="108"/>
      <c r="E375" s="108"/>
      <c r="F375" s="110"/>
      <c r="G375" s="112"/>
      <c r="H375" s="112"/>
      <c r="I375" s="133"/>
      <c r="J375" s="133" t="s">
        <v>149</v>
      </c>
      <c r="K375" s="375">
        <f t="shared" si="62"/>
        <v>100</v>
      </c>
      <c r="L375" s="375">
        <f t="shared" si="62"/>
        <v>100</v>
      </c>
      <c r="M375" s="375">
        <f t="shared" si="62"/>
        <v>100</v>
      </c>
      <c r="N375" s="375">
        <f t="shared" si="65"/>
        <v>100</v>
      </c>
      <c r="O375" s="180">
        <v>100</v>
      </c>
      <c r="P375" s="180">
        <v>0</v>
      </c>
      <c r="Q375" s="180">
        <v>0</v>
      </c>
      <c r="R375" s="180">
        <v>0</v>
      </c>
      <c r="S375" s="180">
        <v>0</v>
      </c>
      <c r="T375" s="112"/>
      <c r="U375" s="133" t="s">
        <v>149</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35">
      <c r="A376" s="136"/>
      <c r="B376" s="126"/>
      <c r="C376" s="108"/>
      <c r="D376" s="108"/>
      <c r="E376" s="108"/>
      <c r="F376" s="110"/>
      <c r="G376" s="112"/>
      <c r="H376" s="112"/>
      <c r="I376" s="133"/>
      <c r="J376" s="133" t="s">
        <v>150</v>
      </c>
      <c r="K376" s="375">
        <f t="shared" si="62"/>
        <v>100</v>
      </c>
      <c r="L376" s="375">
        <f t="shared" si="62"/>
        <v>100</v>
      </c>
      <c r="M376" s="375">
        <f t="shared" si="62"/>
        <v>100</v>
      </c>
      <c r="N376" s="375">
        <f t="shared" si="65"/>
        <v>100</v>
      </c>
      <c r="O376" s="180">
        <v>100</v>
      </c>
      <c r="P376" s="180">
        <v>0</v>
      </c>
      <c r="Q376" s="180">
        <v>0</v>
      </c>
      <c r="R376" s="180">
        <v>0</v>
      </c>
      <c r="S376" s="180">
        <v>0</v>
      </c>
      <c r="T376" s="112"/>
      <c r="U376" s="133" t="s">
        <v>150</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35">
      <c r="A377" s="136"/>
      <c r="B377" s="126"/>
      <c r="C377" s="108"/>
      <c r="D377" s="108"/>
      <c r="E377" s="108"/>
      <c r="F377" s="110"/>
      <c r="G377" s="112"/>
      <c r="H377" s="112"/>
      <c r="I377" s="133" t="s">
        <v>810</v>
      </c>
      <c r="J377" s="133" t="s">
        <v>395</v>
      </c>
      <c r="K377" s="375">
        <f t="shared" si="62"/>
        <v>100</v>
      </c>
      <c r="L377" s="375">
        <f t="shared" si="62"/>
        <v>100</v>
      </c>
      <c r="M377" s="375">
        <f t="shared" si="62"/>
        <v>100</v>
      </c>
      <c r="N377" s="375">
        <f t="shared" si="65"/>
        <v>100</v>
      </c>
      <c r="O377" s="180">
        <v>100</v>
      </c>
      <c r="P377" s="180">
        <v>0</v>
      </c>
      <c r="Q377" s="180">
        <v>0</v>
      </c>
      <c r="R377" s="180">
        <v>0</v>
      </c>
      <c r="S377" s="180">
        <v>0</v>
      </c>
      <c r="T377" s="112"/>
      <c r="U377" s="133" t="s">
        <v>395</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35">
      <c r="A378" s="136"/>
      <c r="B378" s="126"/>
      <c r="C378" s="108"/>
      <c r="D378" s="108"/>
      <c r="E378" s="108"/>
      <c r="F378" s="110"/>
      <c r="G378" s="112"/>
      <c r="H378" s="112"/>
      <c r="I378" s="133"/>
      <c r="J378" s="133" t="s">
        <v>142</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142</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35">
      <c r="A379" s="136"/>
      <c r="B379" s="126"/>
      <c r="C379" s="108"/>
      <c r="D379" s="108"/>
      <c r="E379" s="108"/>
      <c r="F379" s="110"/>
      <c r="G379" s="112"/>
      <c r="H379" s="112"/>
      <c r="I379" s="133"/>
      <c r="J379" s="133" t="s">
        <v>143</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143</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35">
      <c r="A380" s="136"/>
      <c r="B380" s="126"/>
      <c r="C380" s="108"/>
      <c r="D380" s="108"/>
      <c r="E380" s="108"/>
      <c r="F380" s="110"/>
      <c r="G380" s="112"/>
      <c r="H380" s="112"/>
      <c r="I380" s="133"/>
      <c r="J380" s="133" t="s">
        <v>144</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144</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35">
      <c r="A381" s="136"/>
      <c r="B381" s="126"/>
      <c r="C381" s="108"/>
      <c r="D381" s="108"/>
      <c r="E381" s="108"/>
      <c r="F381" s="110"/>
      <c r="G381" s="112"/>
      <c r="H381" s="112"/>
      <c r="I381" s="133"/>
      <c r="J381" s="133" t="s">
        <v>145</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145</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35">
      <c r="A382" s="136"/>
      <c r="B382" s="126"/>
      <c r="C382" s="108"/>
      <c r="D382" s="108"/>
      <c r="E382" s="108"/>
      <c r="F382" s="110"/>
      <c r="G382" s="112"/>
      <c r="H382" s="112"/>
      <c r="I382" s="133"/>
      <c r="J382" s="133" t="s">
        <v>146</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146</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35">
      <c r="A383" s="136"/>
      <c r="B383" s="126"/>
      <c r="C383" s="108"/>
      <c r="D383" s="108"/>
      <c r="E383" s="108"/>
      <c r="F383" s="110"/>
      <c r="G383" s="112"/>
      <c r="H383" s="112"/>
      <c r="I383" s="133"/>
      <c r="J383" s="133" t="s">
        <v>147</v>
      </c>
      <c r="K383" s="375">
        <f t="shared" si="62"/>
        <v>100</v>
      </c>
      <c r="L383" s="375">
        <f t="shared" si="62"/>
        <v>100</v>
      </c>
      <c r="M383" s="375">
        <f t="shared" si="62"/>
        <v>100</v>
      </c>
      <c r="N383" s="375">
        <f t="shared" si="75"/>
        <v>100</v>
      </c>
      <c r="O383" s="180">
        <v>100</v>
      </c>
      <c r="P383" s="180">
        <v>0</v>
      </c>
      <c r="Q383" s="180">
        <v>0</v>
      </c>
      <c r="R383" s="180">
        <v>0</v>
      </c>
      <c r="S383" s="180">
        <v>0</v>
      </c>
      <c r="T383" s="112"/>
      <c r="U383" s="133" t="s">
        <v>147</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35">
      <c r="A384" s="136"/>
      <c r="B384" s="126"/>
      <c r="C384" s="108"/>
      <c r="D384" s="108"/>
      <c r="E384" s="108"/>
      <c r="F384" s="110"/>
      <c r="G384" s="112"/>
      <c r="H384" s="112"/>
      <c r="I384" s="133"/>
      <c r="J384" s="133" t="s">
        <v>148</v>
      </c>
      <c r="K384" s="375">
        <f t="shared" si="62"/>
        <v>100</v>
      </c>
      <c r="L384" s="375">
        <f t="shared" si="62"/>
        <v>100</v>
      </c>
      <c r="M384" s="375">
        <f t="shared" si="62"/>
        <v>100</v>
      </c>
      <c r="N384" s="375">
        <f t="shared" si="75"/>
        <v>100</v>
      </c>
      <c r="O384" s="180">
        <v>100</v>
      </c>
      <c r="P384" s="180">
        <v>0</v>
      </c>
      <c r="Q384" s="180">
        <v>0</v>
      </c>
      <c r="R384" s="180">
        <v>0</v>
      </c>
      <c r="S384" s="180">
        <v>0</v>
      </c>
      <c r="T384" s="112"/>
      <c r="U384" s="133" t="s">
        <v>148</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35">
      <c r="A385" s="136"/>
      <c r="B385" s="126"/>
      <c r="C385" s="108"/>
      <c r="D385" s="108"/>
      <c r="E385" s="108"/>
      <c r="F385" s="110"/>
      <c r="G385" s="112"/>
      <c r="H385" s="112"/>
      <c r="I385" s="133"/>
      <c r="J385" s="133" t="s">
        <v>149</v>
      </c>
      <c r="K385" s="375">
        <f t="shared" si="62"/>
        <v>100</v>
      </c>
      <c r="L385" s="375">
        <f t="shared" si="62"/>
        <v>100</v>
      </c>
      <c r="M385" s="375">
        <f t="shared" si="62"/>
        <v>100</v>
      </c>
      <c r="N385" s="375">
        <f t="shared" si="75"/>
        <v>100</v>
      </c>
      <c r="O385" s="180">
        <v>100</v>
      </c>
      <c r="P385" s="180">
        <v>0</v>
      </c>
      <c r="Q385" s="180">
        <v>0</v>
      </c>
      <c r="R385" s="180">
        <v>0</v>
      </c>
      <c r="S385" s="180">
        <v>0</v>
      </c>
      <c r="T385" s="112"/>
      <c r="U385" s="133" t="s">
        <v>149</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35">
      <c r="A386" s="136"/>
      <c r="B386" s="126"/>
      <c r="C386" s="108"/>
      <c r="D386" s="108"/>
      <c r="E386" s="108"/>
      <c r="F386" s="110"/>
      <c r="G386" s="112"/>
      <c r="H386" s="112"/>
      <c r="I386" s="133"/>
      <c r="J386" s="133" t="s">
        <v>150</v>
      </c>
      <c r="K386" s="375">
        <f t="shared" si="62"/>
        <v>100</v>
      </c>
      <c r="L386" s="375">
        <f t="shared" si="62"/>
        <v>100</v>
      </c>
      <c r="M386" s="375">
        <f t="shared" si="62"/>
        <v>100</v>
      </c>
      <c r="N386" s="375">
        <f t="shared" si="75"/>
        <v>100</v>
      </c>
      <c r="O386" s="180">
        <v>100</v>
      </c>
      <c r="P386" s="180">
        <v>0</v>
      </c>
      <c r="Q386" s="180">
        <v>0</v>
      </c>
      <c r="R386" s="180">
        <v>0</v>
      </c>
      <c r="S386" s="180">
        <v>0</v>
      </c>
      <c r="T386" s="112"/>
      <c r="U386" s="133" t="s">
        <v>150</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35">
      <c r="A387" s="136"/>
      <c r="B387" s="126"/>
      <c r="C387" s="108"/>
      <c r="D387" s="108"/>
      <c r="E387" s="108"/>
      <c r="F387" s="110"/>
      <c r="G387" s="112"/>
      <c r="H387" s="112"/>
      <c r="I387" s="133" t="s">
        <v>811</v>
      </c>
      <c r="J387" s="133" t="s">
        <v>395</v>
      </c>
      <c r="K387" s="375">
        <f t="shared" si="62"/>
        <v>100</v>
      </c>
      <c r="L387" s="375">
        <f t="shared" si="62"/>
        <v>100</v>
      </c>
      <c r="M387" s="375">
        <f t="shared" si="62"/>
        <v>100</v>
      </c>
      <c r="N387" s="375">
        <f t="shared" si="75"/>
        <v>100</v>
      </c>
      <c r="O387" s="180">
        <v>100</v>
      </c>
      <c r="P387" s="180">
        <v>0</v>
      </c>
      <c r="Q387" s="180">
        <v>0</v>
      </c>
      <c r="R387" s="180">
        <v>0</v>
      </c>
      <c r="S387" s="180">
        <v>0</v>
      </c>
      <c r="T387" s="112"/>
      <c r="U387" s="133" t="s">
        <v>395</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35">
      <c r="A388" s="136"/>
      <c r="B388" s="126"/>
      <c r="C388" s="108"/>
      <c r="D388" s="108"/>
      <c r="E388" s="108"/>
      <c r="F388" s="110"/>
      <c r="G388" s="112"/>
      <c r="H388" s="112"/>
      <c r="I388" s="133"/>
      <c r="J388" s="133" t="s">
        <v>142</v>
      </c>
      <c r="K388" s="375">
        <f t="shared" si="62"/>
        <v>100</v>
      </c>
      <c r="L388" s="375">
        <f t="shared" si="62"/>
        <v>100</v>
      </c>
      <c r="M388" s="375">
        <f t="shared" si="62"/>
        <v>100</v>
      </c>
      <c r="N388" s="375">
        <f t="shared" si="75"/>
        <v>100</v>
      </c>
      <c r="O388" s="180">
        <v>100</v>
      </c>
      <c r="P388" s="180">
        <v>0</v>
      </c>
      <c r="Q388" s="180">
        <v>0</v>
      </c>
      <c r="R388" s="180">
        <v>0</v>
      </c>
      <c r="S388" s="180">
        <v>0</v>
      </c>
      <c r="T388" s="112"/>
      <c r="U388" s="133" t="s">
        <v>142</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35">
      <c r="A389" s="136"/>
      <c r="B389" s="126"/>
      <c r="C389" s="108"/>
      <c r="D389" s="108"/>
      <c r="E389" s="108"/>
      <c r="F389" s="110"/>
      <c r="G389" s="112"/>
      <c r="H389" s="112"/>
      <c r="I389" s="133"/>
      <c r="J389" s="133" t="s">
        <v>143</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143</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35">
      <c r="A390" s="136"/>
      <c r="B390" s="126"/>
      <c r="C390" s="108"/>
      <c r="D390" s="108"/>
      <c r="E390" s="108"/>
      <c r="F390" s="110"/>
      <c r="G390" s="112"/>
      <c r="H390" s="112"/>
      <c r="I390" s="133"/>
      <c r="J390" s="133" t="s">
        <v>144</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144</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35">
      <c r="A391" s="136"/>
      <c r="B391" s="126"/>
      <c r="C391" s="108"/>
      <c r="D391" s="108"/>
      <c r="E391" s="108"/>
      <c r="F391" s="110"/>
      <c r="G391" s="112"/>
      <c r="H391" s="112"/>
      <c r="I391" s="133"/>
      <c r="J391" s="133" t="s">
        <v>145</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145</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35">
      <c r="A392" s="136"/>
      <c r="B392" s="126"/>
      <c r="C392" s="108"/>
      <c r="D392" s="108"/>
      <c r="E392" s="108"/>
      <c r="F392" s="110"/>
      <c r="G392" s="112"/>
      <c r="H392" s="112"/>
      <c r="I392" s="133"/>
      <c r="J392" s="133" t="s">
        <v>146</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146</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35">
      <c r="A393" s="136"/>
      <c r="B393" s="126"/>
      <c r="C393" s="108"/>
      <c r="D393" s="108"/>
      <c r="E393" s="108"/>
      <c r="F393" s="110"/>
      <c r="G393" s="112"/>
      <c r="H393" s="112"/>
      <c r="I393" s="133"/>
      <c r="J393" s="133" t="s">
        <v>147</v>
      </c>
      <c r="K393" s="375">
        <f t="shared" si="62"/>
        <v>100</v>
      </c>
      <c r="L393" s="375">
        <f t="shared" si="62"/>
        <v>100</v>
      </c>
      <c r="M393" s="375">
        <f t="shared" si="62"/>
        <v>100</v>
      </c>
      <c r="N393" s="375">
        <f t="shared" si="75"/>
        <v>100</v>
      </c>
      <c r="O393" s="180">
        <v>100</v>
      </c>
      <c r="P393" s="180">
        <v>0</v>
      </c>
      <c r="Q393" s="180">
        <v>0</v>
      </c>
      <c r="R393" s="180">
        <v>0</v>
      </c>
      <c r="S393" s="180">
        <v>0</v>
      </c>
      <c r="T393" s="112"/>
      <c r="U393" s="133" t="s">
        <v>147</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35">
      <c r="A394" s="136"/>
      <c r="B394" s="126"/>
      <c r="C394" s="108"/>
      <c r="D394" s="108"/>
      <c r="E394" s="108"/>
      <c r="F394" s="110"/>
      <c r="G394" s="112"/>
      <c r="H394" s="112"/>
      <c r="I394" s="133"/>
      <c r="J394" s="133" t="s">
        <v>148</v>
      </c>
      <c r="K394" s="375">
        <f t="shared" si="62"/>
        <v>100</v>
      </c>
      <c r="L394" s="375">
        <f t="shared" si="62"/>
        <v>100</v>
      </c>
      <c r="M394" s="375">
        <f t="shared" si="62"/>
        <v>100</v>
      </c>
      <c r="N394" s="375">
        <f t="shared" si="75"/>
        <v>100</v>
      </c>
      <c r="O394" s="180">
        <v>100</v>
      </c>
      <c r="P394" s="180">
        <v>0</v>
      </c>
      <c r="Q394" s="180">
        <v>0</v>
      </c>
      <c r="R394" s="180">
        <v>0</v>
      </c>
      <c r="S394" s="180">
        <v>0</v>
      </c>
      <c r="T394" s="112"/>
      <c r="U394" s="133" t="s">
        <v>148</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35">
      <c r="A395" s="136"/>
      <c r="B395" s="126"/>
      <c r="C395" s="108"/>
      <c r="D395" s="108"/>
      <c r="E395" s="108"/>
      <c r="F395" s="110"/>
      <c r="G395" s="112"/>
      <c r="H395" s="112"/>
      <c r="I395" s="133"/>
      <c r="J395" s="133" t="s">
        <v>149</v>
      </c>
      <c r="K395" s="375">
        <f t="shared" si="62"/>
        <v>100</v>
      </c>
      <c r="L395" s="375">
        <f t="shared" si="62"/>
        <v>100</v>
      </c>
      <c r="M395" s="375">
        <f t="shared" si="62"/>
        <v>100</v>
      </c>
      <c r="N395" s="375">
        <f t="shared" si="75"/>
        <v>100</v>
      </c>
      <c r="O395" s="180">
        <v>100</v>
      </c>
      <c r="P395" s="180">
        <v>0</v>
      </c>
      <c r="Q395" s="180">
        <v>0</v>
      </c>
      <c r="R395" s="180">
        <v>0</v>
      </c>
      <c r="S395" s="180">
        <v>0</v>
      </c>
      <c r="T395" s="112"/>
      <c r="U395" s="133" t="s">
        <v>149</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35">
      <c r="A396" s="136"/>
      <c r="B396" s="126"/>
      <c r="C396" s="108"/>
      <c r="D396" s="108"/>
      <c r="E396" s="108"/>
      <c r="F396" s="110"/>
      <c r="G396" s="112"/>
      <c r="H396" s="112"/>
      <c r="I396" s="133"/>
      <c r="J396" s="133" t="s">
        <v>150</v>
      </c>
      <c r="K396" s="375">
        <f t="shared" si="62"/>
        <v>100</v>
      </c>
      <c r="L396" s="375">
        <f t="shared" si="62"/>
        <v>100</v>
      </c>
      <c r="M396" s="375">
        <f t="shared" si="62"/>
        <v>100</v>
      </c>
      <c r="N396" s="375">
        <f t="shared" si="75"/>
        <v>100</v>
      </c>
      <c r="O396" s="180">
        <v>100</v>
      </c>
      <c r="P396" s="180">
        <v>0</v>
      </c>
      <c r="Q396" s="180">
        <v>0</v>
      </c>
      <c r="R396" s="180">
        <v>0</v>
      </c>
      <c r="S396" s="180">
        <v>0</v>
      </c>
      <c r="T396" s="112"/>
      <c r="U396" s="133" t="s">
        <v>150</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35">
      <c r="A397" s="136"/>
      <c r="B397" s="126"/>
      <c r="C397" s="108"/>
      <c r="D397" s="108"/>
      <c r="E397" s="108"/>
      <c r="F397" s="110"/>
      <c r="G397" s="112"/>
      <c r="H397" s="112"/>
      <c r="I397" s="133" t="s">
        <v>812</v>
      </c>
      <c r="J397" s="133" t="s">
        <v>395</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395</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35">
      <c r="A398" s="136"/>
      <c r="B398" s="126"/>
      <c r="C398" s="108"/>
      <c r="D398" s="108"/>
      <c r="E398" s="108"/>
      <c r="F398" s="110"/>
      <c r="G398" s="112"/>
      <c r="H398" s="112"/>
      <c r="I398" s="133"/>
      <c r="J398" s="133" t="s">
        <v>142</v>
      </c>
      <c r="K398" s="375">
        <f t="shared" si="81"/>
        <v>100</v>
      </c>
      <c r="L398" s="375">
        <f t="shared" si="81"/>
        <v>100</v>
      </c>
      <c r="M398" s="375">
        <f t="shared" si="81"/>
        <v>100</v>
      </c>
      <c r="N398" s="375">
        <f t="shared" si="75"/>
        <v>100</v>
      </c>
      <c r="O398" s="180">
        <v>100</v>
      </c>
      <c r="P398" s="180">
        <v>0</v>
      </c>
      <c r="Q398" s="180">
        <v>0</v>
      </c>
      <c r="R398" s="180">
        <v>0</v>
      </c>
      <c r="S398" s="180">
        <v>0</v>
      </c>
      <c r="T398" s="112"/>
      <c r="U398" s="133" t="s">
        <v>142</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35">
      <c r="A399" s="136"/>
      <c r="B399" s="126"/>
      <c r="C399" s="108"/>
      <c r="D399" s="108"/>
      <c r="E399" s="108"/>
      <c r="F399" s="110"/>
      <c r="G399" s="112"/>
      <c r="H399" s="112"/>
      <c r="I399" s="133"/>
      <c r="J399" s="133" t="s">
        <v>143</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143</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35">
      <c r="A400" s="136"/>
      <c r="B400" s="126"/>
      <c r="C400" s="108"/>
      <c r="D400" s="108"/>
      <c r="E400" s="108"/>
      <c r="F400" s="110"/>
      <c r="G400" s="112"/>
      <c r="H400" s="112"/>
      <c r="I400" s="133"/>
      <c r="J400" s="133" t="s">
        <v>144</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144</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35">
      <c r="A401" s="136"/>
      <c r="B401" s="126"/>
      <c r="C401" s="108"/>
      <c r="D401" s="108"/>
      <c r="E401" s="108"/>
      <c r="F401" s="110"/>
      <c r="G401" s="112"/>
      <c r="H401" s="112"/>
      <c r="I401" s="133"/>
      <c r="J401" s="133" t="s">
        <v>145</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145</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35">
      <c r="A402" s="136"/>
      <c r="B402" s="126"/>
      <c r="C402" s="108"/>
      <c r="D402" s="108"/>
      <c r="E402" s="108"/>
      <c r="F402" s="110"/>
      <c r="G402" s="112"/>
      <c r="H402" s="112"/>
      <c r="I402" s="133"/>
      <c r="J402" s="133" t="s">
        <v>146</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146</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35">
      <c r="A403" s="136"/>
      <c r="B403" s="126"/>
      <c r="C403" s="108"/>
      <c r="D403" s="108"/>
      <c r="E403" s="108"/>
      <c r="F403" s="110"/>
      <c r="G403" s="112"/>
      <c r="H403" s="112"/>
      <c r="I403" s="133"/>
      <c r="J403" s="133" t="s">
        <v>147</v>
      </c>
      <c r="K403" s="375">
        <f t="shared" si="81"/>
        <v>100</v>
      </c>
      <c r="L403" s="375">
        <f t="shared" si="81"/>
        <v>100</v>
      </c>
      <c r="M403" s="375">
        <f t="shared" si="81"/>
        <v>100</v>
      </c>
      <c r="N403" s="375">
        <f t="shared" si="75"/>
        <v>100</v>
      </c>
      <c r="O403" s="180">
        <v>100</v>
      </c>
      <c r="P403" s="180">
        <v>0</v>
      </c>
      <c r="Q403" s="180">
        <v>0</v>
      </c>
      <c r="R403" s="180">
        <v>0</v>
      </c>
      <c r="S403" s="180">
        <v>0</v>
      </c>
      <c r="T403" s="112"/>
      <c r="U403" s="133" t="s">
        <v>147</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35">
      <c r="A404" s="136"/>
      <c r="B404" s="126"/>
      <c r="C404" s="108"/>
      <c r="D404" s="108"/>
      <c r="E404" s="108"/>
      <c r="F404" s="110"/>
      <c r="G404" s="112"/>
      <c r="H404" s="112"/>
      <c r="I404" s="133"/>
      <c r="J404" s="133" t="s">
        <v>148</v>
      </c>
      <c r="K404" s="375">
        <f t="shared" si="81"/>
        <v>100</v>
      </c>
      <c r="L404" s="375">
        <f t="shared" si="81"/>
        <v>100</v>
      </c>
      <c r="M404" s="375">
        <f t="shared" si="81"/>
        <v>100</v>
      </c>
      <c r="N404" s="375">
        <f t="shared" si="75"/>
        <v>100</v>
      </c>
      <c r="O404" s="180">
        <v>100</v>
      </c>
      <c r="P404" s="180">
        <v>0</v>
      </c>
      <c r="Q404" s="180">
        <v>0</v>
      </c>
      <c r="R404" s="180">
        <v>0</v>
      </c>
      <c r="S404" s="180">
        <v>0</v>
      </c>
      <c r="T404" s="112"/>
      <c r="U404" s="133" t="s">
        <v>148</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35">
      <c r="A405" s="136"/>
      <c r="B405" s="126"/>
      <c r="C405" s="108"/>
      <c r="D405" s="108"/>
      <c r="E405" s="108"/>
      <c r="F405" s="110"/>
      <c r="G405" s="112"/>
      <c r="H405" s="112"/>
      <c r="I405" s="133"/>
      <c r="J405" s="133" t="s">
        <v>149</v>
      </c>
      <c r="K405" s="375">
        <f t="shared" si="81"/>
        <v>100</v>
      </c>
      <c r="L405" s="375">
        <f t="shared" si="81"/>
        <v>100</v>
      </c>
      <c r="M405" s="375">
        <f t="shared" si="81"/>
        <v>100</v>
      </c>
      <c r="N405" s="375">
        <f t="shared" si="75"/>
        <v>100</v>
      </c>
      <c r="O405" s="180">
        <v>100</v>
      </c>
      <c r="P405" s="180">
        <v>0</v>
      </c>
      <c r="Q405" s="180">
        <v>0</v>
      </c>
      <c r="R405" s="180">
        <v>0</v>
      </c>
      <c r="S405" s="180">
        <v>0</v>
      </c>
      <c r="T405" s="112"/>
      <c r="U405" s="133" t="s">
        <v>149</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35">
      <c r="A406" s="136"/>
      <c r="B406" s="126"/>
      <c r="C406" s="108"/>
      <c r="D406" s="108"/>
      <c r="E406" s="108"/>
      <c r="F406" s="110"/>
      <c r="G406" s="112"/>
      <c r="H406" s="112"/>
      <c r="I406" s="133"/>
      <c r="J406" s="133" t="s">
        <v>150</v>
      </c>
      <c r="K406" s="375">
        <f t="shared" si="81"/>
        <v>100</v>
      </c>
      <c r="L406" s="375">
        <f t="shared" si="81"/>
        <v>100</v>
      </c>
      <c r="M406" s="375">
        <f t="shared" si="81"/>
        <v>100</v>
      </c>
      <c r="N406" s="375">
        <f t="shared" si="75"/>
        <v>100</v>
      </c>
      <c r="O406" s="180">
        <v>100</v>
      </c>
      <c r="P406" s="180">
        <v>0</v>
      </c>
      <c r="Q406" s="180">
        <v>0</v>
      </c>
      <c r="R406" s="180">
        <v>0</v>
      </c>
      <c r="S406" s="180">
        <v>0</v>
      </c>
      <c r="T406" s="112"/>
      <c r="U406" s="133" t="s">
        <v>150</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35">
      <c r="A407" s="136"/>
      <c r="B407" s="126"/>
      <c r="C407" s="108"/>
      <c r="D407" s="108"/>
      <c r="E407" s="108"/>
      <c r="F407" s="110"/>
      <c r="G407" s="112"/>
      <c r="H407" s="112"/>
      <c r="I407" s="133" t="s">
        <v>813</v>
      </c>
      <c r="J407" s="133" t="s">
        <v>395</v>
      </c>
      <c r="K407" s="375">
        <f t="shared" si="81"/>
        <v>100</v>
      </c>
      <c r="L407" s="375">
        <f t="shared" si="81"/>
        <v>100</v>
      </c>
      <c r="M407" s="375">
        <f t="shared" si="81"/>
        <v>100</v>
      </c>
      <c r="N407" s="375">
        <f t="shared" si="75"/>
        <v>100</v>
      </c>
      <c r="O407" s="180">
        <v>100</v>
      </c>
      <c r="P407" s="180">
        <v>0</v>
      </c>
      <c r="Q407" s="180">
        <v>0</v>
      </c>
      <c r="R407" s="180">
        <v>0</v>
      </c>
      <c r="S407" s="180">
        <v>0</v>
      </c>
      <c r="T407" s="112"/>
      <c r="U407" s="133" t="s">
        <v>395</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35">
      <c r="A408" s="136"/>
      <c r="B408" s="126"/>
      <c r="C408" s="108"/>
      <c r="D408" s="108"/>
      <c r="E408" s="108"/>
      <c r="F408" s="110"/>
      <c r="G408" s="112"/>
      <c r="H408" s="112"/>
      <c r="I408" s="133"/>
      <c r="J408" s="133" t="s">
        <v>142</v>
      </c>
      <c r="K408" s="375">
        <f t="shared" si="81"/>
        <v>100</v>
      </c>
      <c r="L408" s="375">
        <f t="shared" si="81"/>
        <v>100</v>
      </c>
      <c r="M408" s="375">
        <f t="shared" si="81"/>
        <v>100</v>
      </c>
      <c r="N408" s="375">
        <f t="shared" si="75"/>
        <v>100</v>
      </c>
      <c r="O408" s="180">
        <v>100</v>
      </c>
      <c r="P408" s="180">
        <v>0</v>
      </c>
      <c r="Q408" s="180">
        <v>0</v>
      </c>
      <c r="R408" s="180">
        <v>0</v>
      </c>
      <c r="S408" s="180">
        <v>0</v>
      </c>
      <c r="T408" s="112"/>
      <c r="U408" s="133" t="s">
        <v>142</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35">
      <c r="A409" s="136"/>
      <c r="B409" s="126"/>
      <c r="C409" s="108"/>
      <c r="D409" s="108"/>
      <c r="E409" s="108"/>
      <c r="F409" s="110"/>
      <c r="G409" s="112"/>
      <c r="H409" s="112"/>
      <c r="I409" s="133"/>
      <c r="J409" s="133" t="s">
        <v>143</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143</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35">
      <c r="A410" s="136"/>
      <c r="B410" s="126"/>
      <c r="C410" s="108"/>
      <c r="D410" s="108"/>
      <c r="E410" s="108"/>
      <c r="F410" s="110"/>
      <c r="G410" s="112"/>
      <c r="H410" s="112"/>
      <c r="I410" s="133"/>
      <c r="J410" s="133" t="s">
        <v>144</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144</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35">
      <c r="A411" s="136"/>
      <c r="B411" s="126"/>
      <c r="C411" s="108"/>
      <c r="D411" s="108"/>
      <c r="E411" s="108"/>
      <c r="F411" s="110"/>
      <c r="G411" s="112"/>
      <c r="H411" s="112"/>
      <c r="I411" s="133"/>
      <c r="J411" s="133" t="s">
        <v>145</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145</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35">
      <c r="A412" s="136"/>
      <c r="B412" s="126"/>
      <c r="C412" s="108"/>
      <c r="D412" s="108"/>
      <c r="E412" s="108"/>
      <c r="F412" s="110"/>
      <c r="G412" s="112"/>
      <c r="H412" s="112"/>
      <c r="I412" s="133"/>
      <c r="J412" s="133" t="s">
        <v>146</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146</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35">
      <c r="A413" s="136"/>
      <c r="B413" s="126"/>
      <c r="C413" s="108"/>
      <c r="D413" s="108"/>
      <c r="E413" s="108"/>
      <c r="F413" s="110"/>
      <c r="G413" s="112"/>
      <c r="H413" s="112"/>
      <c r="I413" s="133"/>
      <c r="J413" s="133" t="s">
        <v>147</v>
      </c>
      <c r="K413" s="375">
        <f t="shared" si="81"/>
        <v>100</v>
      </c>
      <c r="L413" s="375">
        <f t="shared" si="81"/>
        <v>100</v>
      </c>
      <c r="M413" s="375">
        <f t="shared" si="81"/>
        <v>100</v>
      </c>
      <c r="N413" s="375">
        <f t="shared" si="75"/>
        <v>100</v>
      </c>
      <c r="O413" s="180">
        <v>100</v>
      </c>
      <c r="P413" s="180">
        <v>0</v>
      </c>
      <c r="Q413" s="180">
        <v>0</v>
      </c>
      <c r="R413" s="180">
        <v>0</v>
      </c>
      <c r="S413" s="180">
        <v>0</v>
      </c>
      <c r="T413" s="112"/>
      <c r="U413" s="133" t="s">
        <v>147</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35">
      <c r="A414" s="136"/>
      <c r="B414" s="126"/>
      <c r="C414" s="108"/>
      <c r="D414" s="108"/>
      <c r="E414" s="108"/>
      <c r="F414" s="110"/>
      <c r="G414" s="112"/>
      <c r="H414" s="112"/>
      <c r="I414" s="133"/>
      <c r="J414" s="133" t="s">
        <v>148</v>
      </c>
      <c r="K414" s="375">
        <f t="shared" si="81"/>
        <v>100</v>
      </c>
      <c r="L414" s="375">
        <f t="shared" si="81"/>
        <v>100</v>
      </c>
      <c r="M414" s="375">
        <f t="shared" si="81"/>
        <v>100</v>
      </c>
      <c r="N414" s="375">
        <f t="shared" si="75"/>
        <v>100</v>
      </c>
      <c r="O414" s="180">
        <v>100</v>
      </c>
      <c r="P414" s="180">
        <v>0</v>
      </c>
      <c r="Q414" s="180">
        <v>0</v>
      </c>
      <c r="R414" s="180">
        <v>0</v>
      </c>
      <c r="S414" s="180">
        <v>0</v>
      </c>
      <c r="T414" s="112"/>
      <c r="U414" s="133" t="s">
        <v>148</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35">
      <c r="A415" s="136"/>
      <c r="B415" s="126"/>
      <c r="C415" s="108"/>
      <c r="D415" s="108"/>
      <c r="E415" s="108"/>
      <c r="F415" s="110"/>
      <c r="G415" s="112"/>
      <c r="H415" s="112"/>
      <c r="I415" s="133"/>
      <c r="J415" s="133" t="s">
        <v>149</v>
      </c>
      <c r="K415" s="375">
        <f t="shared" si="81"/>
        <v>100</v>
      </c>
      <c r="L415" s="375">
        <f t="shared" si="81"/>
        <v>100</v>
      </c>
      <c r="M415" s="375">
        <f t="shared" si="81"/>
        <v>100</v>
      </c>
      <c r="N415" s="375">
        <f t="shared" si="75"/>
        <v>100</v>
      </c>
      <c r="O415" s="180">
        <v>100</v>
      </c>
      <c r="P415" s="180">
        <v>0</v>
      </c>
      <c r="Q415" s="180">
        <v>0</v>
      </c>
      <c r="R415" s="180">
        <v>0</v>
      </c>
      <c r="S415" s="180">
        <v>0</v>
      </c>
      <c r="T415" s="112"/>
      <c r="U415" s="133" t="s">
        <v>149</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35">
      <c r="A416" s="136"/>
      <c r="B416" s="126"/>
      <c r="C416" s="108"/>
      <c r="D416" s="108"/>
      <c r="E416" s="108"/>
      <c r="F416" s="110"/>
      <c r="G416" s="112"/>
      <c r="H416" s="112"/>
      <c r="I416" s="133"/>
      <c r="J416" s="133" t="s">
        <v>150</v>
      </c>
      <c r="K416" s="375">
        <f t="shared" si="81"/>
        <v>100</v>
      </c>
      <c r="L416" s="375">
        <f t="shared" si="81"/>
        <v>100</v>
      </c>
      <c r="M416" s="375">
        <f t="shared" si="81"/>
        <v>100</v>
      </c>
      <c r="N416" s="375">
        <f t="shared" si="75"/>
        <v>100</v>
      </c>
      <c r="O416" s="180">
        <v>100</v>
      </c>
      <c r="P416" s="180">
        <v>0</v>
      </c>
      <c r="Q416" s="180">
        <v>0</v>
      </c>
      <c r="R416" s="180">
        <v>0</v>
      </c>
      <c r="S416" s="180">
        <v>0</v>
      </c>
      <c r="T416" s="112"/>
      <c r="U416" s="133" t="s">
        <v>150</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4.5" outlineLevel="1" collapsed="1" x14ac:dyDescent="0.35">
      <c r="A417" s="136"/>
      <c r="B417" s="126"/>
      <c r="C417" s="91" t="s">
        <v>126</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3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128</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3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3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15" customHeight="1" outlineLevel="1" collapsed="1" thickBot="1" x14ac:dyDescent="0.4">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15" customHeight="1" outlineLevel="1" x14ac:dyDescent="0.3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119</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35">
      <c r="A423" s="136"/>
      <c r="B423" s="126"/>
      <c r="C423" s="84"/>
      <c r="D423" s="84">
        <v>0</v>
      </c>
      <c r="E423" s="84" t="s">
        <v>1</v>
      </c>
      <c r="F423" s="85"/>
      <c r="G423" s="86" t="s">
        <v>181</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35">
      <c r="A424" s="136"/>
      <c r="B424" s="126"/>
      <c r="C424" s="84"/>
      <c r="D424" s="91"/>
      <c r="E424" s="92"/>
      <c r="F424" s="93"/>
      <c r="G424" s="94" t="s">
        <v>182</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3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3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35">
      <c r="A427" s="136"/>
      <c r="B427" s="126"/>
      <c r="C427" s="92"/>
      <c r="D427" s="92"/>
      <c r="E427" s="92"/>
      <c r="F427" s="92"/>
      <c r="G427" s="106"/>
      <c r="H427" s="106"/>
      <c r="I427" s="106"/>
      <c r="J427" s="106"/>
      <c r="K427" s="106"/>
      <c r="L427" s="106"/>
      <c r="M427" s="107" t="s">
        <v>183</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35">
      <c r="A428" s="136"/>
      <c r="B428" s="126"/>
      <c r="C428" s="92"/>
      <c r="D428" s="92"/>
      <c r="E428" s="92"/>
      <c r="F428" s="92"/>
      <c r="G428" s="92"/>
      <c r="H428" s="92"/>
      <c r="I428" s="92"/>
      <c r="J428" s="92"/>
      <c r="K428" s="92"/>
      <c r="L428" s="106"/>
      <c r="M428" s="107" t="s">
        <v>185</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35">
      <c r="A429" s="136"/>
      <c r="B429" s="126"/>
      <c r="C429" s="92"/>
      <c r="D429" s="92"/>
      <c r="E429" s="92"/>
      <c r="F429" s="92"/>
      <c r="G429" s="107"/>
      <c r="H429" s="107"/>
      <c r="I429" s="107"/>
      <c r="J429" s="107"/>
      <c r="K429" s="107" t="s">
        <v>184</v>
      </c>
      <c r="L429" s="107"/>
      <c r="M429" s="107" t="s">
        <v>849</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35">
      <c r="A430" s="136"/>
      <c r="B430" s="126"/>
      <c r="C430" s="108"/>
      <c r="D430" s="108"/>
      <c r="E430" s="108"/>
      <c r="F430" s="92"/>
      <c r="G430" s="107"/>
      <c r="H430" s="107"/>
      <c r="I430" s="107"/>
      <c r="J430" s="107"/>
      <c r="K430" s="107" t="s">
        <v>186</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15" customHeight="1" outlineLevel="1" x14ac:dyDescent="0.35">
      <c r="A431" s="136"/>
      <c r="B431" s="126"/>
      <c r="C431" s="91" t="s">
        <v>122</v>
      </c>
      <c r="D431" s="108"/>
      <c r="E431" s="108"/>
      <c r="F431" s="92"/>
      <c r="G431" s="107"/>
      <c r="H431" s="107"/>
      <c r="I431" s="107"/>
      <c r="J431" s="109" t="s">
        <v>123</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15" customHeight="1" outlineLevel="1" x14ac:dyDescent="0.3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35">
      <c r="A433" s="136"/>
      <c r="B433" s="126"/>
      <c r="C433" s="108"/>
      <c r="D433" s="108"/>
      <c r="E433" s="108"/>
      <c r="F433" s="110"/>
      <c r="G433" s="112"/>
      <c r="H433" s="112"/>
      <c r="I433" s="133" t="s">
        <v>395</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35">
      <c r="A434" s="136"/>
      <c r="B434" s="126"/>
      <c r="C434" s="108"/>
      <c r="D434" s="108"/>
      <c r="E434" s="108"/>
      <c r="F434" s="110"/>
      <c r="G434" s="112"/>
      <c r="H434" s="112"/>
      <c r="I434" s="133" t="s">
        <v>142</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35">
      <c r="A435" s="136"/>
      <c r="B435" s="126"/>
      <c r="C435" s="108"/>
      <c r="D435" s="108"/>
      <c r="E435" s="108"/>
      <c r="F435" s="110"/>
      <c r="G435" s="112"/>
      <c r="H435" s="112"/>
      <c r="I435" s="133" t="s">
        <v>143</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35">
      <c r="A436" s="136"/>
      <c r="B436" s="126"/>
      <c r="C436" s="108"/>
      <c r="D436" s="108"/>
      <c r="E436" s="108"/>
      <c r="F436" s="110"/>
      <c r="G436" s="112"/>
      <c r="H436" s="112"/>
      <c r="I436" s="133" t="s">
        <v>144</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35">
      <c r="A437" s="136"/>
      <c r="B437" s="126"/>
      <c r="C437" s="108"/>
      <c r="D437" s="108"/>
      <c r="E437" s="108"/>
      <c r="F437" s="110"/>
      <c r="G437" s="112"/>
      <c r="H437" s="112"/>
      <c r="I437" s="133" t="s">
        <v>145</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35">
      <c r="A438" s="136"/>
      <c r="B438" s="126"/>
      <c r="C438" s="108"/>
      <c r="D438" s="108"/>
      <c r="E438" s="108"/>
      <c r="F438" s="110"/>
      <c r="G438" s="112"/>
      <c r="H438" s="112"/>
      <c r="I438" s="133" t="s">
        <v>146</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35">
      <c r="A439" s="136"/>
      <c r="B439" s="126"/>
      <c r="C439" s="108"/>
      <c r="D439" s="108"/>
      <c r="E439" s="108"/>
      <c r="F439" s="110"/>
      <c r="G439" s="112"/>
      <c r="H439" s="112"/>
      <c r="I439" s="133" t="s">
        <v>147</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35">
      <c r="A440" s="136"/>
      <c r="B440" s="126"/>
      <c r="C440" s="108"/>
      <c r="D440" s="108"/>
      <c r="E440" s="108"/>
      <c r="F440" s="110"/>
      <c r="G440" s="112"/>
      <c r="H440" s="112"/>
      <c r="I440" s="133" t="s">
        <v>148</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35">
      <c r="A441" s="136"/>
      <c r="B441" s="126"/>
      <c r="C441" s="108"/>
      <c r="D441" s="108"/>
      <c r="E441" s="108"/>
      <c r="F441" s="110"/>
      <c r="G441" s="112"/>
      <c r="H441" s="112"/>
      <c r="I441" s="133" t="s">
        <v>149</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35">
      <c r="A442" s="136"/>
      <c r="B442" s="126"/>
      <c r="C442" s="108"/>
      <c r="D442" s="108"/>
      <c r="E442" s="108"/>
      <c r="F442" s="110"/>
      <c r="G442" s="118"/>
      <c r="H442" s="118"/>
      <c r="I442" s="133" t="s">
        <v>150</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3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35">
      <c r="A444" s="136"/>
      <c r="B444" s="126"/>
      <c r="C444" s="108"/>
      <c r="D444" s="108"/>
      <c r="E444" s="108"/>
      <c r="F444" s="110"/>
      <c r="G444" s="118"/>
      <c r="H444" s="118" t="s">
        <v>226</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35">
      <c r="A445" s="136"/>
      <c r="B445" s="126"/>
      <c r="C445" s="108"/>
      <c r="D445" s="108"/>
      <c r="E445" s="108"/>
      <c r="F445" s="110"/>
      <c r="G445" s="118"/>
      <c r="H445" s="118" t="s">
        <v>187</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35">
      <c r="A446" s="136"/>
      <c r="B446" s="126"/>
      <c r="C446" s="108"/>
      <c r="D446" s="108"/>
      <c r="E446" s="108"/>
      <c r="F446" s="110"/>
      <c r="G446" s="118"/>
      <c r="H446" s="118" t="s">
        <v>227</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35">
      <c r="A447" s="136"/>
      <c r="B447" s="126"/>
      <c r="C447" s="108"/>
      <c r="D447" s="108"/>
      <c r="E447" s="108"/>
      <c r="F447" s="110"/>
      <c r="G447" s="118"/>
      <c r="H447" s="118" t="s">
        <v>228</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35">
      <c r="A448" s="136"/>
      <c r="B448" s="126"/>
      <c r="C448" s="108"/>
      <c r="D448" s="108"/>
      <c r="E448" s="108"/>
      <c r="F448" s="110"/>
      <c r="G448" s="118"/>
      <c r="H448" s="118" t="s">
        <v>188</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15" customHeight="1" outlineLevel="1" x14ac:dyDescent="0.35">
      <c r="A449" s="136"/>
      <c r="B449" s="126"/>
      <c r="C449" s="91" t="s">
        <v>126</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3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127</v>
      </c>
      <c r="AE450" s="125" t="s">
        <v>128</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3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3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15" customHeight="1" outlineLevel="1" collapsed="1" thickBot="1" x14ac:dyDescent="0.4">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15" customHeight="1" outlineLevel="1" x14ac:dyDescent="0.3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119</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35">
      <c r="A455" s="136"/>
      <c r="B455" s="126"/>
      <c r="C455" s="84"/>
      <c r="D455" s="84">
        <v>0</v>
      </c>
      <c r="E455" s="84" t="s">
        <v>1</v>
      </c>
      <c r="F455" s="85"/>
      <c r="G455" s="86" t="s">
        <v>189</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35">
      <c r="A456" s="136"/>
      <c r="B456" s="126"/>
      <c r="C456" s="84"/>
      <c r="D456" s="91"/>
      <c r="E456" s="92"/>
      <c r="F456" s="93"/>
      <c r="G456" s="94" t="s">
        <v>190</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3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330">
        <v>0.24</v>
      </c>
      <c r="V457" s="330">
        <v>0.2</v>
      </c>
      <c r="W457" s="330">
        <v>0.08</v>
      </c>
      <c r="X457" s="330">
        <v>0.04</v>
      </c>
      <c r="Y457" s="330">
        <v>0.14000000000000001</v>
      </c>
      <c r="Z457" s="330">
        <v>0.16</v>
      </c>
      <c r="AA457" s="330">
        <v>0.04</v>
      </c>
      <c r="AB457" s="330">
        <v>0.1</v>
      </c>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35">
      <c r="A458" s="136"/>
      <c r="B458" s="126"/>
      <c r="C458" s="92">
        <v>1</v>
      </c>
      <c r="D458" s="91"/>
      <c r="E458" s="92"/>
      <c r="F458" s="100"/>
      <c r="G458" s="101"/>
      <c r="H458" s="102"/>
      <c r="I458" s="102"/>
      <c r="J458" s="102"/>
      <c r="K458" s="102"/>
      <c r="L458" s="102"/>
      <c r="M458" s="102"/>
      <c r="N458" s="102"/>
      <c r="O458" s="102"/>
      <c r="P458" s="102"/>
      <c r="Q458" s="102"/>
      <c r="R458" s="102"/>
      <c r="S458" s="103"/>
      <c r="T458" s="104"/>
      <c r="U458" s="105">
        <f>SUMPRODUCT(U457:AB457,U466:AB466)</f>
        <v>0.24800000000000003</v>
      </c>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3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35">
      <c r="A460" s="136"/>
      <c r="B460" s="126"/>
      <c r="C460" s="92"/>
      <c r="D460" s="92"/>
      <c r="E460" s="92"/>
      <c r="F460" s="92"/>
      <c r="G460" s="92"/>
      <c r="H460" s="92"/>
      <c r="I460" s="92"/>
      <c r="J460" s="807" t="s">
        <v>1240</v>
      </c>
      <c r="K460" s="807"/>
      <c r="L460" s="131"/>
      <c r="M460" s="726"/>
      <c r="N460" s="726"/>
      <c r="O460" s="807"/>
      <c r="P460" s="726"/>
      <c r="Q460" s="726"/>
      <c r="R460" s="726"/>
      <c r="S460" s="726"/>
      <c r="T460" s="106"/>
      <c r="U460" s="320" t="s">
        <v>823</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3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35">
      <c r="A462" s="136"/>
      <c r="B462" s="126"/>
      <c r="C462" s="108"/>
      <c r="D462" s="108"/>
      <c r="E462" s="108"/>
      <c r="F462" s="92"/>
      <c r="G462" s="107"/>
      <c r="H462" s="107" t="s">
        <v>164</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15" customHeight="1" outlineLevel="1" x14ac:dyDescent="0.35">
      <c r="A463" s="136"/>
      <c r="B463" s="126"/>
      <c r="C463" s="91" t="s">
        <v>122</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15" customHeight="1" outlineLevel="1" x14ac:dyDescent="0.3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35">
      <c r="A465" s="136"/>
      <c r="B465" s="126"/>
      <c r="C465" s="108"/>
      <c r="D465" s="108"/>
      <c r="E465" s="108"/>
      <c r="F465" s="110"/>
      <c r="G465" s="112"/>
      <c r="H465" s="133" t="s">
        <v>397</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35">
      <c r="A466" s="136"/>
      <c r="B466" s="126"/>
      <c r="C466" s="108"/>
      <c r="D466" s="108"/>
      <c r="E466" s="108"/>
      <c r="F466" s="110"/>
      <c r="G466" s="112"/>
      <c r="H466" s="133" t="s">
        <v>398</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35">
      <c r="A467" s="136"/>
      <c r="B467" s="126"/>
      <c r="C467" s="108"/>
      <c r="D467" s="108"/>
      <c r="E467" s="108"/>
      <c r="F467" s="110"/>
      <c r="G467" s="112"/>
      <c r="H467" s="133" t="s">
        <v>399</v>
      </c>
      <c r="I467" s="184">
        <v>1E-3</v>
      </c>
      <c r="J467" s="184">
        <v>1E-3</v>
      </c>
      <c r="K467" s="184">
        <v>1E-3</v>
      </c>
      <c r="L467" s="184">
        <v>1E-3</v>
      </c>
      <c r="M467" s="184">
        <v>1E-3</v>
      </c>
      <c r="N467" s="184">
        <v>1E-3</v>
      </c>
      <c r="O467" s="184">
        <v>1E-3</v>
      </c>
      <c r="P467" s="184">
        <v>1E-3</v>
      </c>
      <c r="Q467" s="184">
        <v>1E-3</v>
      </c>
      <c r="R467" s="184">
        <v>1E-3</v>
      </c>
      <c r="T467" s="128">
        <v>0.108</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35">
      <c r="A468" s="136"/>
      <c r="B468" s="126"/>
      <c r="C468" s="108"/>
      <c r="D468" s="108"/>
      <c r="E468" s="108"/>
      <c r="F468" s="110"/>
      <c r="G468" s="112"/>
      <c r="H468" s="133" t="s">
        <v>400</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35">
      <c r="A469" s="136"/>
      <c r="B469" s="126"/>
      <c r="C469" s="108"/>
      <c r="D469" s="108"/>
      <c r="E469" s="108"/>
      <c r="F469" s="110"/>
      <c r="G469" s="112"/>
      <c r="H469" s="133" t="s">
        <v>401</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35">
      <c r="A470" s="136"/>
      <c r="B470" s="126"/>
      <c r="C470" s="108"/>
      <c r="D470" s="108"/>
      <c r="E470" s="108"/>
      <c r="F470" s="110"/>
      <c r="G470" s="112"/>
      <c r="H470" s="133" t="s">
        <v>402</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35">
      <c r="A471" s="136"/>
      <c r="B471" s="126"/>
      <c r="C471" s="108"/>
      <c r="D471" s="108"/>
      <c r="E471" s="108"/>
      <c r="F471" s="110"/>
      <c r="G471" s="112"/>
      <c r="H471" s="133" t="s">
        <v>403</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35">
      <c r="A472" s="136"/>
      <c r="B472" s="126"/>
      <c r="C472" s="108"/>
      <c r="D472" s="108"/>
      <c r="E472" s="108"/>
      <c r="F472" s="110"/>
      <c r="G472" s="112"/>
      <c r="H472" s="133" t="s">
        <v>404</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35">
      <c r="A473" s="136"/>
      <c r="B473" s="126"/>
      <c r="C473" s="108"/>
      <c r="D473" s="108"/>
      <c r="E473" s="108"/>
      <c r="F473" s="110"/>
      <c r="G473" s="112"/>
      <c r="H473" s="133" t="s">
        <v>405</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35">
      <c r="A474" s="136"/>
      <c r="B474" s="126"/>
      <c r="C474" s="108"/>
      <c r="D474" s="108"/>
      <c r="E474" s="108"/>
      <c r="F474" s="110"/>
      <c r="G474" s="118"/>
      <c r="H474" s="133" t="s">
        <v>406</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15" customHeight="1" outlineLevel="1" x14ac:dyDescent="0.35">
      <c r="A475" s="136"/>
      <c r="B475" s="126"/>
      <c r="C475" s="91" t="s">
        <v>126</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3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127</v>
      </c>
      <c r="W476" s="124"/>
      <c r="X476" s="124"/>
      <c r="Y476" s="124"/>
      <c r="Z476" s="124"/>
      <c r="AA476" s="124"/>
      <c r="AB476" s="124"/>
      <c r="AC476" s="124"/>
      <c r="AD476" s="124"/>
      <c r="AE476" s="125" t="s">
        <v>128</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3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3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15" customHeight="1" outlineLevel="1" collapsed="1" thickBot="1" x14ac:dyDescent="0.4">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15" customHeight="1" outlineLevel="1" x14ac:dyDescent="0.3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35">
      <c r="A481" s="136"/>
      <c r="B481" s="126"/>
      <c r="C481" s="84"/>
      <c r="D481" s="84">
        <v>0</v>
      </c>
      <c r="E481" s="84" t="s">
        <v>1</v>
      </c>
      <c r="F481" s="85"/>
      <c r="G481" s="86" t="s">
        <v>192</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35">
      <c r="A482" s="136"/>
      <c r="B482" s="126"/>
      <c r="C482" s="84"/>
      <c r="D482" s="91"/>
      <c r="E482" s="92"/>
      <c r="F482" s="93"/>
      <c r="G482" s="94" t="s">
        <v>846</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3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3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35">
      <c r="A485" s="136"/>
      <c r="B485" s="126"/>
      <c r="C485" s="92"/>
      <c r="D485" s="92"/>
      <c r="E485" s="92"/>
      <c r="F485" s="92"/>
      <c r="G485" s="106"/>
      <c r="H485" s="106"/>
      <c r="I485" s="106"/>
      <c r="J485" s="106"/>
      <c r="K485" s="106"/>
      <c r="L485" s="106"/>
      <c r="M485" s="106"/>
      <c r="N485" s="106"/>
      <c r="O485" s="740"/>
      <c r="P485" s="740"/>
      <c r="Q485" s="1041"/>
      <c r="R485" s="740"/>
      <c r="S485" s="652"/>
      <c r="T485" s="106" t="s">
        <v>194</v>
      </c>
      <c r="U485" s="106"/>
      <c r="V485" s="106" t="s">
        <v>193</v>
      </c>
      <c r="W485" s="106"/>
      <c r="X485" s="106"/>
      <c r="Y485" s="106"/>
      <c r="Z485" s="782"/>
      <c r="AA485" s="746"/>
      <c r="AB485" s="746"/>
      <c r="AC485" s="766" t="s">
        <v>908</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35">
      <c r="A486" s="136"/>
      <c r="B486" s="126"/>
      <c r="C486" s="92"/>
      <c r="D486" s="92"/>
      <c r="E486" s="92"/>
      <c r="F486" s="92"/>
      <c r="G486" s="92"/>
      <c r="H486" s="92"/>
      <c r="I486" s="92"/>
      <c r="J486" s="92" t="s">
        <v>845</v>
      </c>
      <c r="K486" s="92"/>
      <c r="L486" s="106"/>
      <c r="M486" s="106"/>
      <c r="N486" s="106"/>
      <c r="O486" s="740"/>
      <c r="P486" s="740"/>
      <c r="Q486" s="1041"/>
      <c r="R486" s="740"/>
      <c r="S486" s="652"/>
      <c r="T486" s="107" t="s">
        <v>195</v>
      </c>
      <c r="U486" s="106"/>
      <c r="V486" s="106" t="s">
        <v>848</v>
      </c>
      <c r="W486" s="106"/>
      <c r="X486" s="107" t="s">
        <v>196</v>
      </c>
      <c r="Y486" s="107"/>
      <c r="Z486" s="783"/>
      <c r="AA486" s="747"/>
      <c r="AB486" s="747"/>
      <c r="AC486" s="789" t="s">
        <v>826</v>
      </c>
      <c r="AD486" s="789" t="s">
        <v>909</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35">
      <c r="A487" s="136"/>
      <c r="B487" s="126"/>
      <c r="C487" s="92"/>
      <c r="D487" s="92"/>
      <c r="E487" s="92"/>
      <c r="F487" s="92"/>
      <c r="G487" s="789"/>
      <c r="H487" s="789" t="s">
        <v>826</v>
      </c>
      <c r="I487" s="790" t="s">
        <v>164</v>
      </c>
      <c r="J487" s="790" t="s">
        <v>396</v>
      </c>
      <c r="K487" s="790" t="s">
        <v>59</v>
      </c>
      <c r="L487" s="790" t="s">
        <v>60</v>
      </c>
      <c r="M487" s="790" t="s">
        <v>61</v>
      </c>
      <c r="N487" s="790" t="s">
        <v>62</v>
      </c>
      <c r="O487" s="790" t="s">
        <v>899</v>
      </c>
      <c r="P487" s="790" t="s">
        <v>900</v>
      </c>
      <c r="Q487" s="790" t="s">
        <v>901</v>
      </c>
      <c r="R487" s="790" t="s">
        <v>1223</v>
      </c>
      <c r="S487" s="789"/>
      <c r="T487" s="789" t="s">
        <v>197</v>
      </c>
      <c r="U487" s="789"/>
      <c r="V487" s="789" t="s">
        <v>847</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35">
      <c r="A488" s="136"/>
      <c r="B488" s="126"/>
      <c r="C488" s="108"/>
      <c r="D488" s="108"/>
      <c r="E488" s="108"/>
      <c r="F488" s="110"/>
      <c r="G488" s="118"/>
      <c r="H488" s="118" t="s">
        <v>837</v>
      </c>
      <c r="I488" s="135" t="s">
        <v>397</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3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3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35">
      <c r="A491" s="136"/>
      <c r="B491" s="126"/>
      <c r="C491" s="108"/>
      <c r="D491" s="108"/>
      <c r="E491" s="108"/>
      <c r="F491" s="110"/>
      <c r="G491" s="118"/>
      <c r="H491" s="118"/>
      <c r="I491" s="135" t="s">
        <v>400</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35">
      <c r="A492" s="136"/>
      <c r="B492" s="126"/>
      <c r="C492" s="108"/>
      <c r="D492" s="108"/>
      <c r="E492" s="108"/>
      <c r="F492" s="110"/>
      <c r="G492" s="118"/>
      <c r="H492" s="118"/>
      <c r="I492" s="135" t="s">
        <v>401</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3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35">
      <c r="A494" s="136"/>
      <c r="B494" s="126"/>
      <c r="C494" s="108"/>
      <c r="D494" s="108"/>
      <c r="E494" s="108"/>
      <c r="F494" s="110"/>
      <c r="G494" s="118"/>
      <c r="H494" s="118"/>
      <c r="I494" s="135" t="s">
        <v>403</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35">
      <c r="A495" s="136"/>
      <c r="B495" s="126"/>
      <c r="C495" s="108"/>
      <c r="D495" s="108"/>
      <c r="E495" s="108"/>
      <c r="F495" s="110"/>
      <c r="G495" s="118"/>
      <c r="H495" s="118"/>
      <c r="I495" s="135" t="s">
        <v>404</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35">
      <c r="A496" s="136"/>
      <c r="B496" s="126"/>
      <c r="C496" s="108"/>
      <c r="D496" s="108"/>
      <c r="E496" s="108"/>
      <c r="F496" s="110"/>
      <c r="G496" s="118"/>
      <c r="H496" s="118"/>
      <c r="I496" s="135" t="s">
        <v>405</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35">
      <c r="A497" s="136"/>
      <c r="B497" s="126"/>
      <c r="C497" s="108"/>
      <c r="D497" s="108"/>
      <c r="E497" s="108"/>
      <c r="F497" s="110"/>
      <c r="G497" s="118"/>
      <c r="H497" s="118"/>
      <c r="I497" s="135" t="s">
        <v>406</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35">
      <c r="A498" s="136"/>
      <c r="B498" s="126"/>
      <c r="C498" s="108"/>
      <c r="D498" s="108"/>
      <c r="E498" s="108"/>
      <c r="F498" s="110"/>
      <c r="G498" s="118"/>
      <c r="H498" s="118" t="s">
        <v>410</v>
      </c>
      <c r="I498" s="135" t="s">
        <v>397</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3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3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3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35">
      <c r="A502" s="136"/>
      <c r="B502" s="126"/>
      <c r="C502" s="108"/>
      <c r="D502" s="108"/>
      <c r="E502" s="108"/>
      <c r="F502" s="110"/>
      <c r="G502" s="118"/>
      <c r="H502" s="118"/>
      <c r="I502" s="135" t="s">
        <v>401</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35">
      <c r="A503" s="136"/>
      <c r="B503" s="126"/>
      <c r="C503" s="108"/>
      <c r="D503" s="108"/>
      <c r="E503" s="108"/>
      <c r="F503" s="110"/>
      <c r="G503" s="118"/>
      <c r="H503" s="118"/>
      <c r="I503" s="135" t="s">
        <v>402</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3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3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3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3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35">
      <c r="A508" s="136"/>
      <c r="B508" s="126"/>
      <c r="C508" s="108"/>
      <c r="D508" s="108"/>
      <c r="E508" s="108"/>
      <c r="F508" s="110"/>
      <c r="G508" s="118"/>
      <c r="H508" s="118" t="s">
        <v>806</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3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3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3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35">
      <c r="A512" s="136"/>
      <c r="B512" s="126"/>
      <c r="C512" s="108"/>
      <c r="D512" s="108"/>
      <c r="E512" s="108"/>
      <c r="F512" s="110"/>
      <c r="G512" s="118"/>
      <c r="H512" s="118"/>
      <c r="I512" s="135" t="s">
        <v>401</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35">
      <c r="A513" s="136"/>
      <c r="B513" s="126"/>
      <c r="C513" s="108"/>
      <c r="D513" s="108"/>
      <c r="E513" s="108"/>
      <c r="F513" s="110"/>
      <c r="G513" s="118"/>
      <c r="H513" s="118"/>
      <c r="I513" s="135" t="s">
        <v>402</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3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3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3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3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35">
      <c r="A518" s="136"/>
      <c r="B518" s="126"/>
      <c r="C518" s="108"/>
      <c r="D518" s="108"/>
      <c r="E518" s="108"/>
      <c r="F518" s="110"/>
      <c r="G518" s="118"/>
      <c r="H518" s="118" t="s">
        <v>807</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3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3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3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35">
      <c r="A522" s="136"/>
      <c r="B522" s="126"/>
      <c r="C522" s="108"/>
      <c r="D522" s="108"/>
      <c r="E522" s="108"/>
      <c r="F522" s="110"/>
      <c r="G522" s="118"/>
      <c r="H522" s="118"/>
      <c r="I522" s="135" t="s">
        <v>401</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35">
      <c r="A523" s="136"/>
      <c r="B523" s="126"/>
      <c r="C523" s="108"/>
      <c r="D523" s="108"/>
      <c r="E523" s="108"/>
      <c r="F523" s="110"/>
      <c r="G523" s="118"/>
      <c r="H523" s="118"/>
      <c r="I523" s="135" t="s">
        <v>402</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3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3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3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3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35">
      <c r="A528" s="136"/>
      <c r="B528" s="126"/>
      <c r="C528" s="108"/>
      <c r="D528" s="108"/>
      <c r="E528" s="108"/>
      <c r="F528" s="110"/>
      <c r="G528" s="118"/>
      <c r="H528" s="118" t="s">
        <v>808</v>
      </c>
      <c r="I528" s="135" t="s">
        <v>397</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3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3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3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3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3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3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3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3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3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35">
      <c r="A538" s="136"/>
      <c r="B538" s="126"/>
      <c r="C538" s="108"/>
      <c r="D538" s="108"/>
      <c r="E538" s="108"/>
      <c r="F538" s="110"/>
      <c r="G538" s="118"/>
      <c r="H538" s="118" t="s">
        <v>809</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3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3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3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3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3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3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3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3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3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35">
      <c r="A548" s="136"/>
      <c r="B548" s="126"/>
      <c r="C548" s="108"/>
      <c r="D548" s="108"/>
      <c r="E548" s="108"/>
      <c r="F548" s="110"/>
      <c r="G548" s="118"/>
      <c r="H548" s="118" t="s">
        <v>810</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35">
      <c r="A549" s="136"/>
      <c r="B549" s="126"/>
      <c r="C549" s="108"/>
      <c r="D549" s="108"/>
      <c r="E549" s="108"/>
      <c r="F549" s="110"/>
      <c r="G549" s="118"/>
      <c r="H549" s="118"/>
      <c r="I549" s="135" t="s">
        <v>398</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3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3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35">
      <c r="A552" s="136"/>
      <c r="B552" s="126"/>
      <c r="C552" s="108"/>
      <c r="D552" s="108"/>
      <c r="E552" s="108"/>
      <c r="F552" s="110"/>
      <c r="G552" s="118"/>
      <c r="H552" s="118"/>
      <c r="I552" s="135" t="s">
        <v>401</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35">
      <c r="A553" s="136"/>
      <c r="B553" s="126"/>
      <c r="C553" s="108"/>
      <c r="D553" s="108"/>
      <c r="E553" s="108"/>
      <c r="F553" s="110"/>
      <c r="G553" s="118"/>
      <c r="H553" s="118"/>
      <c r="I553" s="135" t="s">
        <v>402</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3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3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3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3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35">
      <c r="A558" s="136"/>
      <c r="B558" s="126"/>
      <c r="C558" s="108"/>
      <c r="D558" s="108"/>
      <c r="E558" s="108"/>
      <c r="F558" s="110"/>
      <c r="G558" s="118"/>
      <c r="H558" s="118" t="s">
        <v>811</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3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3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3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35">
      <c r="A562" s="136"/>
      <c r="B562" s="126"/>
      <c r="C562" s="108"/>
      <c r="D562" s="108"/>
      <c r="E562" s="108"/>
      <c r="F562" s="110"/>
      <c r="G562" s="118"/>
      <c r="H562" s="118"/>
      <c r="I562" s="135" t="s">
        <v>401</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35">
      <c r="A563" s="136"/>
      <c r="B563" s="126"/>
      <c r="C563" s="108"/>
      <c r="D563" s="108"/>
      <c r="E563" s="108"/>
      <c r="F563" s="110"/>
      <c r="G563" s="118"/>
      <c r="H563" s="118"/>
      <c r="I563" s="135" t="s">
        <v>402</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3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3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3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3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35">
      <c r="A568" s="136"/>
      <c r="B568" s="126"/>
      <c r="C568" s="108"/>
      <c r="D568" s="108"/>
      <c r="E568" s="108"/>
      <c r="F568" s="110"/>
      <c r="G568" s="118"/>
      <c r="H568" s="118" t="s">
        <v>812</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3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3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3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3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3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3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3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3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3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35">
      <c r="A578" s="136"/>
      <c r="B578" s="126"/>
      <c r="C578" s="108"/>
      <c r="D578" s="108"/>
      <c r="E578" s="108"/>
      <c r="F578" s="110"/>
      <c r="G578" s="118"/>
      <c r="H578" s="118" t="s">
        <v>813</v>
      </c>
      <c r="I578" s="135" t="s">
        <v>397</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35">
      <c r="A579" s="136"/>
      <c r="B579" s="126"/>
      <c r="C579" s="108"/>
      <c r="D579" s="108"/>
      <c r="E579" s="108"/>
      <c r="F579" s="110"/>
      <c r="G579" s="118"/>
      <c r="H579" s="118"/>
      <c r="I579" s="135" t="s">
        <v>398</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35">
      <c r="A580" s="136"/>
      <c r="B580" s="126"/>
      <c r="C580" s="108"/>
      <c r="D580" s="108"/>
      <c r="E580" s="108"/>
      <c r="F580" s="110"/>
      <c r="G580" s="118"/>
      <c r="H580" s="118"/>
      <c r="I580" s="135" t="s">
        <v>399</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35">
      <c r="A581" s="136"/>
      <c r="B581" s="126"/>
      <c r="C581" s="108"/>
      <c r="D581" s="108"/>
      <c r="E581" s="108"/>
      <c r="F581" s="110"/>
      <c r="G581" s="118"/>
      <c r="H581" s="118"/>
      <c r="I581" s="135" t="s">
        <v>400</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35">
      <c r="A582" s="136"/>
      <c r="B582" s="126"/>
      <c r="C582" s="108"/>
      <c r="D582" s="108"/>
      <c r="E582" s="108"/>
      <c r="F582" s="110"/>
      <c r="G582" s="118"/>
      <c r="H582" s="118"/>
      <c r="I582" s="135" t="s">
        <v>401</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35">
      <c r="A583" s="136"/>
      <c r="B583" s="126"/>
      <c r="C583" s="108"/>
      <c r="D583" s="108"/>
      <c r="E583" s="108"/>
      <c r="F583" s="110"/>
      <c r="G583" s="118"/>
      <c r="H583" s="118"/>
      <c r="I583" s="135" t="s">
        <v>402</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35">
      <c r="A584" s="136"/>
      <c r="B584" s="126"/>
      <c r="C584" s="108"/>
      <c r="D584" s="108"/>
      <c r="E584" s="108"/>
      <c r="F584" s="110"/>
      <c r="G584" s="118"/>
      <c r="H584" s="118"/>
      <c r="I584" s="135" t="s">
        <v>403</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35">
      <c r="A585" s="136"/>
      <c r="B585" s="126"/>
      <c r="C585" s="108"/>
      <c r="D585" s="108"/>
      <c r="E585" s="108"/>
      <c r="F585" s="110"/>
      <c r="G585" s="118"/>
      <c r="H585" s="118"/>
      <c r="I585" s="135" t="s">
        <v>404</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35">
      <c r="A586" s="136"/>
      <c r="B586" s="126"/>
      <c r="C586" s="108"/>
      <c r="D586" s="108"/>
      <c r="E586" s="108"/>
      <c r="F586" s="110"/>
      <c r="G586" s="118"/>
      <c r="H586" s="118"/>
      <c r="I586" s="135" t="s">
        <v>405</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35">
      <c r="A587" s="136"/>
      <c r="B587" s="126"/>
      <c r="C587" s="108"/>
      <c r="D587" s="108"/>
      <c r="E587" s="108"/>
      <c r="F587" s="110"/>
      <c r="G587" s="118"/>
      <c r="H587" s="118"/>
      <c r="I587" s="135" t="s">
        <v>406</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4.5" outlineLevel="1" x14ac:dyDescent="0.35">
      <c r="A588" s="136"/>
      <c r="B588" s="126"/>
      <c r="C588" s="91" t="s">
        <v>126</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3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128</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3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3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15" customHeight="1" outlineLevel="1" collapsed="1" thickBot="1" x14ac:dyDescent="0.4">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15" customHeight="1" outlineLevel="1" x14ac:dyDescent="0.3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119</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35">
      <c r="A594" s="136"/>
      <c r="B594" s="126"/>
      <c r="C594" s="709"/>
      <c r="D594" s="709">
        <v>0</v>
      </c>
      <c r="E594" s="709" t="s">
        <v>1</v>
      </c>
      <c r="F594" s="85"/>
      <c r="G594" s="86" t="s">
        <v>1104</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35">
      <c r="A595" s="136"/>
      <c r="B595" s="126"/>
      <c r="C595" s="709"/>
      <c r="D595" s="709"/>
      <c r="E595" s="700"/>
      <c r="F595" s="93"/>
      <c r="G595" s="1193" t="s">
        <v>1107</v>
      </c>
      <c r="H595" s="1193"/>
      <c r="I595" s="1193"/>
      <c r="J595" s="1193"/>
      <c r="K595" s="1193"/>
      <c r="L595" s="1193"/>
      <c r="M595" s="1193"/>
      <c r="N595" s="1193"/>
      <c r="O595" s="1193"/>
      <c r="P595" s="1193"/>
      <c r="Q595" s="1193"/>
      <c r="R595" s="1193"/>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3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3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3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35">
      <c r="A599" s="136"/>
      <c r="B599" s="126"/>
      <c r="C599" s="700"/>
      <c r="D599" s="700"/>
      <c r="E599" s="700"/>
      <c r="F599" s="700"/>
      <c r="G599" s="700"/>
      <c r="H599" s="700"/>
      <c r="I599" s="700"/>
      <c r="J599" s="700"/>
      <c r="K599" s="700"/>
      <c r="L599" s="725"/>
      <c r="M599" s="183" t="s">
        <v>472</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3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35">
      <c r="A601" s="136"/>
      <c r="B601" s="126"/>
      <c r="C601" s="700"/>
      <c r="D601" s="700"/>
      <c r="E601" s="700"/>
      <c r="F601" s="700"/>
      <c r="G601" s="725"/>
      <c r="H601" s="725"/>
      <c r="I601" s="725" t="s">
        <v>164</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15" customHeight="1" outlineLevel="1" x14ac:dyDescent="0.35">
      <c r="A602" s="136"/>
      <c r="B602" s="126"/>
      <c r="C602" s="709" t="s">
        <v>122</v>
      </c>
      <c r="D602" s="700"/>
      <c r="E602" s="700"/>
      <c r="F602" s="700"/>
      <c r="G602" s="725"/>
      <c r="H602" s="725"/>
      <c r="I602" s="725"/>
      <c r="J602" s="978" t="s">
        <v>123</v>
      </c>
      <c r="K602" s="978" t="s">
        <v>123</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15" customHeight="1" outlineLevel="1" x14ac:dyDescent="0.3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35">
      <c r="A604" s="136"/>
      <c r="B604" s="126"/>
      <c r="C604" s="700"/>
      <c r="D604" s="700"/>
      <c r="E604" s="700"/>
      <c r="F604" s="708"/>
      <c r="G604" s="979"/>
      <c r="H604" s="979"/>
      <c r="I604" s="980" t="s">
        <v>1105</v>
      </c>
      <c r="J604" s="979"/>
      <c r="K604" s="979"/>
      <c r="L604" s="979" t="s">
        <v>1126</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35">
      <c r="A605" s="136"/>
      <c r="B605" s="126"/>
      <c r="C605" s="700"/>
      <c r="D605" s="700"/>
      <c r="E605" s="700"/>
      <c r="F605" s="708"/>
      <c r="G605" s="979"/>
      <c r="H605" s="979"/>
      <c r="I605" s="980" t="s">
        <v>1106</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3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3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15" customHeight="1" outlineLevel="1" x14ac:dyDescent="0.35">
      <c r="A608" s="136"/>
      <c r="B608" s="126"/>
      <c r="C608" s="709" t="s">
        <v>126</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3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191</v>
      </c>
      <c r="S609" s="693"/>
      <c r="T609" s="714"/>
      <c r="U609" s="714"/>
      <c r="V609" s="124" t="s">
        <v>127</v>
      </c>
      <c r="W609" s="124"/>
      <c r="X609" s="124"/>
      <c r="Y609" s="124"/>
      <c r="Z609" s="124"/>
      <c r="AA609" s="124"/>
      <c r="AB609" s="124"/>
      <c r="AC609" s="124"/>
      <c r="AD609" s="124"/>
      <c r="AE609" s="692" t="s">
        <v>128</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3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3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15" customHeight="1" outlineLevel="1" collapsed="1" thickBot="1" x14ac:dyDescent="0.4">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15" customHeight="1" outlineLevel="1" x14ac:dyDescent="0.3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119</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35">
      <c r="A614" s="136"/>
      <c r="B614" s="126"/>
      <c r="C614" s="84"/>
      <c r="D614" s="84">
        <v>0</v>
      </c>
      <c r="E614" s="84" t="s">
        <v>1</v>
      </c>
      <c r="F614" s="85"/>
      <c r="G614" s="86" t="s">
        <v>198</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35">
      <c r="A615" s="136"/>
      <c r="B615" s="126"/>
      <c r="C615" s="84"/>
      <c r="D615" s="91"/>
      <c r="E615" s="92"/>
      <c r="F615" s="93"/>
      <c r="G615" s="94" t="s">
        <v>199</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3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3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35">
      <c r="A618" s="136"/>
      <c r="B618" s="126"/>
      <c r="C618" s="92"/>
      <c r="D618" s="92"/>
      <c r="E618" s="92"/>
      <c r="F618" s="92"/>
      <c r="G618" s="106"/>
      <c r="H618" s="106"/>
      <c r="I618" s="106"/>
      <c r="J618" s="652"/>
      <c r="K618" s="652"/>
      <c r="L618" s="244"/>
      <c r="M618" s="187"/>
      <c r="N618" s="676" t="s">
        <v>853</v>
      </c>
      <c r="O618" s="187"/>
      <c r="P618" s="676" t="s">
        <v>850</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35">
      <c r="A619" s="136"/>
      <c r="B619" s="126"/>
      <c r="C619" s="92"/>
      <c r="D619" s="92"/>
      <c r="E619" s="92"/>
      <c r="F619" s="92"/>
      <c r="G619" s="92"/>
      <c r="H619" s="92"/>
      <c r="I619" s="92"/>
      <c r="J619" s="244"/>
      <c r="K619" s="244"/>
      <c r="L619" s="92"/>
      <c r="M619" s="244"/>
      <c r="N619" s="676" t="s">
        <v>852</v>
      </c>
      <c r="O619" s="244"/>
      <c r="P619" s="676" t="s">
        <v>851</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35">
      <c r="A620" s="136"/>
      <c r="B620" s="126"/>
      <c r="C620" s="92"/>
      <c r="D620" s="92"/>
      <c r="E620" s="92"/>
      <c r="F620" s="92"/>
      <c r="G620" s="107"/>
      <c r="H620" s="107"/>
      <c r="I620" s="107"/>
      <c r="J620" s="250"/>
      <c r="K620" s="250"/>
      <c r="L620" s="107"/>
      <c r="M620" s="250"/>
      <c r="N620" s="250" t="s">
        <v>824</v>
      </c>
      <c r="O620" s="250"/>
      <c r="P620" s="250" t="s">
        <v>825</v>
      </c>
      <c r="Q620" s="652"/>
      <c r="R620" s="107"/>
      <c r="S620" s="131" t="s">
        <v>202</v>
      </c>
      <c r="T620" s="131"/>
      <c r="U620" s="250"/>
      <c r="V620" s="193" t="s">
        <v>196</v>
      </c>
      <c r="W620" s="664"/>
      <c r="X620" s="664"/>
      <c r="Y620" s="664"/>
      <c r="Z620" s="664"/>
      <c r="AA620" s="747"/>
      <c r="AB620" s="747"/>
      <c r="AC620" s="766" t="s">
        <v>908</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35">
      <c r="A621" s="136"/>
      <c r="B621" s="126"/>
      <c r="C621" s="108"/>
      <c r="D621" s="108"/>
      <c r="E621" s="108"/>
      <c r="F621" s="92"/>
      <c r="G621" s="244"/>
      <c r="H621" s="244" t="s">
        <v>820</v>
      </c>
      <c r="I621" s="107" t="s">
        <v>164</v>
      </c>
      <c r="J621" s="107" t="s">
        <v>203</v>
      </c>
      <c r="K621" s="107" t="s">
        <v>204</v>
      </c>
      <c r="L621" s="107" t="s">
        <v>206</v>
      </c>
      <c r="M621" s="250"/>
      <c r="N621" s="107" t="s">
        <v>205</v>
      </c>
      <c r="O621" s="250"/>
      <c r="P621" s="107" t="s">
        <v>205</v>
      </c>
      <c r="Q621" s="652"/>
      <c r="R621" s="250"/>
      <c r="S621" s="107" t="s">
        <v>208</v>
      </c>
      <c r="T621" s="107" t="s">
        <v>207</v>
      </c>
      <c r="U621" s="250"/>
      <c r="V621" s="193"/>
      <c r="W621" s="664"/>
      <c r="X621" s="664"/>
      <c r="Y621" s="664"/>
      <c r="Z621" s="664"/>
      <c r="AA621" s="747"/>
      <c r="AB621" s="747"/>
      <c r="AC621" s="761" t="s">
        <v>826</v>
      </c>
      <c r="AD621" s="761" t="s">
        <v>909</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15" customHeight="1" outlineLevel="1" x14ac:dyDescent="0.35">
      <c r="A622" s="136"/>
      <c r="B622" s="126"/>
      <c r="C622" s="91" t="s">
        <v>122</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15" customHeight="1" outlineLevel="1" x14ac:dyDescent="0.3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35">
      <c r="A624" s="136"/>
      <c r="B624" s="126"/>
      <c r="C624" s="108"/>
      <c r="D624" s="108"/>
      <c r="E624" s="108"/>
      <c r="F624" s="110"/>
      <c r="H624" s="138" t="s">
        <v>837</v>
      </c>
      <c r="I624" s="133" t="s">
        <v>397</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35">
      <c r="A625" s="136"/>
      <c r="B625" s="126"/>
      <c r="C625" s="108"/>
      <c r="D625" s="108"/>
      <c r="E625" s="108"/>
      <c r="F625" s="110"/>
      <c r="I625" s="133" t="s">
        <v>398</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35">
      <c r="A626" s="136"/>
      <c r="B626" s="126"/>
      <c r="C626" s="108"/>
      <c r="D626" s="108"/>
      <c r="E626" s="108"/>
      <c r="F626" s="110"/>
      <c r="I626" s="133" t="s">
        <v>399</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35">
      <c r="A627" s="136"/>
      <c r="B627" s="126"/>
      <c r="C627" s="108"/>
      <c r="D627" s="108"/>
      <c r="E627" s="108"/>
      <c r="F627" s="110"/>
      <c r="I627" s="133" t="s">
        <v>400</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35">
      <c r="A628" s="136"/>
      <c r="B628" s="126"/>
      <c r="C628" s="108"/>
      <c r="D628" s="108"/>
      <c r="E628" s="108"/>
      <c r="F628" s="110"/>
      <c r="I628" s="133" t="s">
        <v>401</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35">
      <c r="A629" s="136"/>
      <c r="B629" s="126"/>
      <c r="C629" s="108"/>
      <c r="D629" s="108"/>
      <c r="E629" s="108"/>
      <c r="F629" s="110"/>
      <c r="I629" s="133" t="s">
        <v>402</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35">
      <c r="A630" s="136"/>
      <c r="B630" s="126"/>
      <c r="C630" s="108"/>
      <c r="D630" s="108"/>
      <c r="E630" s="108"/>
      <c r="F630" s="110"/>
      <c r="I630" s="133" t="s">
        <v>403</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35">
      <c r="A631" s="136"/>
      <c r="B631" s="126"/>
      <c r="C631" s="108"/>
      <c r="D631" s="108"/>
      <c r="E631" s="108"/>
      <c r="F631" s="110"/>
      <c r="I631" s="133" t="s">
        <v>404</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35">
      <c r="A632" s="136"/>
      <c r="B632" s="126"/>
      <c r="C632" s="108"/>
      <c r="D632" s="108"/>
      <c r="E632" s="108"/>
      <c r="F632" s="110"/>
      <c r="I632" s="133" t="s">
        <v>405</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35">
      <c r="A633" s="136"/>
      <c r="B633" s="126"/>
      <c r="C633" s="108"/>
      <c r="D633" s="108"/>
      <c r="E633" s="108"/>
      <c r="F633" s="110"/>
      <c r="I633" s="133" t="s">
        <v>406</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customHeight="1" outlineLevel="2" x14ac:dyDescent="0.35">
      <c r="A634" s="136"/>
      <c r="B634" s="126"/>
      <c r="C634" s="108"/>
      <c r="D634" s="108"/>
      <c r="E634" s="108"/>
      <c r="F634" s="110"/>
      <c r="H634" s="138" t="s">
        <v>410</v>
      </c>
      <c r="I634" s="133" t="s">
        <v>397</v>
      </c>
      <c r="J634" s="1180">
        <f>J$625</f>
        <v>0.68</v>
      </c>
      <c r="K634" s="1180">
        <f t="shared" ref="J634:K635" si="103">K$625</f>
        <v>5.5E-2</v>
      </c>
      <c r="L634" s="914">
        <f>L$625</f>
        <v>150</v>
      </c>
      <c r="M634" s="111"/>
      <c r="N634" s="379">
        <f t="shared" si="97"/>
        <v>0.70750000000000002</v>
      </c>
      <c r="P634" s="379">
        <f t="shared" si="98"/>
        <v>0.65250000000000008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customHeight="1" outlineLevel="2" x14ac:dyDescent="0.35">
      <c r="A635" s="136"/>
      <c r="B635" s="126"/>
      <c r="C635" s="108"/>
      <c r="D635" s="108"/>
      <c r="E635" s="108"/>
      <c r="F635" s="110"/>
      <c r="I635" s="133" t="s">
        <v>398</v>
      </c>
      <c r="J635" s="348">
        <f t="shared" si="103"/>
        <v>0.68</v>
      </c>
      <c r="K635" s="348">
        <f t="shared" si="103"/>
        <v>5.5E-2</v>
      </c>
      <c r="L635" s="633">
        <f>L$625</f>
        <v>150</v>
      </c>
      <c r="M635" s="111"/>
      <c r="N635" s="379">
        <f t="shared" si="97"/>
        <v>0.70750000000000002</v>
      </c>
      <c r="P635" s="379">
        <f t="shared" si="98"/>
        <v>0.65250000000000008</v>
      </c>
      <c r="S635" s="765">
        <f t="shared" si="99"/>
        <v>0.68</v>
      </c>
      <c r="T635" s="765">
        <f t="shared" si="100"/>
        <v>0.68</v>
      </c>
      <c r="AC635" s="112">
        <f t="shared" ref="AC635:AC698" si="104">AC625+1</f>
        <v>1</v>
      </c>
      <c r="AD635" s="112">
        <f t="shared" ref="AD635:AD698" si="105">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customHeight="1" outlineLevel="2" x14ac:dyDescent="0.35">
      <c r="A636" s="136"/>
      <c r="B636" s="126"/>
      <c r="C636" s="108"/>
      <c r="D636" s="108"/>
      <c r="E636" s="108"/>
      <c r="F636" s="110"/>
      <c r="I636" s="133" t="s">
        <v>399</v>
      </c>
      <c r="J636" s="348">
        <f t="shared" ref="J636:K636" si="106">J$626</f>
        <v>0.68</v>
      </c>
      <c r="K636" s="348">
        <f t="shared" si="106"/>
        <v>5.5E-2</v>
      </c>
      <c r="L636" s="633">
        <f>L$626</f>
        <v>100</v>
      </c>
      <c r="M636" s="111"/>
      <c r="N636" s="379">
        <f t="shared" si="97"/>
        <v>0.70750000000000002</v>
      </c>
      <c r="P636" s="379">
        <f t="shared" si="98"/>
        <v>0.65250000000000008</v>
      </c>
      <c r="S636" s="765">
        <f t="shared" si="99"/>
        <v>0.68</v>
      </c>
      <c r="T636" s="765">
        <f t="shared" si="100"/>
        <v>0.68</v>
      </c>
      <c r="AC636" s="112">
        <f t="shared" si="104"/>
        <v>1</v>
      </c>
      <c r="AD636" s="112">
        <f t="shared" si="105"/>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customHeight="1" outlineLevel="2" x14ac:dyDescent="0.35">
      <c r="A637" s="136"/>
      <c r="B637" s="126"/>
      <c r="C637" s="108"/>
      <c r="D637" s="108"/>
      <c r="E637" s="108"/>
      <c r="F637" s="110"/>
      <c r="I637" s="133" t="s">
        <v>400</v>
      </c>
      <c r="J637" s="348">
        <f t="shared" ref="J637:K637" si="107">J$627</f>
        <v>0.68</v>
      </c>
      <c r="K637" s="348">
        <f t="shared" si="107"/>
        <v>5.5E-2</v>
      </c>
      <c r="L637" s="633">
        <f>L$627</f>
        <v>200</v>
      </c>
      <c r="M637" s="111"/>
      <c r="N637" s="379">
        <f t="shared" si="97"/>
        <v>0.70750000000000002</v>
      </c>
      <c r="P637" s="379">
        <f t="shared" si="98"/>
        <v>0.65250000000000008</v>
      </c>
      <c r="S637" s="765">
        <f t="shared" si="99"/>
        <v>0.70000000000000007</v>
      </c>
      <c r="T637" s="765">
        <f t="shared" si="100"/>
        <v>0.68</v>
      </c>
      <c r="AC637" s="112">
        <f t="shared" si="104"/>
        <v>1</v>
      </c>
      <c r="AD637" s="112">
        <f t="shared" si="105"/>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customHeight="1" outlineLevel="2" x14ac:dyDescent="0.35">
      <c r="A638" s="136"/>
      <c r="B638" s="126"/>
      <c r="C638" s="108"/>
      <c r="D638" s="108"/>
      <c r="E638" s="108"/>
      <c r="F638" s="110"/>
      <c r="I638" s="133" t="s">
        <v>401</v>
      </c>
      <c r="J638" s="348">
        <f t="shared" ref="J638:K638" si="108">J$628</f>
        <v>0.66</v>
      </c>
      <c r="K638" s="348">
        <f t="shared" si="108"/>
        <v>8.5000000000000006E-2</v>
      </c>
      <c r="L638" s="633">
        <f>L$628</f>
        <v>300</v>
      </c>
      <c r="M638" s="111"/>
      <c r="N638" s="379">
        <f t="shared" si="97"/>
        <v>0.70250000000000001</v>
      </c>
      <c r="P638" s="379">
        <f t="shared" si="98"/>
        <v>0.61750000000000005</v>
      </c>
      <c r="S638" s="765">
        <f t="shared" si="99"/>
        <v>0.73</v>
      </c>
      <c r="T638" s="765">
        <f t="shared" si="100"/>
        <v>0.64999999999999991</v>
      </c>
      <c r="AC638" s="112">
        <f t="shared" si="104"/>
        <v>1</v>
      </c>
      <c r="AD638" s="112">
        <f t="shared" si="105"/>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customHeight="1" outlineLevel="2" x14ac:dyDescent="0.35">
      <c r="A639" s="136"/>
      <c r="B639" s="126"/>
      <c r="C639" s="108"/>
      <c r="D639" s="108"/>
      <c r="E639" s="108"/>
      <c r="F639" s="110"/>
      <c r="I639" s="133" t="s">
        <v>402</v>
      </c>
      <c r="J639" s="348">
        <f t="shared" ref="J639:K639" si="109">J$629</f>
        <v>0.64</v>
      </c>
      <c r="K639" s="348">
        <f t="shared" si="109"/>
        <v>0.185</v>
      </c>
      <c r="L639" s="633">
        <f>L$629</f>
        <v>1000</v>
      </c>
      <c r="M639" s="111"/>
      <c r="N639" s="379">
        <f t="shared" si="97"/>
        <v>0.73250000000000004</v>
      </c>
      <c r="P639" s="379">
        <f t="shared" si="98"/>
        <v>0.54749999999999999</v>
      </c>
      <c r="S639" s="765">
        <f t="shared" si="99"/>
        <v>0.73</v>
      </c>
      <c r="T639" s="765">
        <f t="shared" si="100"/>
        <v>0.54999999999999993</v>
      </c>
      <c r="AC639" s="112">
        <f t="shared" si="104"/>
        <v>1</v>
      </c>
      <c r="AD639" s="112">
        <f t="shared" si="105"/>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customHeight="1" outlineLevel="2" x14ac:dyDescent="0.35">
      <c r="A640" s="136"/>
      <c r="B640" s="126"/>
      <c r="C640" s="108"/>
      <c r="D640" s="108"/>
      <c r="E640" s="108"/>
      <c r="F640" s="110"/>
      <c r="I640" s="133" t="s">
        <v>403</v>
      </c>
      <c r="J640" s="348">
        <f t="shared" ref="J640:K640" si="110">AVERAGE(J$630:J$631)</f>
        <v>0.57488824562535323</v>
      </c>
      <c r="K640" s="348">
        <f t="shared" si="110"/>
        <v>0.15</v>
      </c>
      <c r="L640" s="633">
        <f>AVERAGE(L$630:L$631)</f>
        <v>3750</v>
      </c>
      <c r="M640" s="111"/>
      <c r="N640" s="379">
        <f t="shared" si="97"/>
        <v>0.64988824562535319</v>
      </c>
      <c r="P640" s="379">
        <f t="shared" si="98"/>
        <v>0.49988824562535322</v>
      </c>
      <c r="S640" s="765">
        <f t="shared" si="99"/>
        <v>0.55999999999999994</v>
      </c>
      <c r="T640" s="765">
        <f t="shared" si="100"/>
        <v>0.40999999999999992</v>
      </c>
      <c r="AC640" s="112">
        <f t="shared" si="104"/>
        <v>1</v>
      </c>
      <c r="AD640" s="112">
        <f t="shared" si="105"/>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customHeight="1" outlineLevel="2" x14ac:dyDescent="0.35">
      <c r="A641" s="136"/>
      <c r="B641" s="126"/>
      <c r="C641" s="108"/>
      <c r="D641" s="108"/>
      <c r="E641" s="108"/>
      <c r="F641" s="110"/>
      <c r="I641" s="133" t="s">
        <v>404</v>
      </c>
      <c r="J641" s="348">
        <f t="shared" ref="J641:K641" si="111">J$632</f>
        <v>0.53593591918065975</v>
      </c>
      <c r="K641" s="348">
        <f t="shared" si="111"/>
        <v>0.105</v>
      </c>
      <c r="L641" s="633">
        <f>L$632</f>
        <v>2200</v>
      </c>
      <c r="M641" s="111"/>
      <c r="N641" s="379">
        <f t="shared" si="97"/>
        <v>0.58843591918065974</v>
      </c>
      <c r="P641" s="379">
        <f t="shared" si="98"/>
        <v>0.48343591918065976</v>
      </c>
      <c r="S641" s="765">
        <f t="shared" si="99"/>
        <v>0.54999999999999993</v>
      </c>
      <c r="T641" s="765">
        <f t="shared" si="100"/>
        <v>0.54999999999999993</v>
      </c>
      <c r="AC641" s="112">
        <f t="shared" si="104"/>
        <v>1</v>
      </c>
      <c r="AD641" s="112">
        <f t="shared" si="105"/>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customHeight="1" outlineLevel="2" x14ac:dyDescent="0.35">
      <c r="A642" s="136"/>
      <c r="B642" s="126"/>
      <c r="C642" s="108"/>
      <c r="D642" s="108"/>
      <c r="E642" s="108"/>
      <c r="F642" s="110"/>
      <c r="I642" s="133" t="s">
        <v>405</v>
      </c>
      <c r="J642" s="348">
        <f t="shared" ref="J642:K643" si="112">J$633</f>
        <v>0.51471523224725868</v>
      </c>
      <c r="K642" s="348">
        <f t="shared" si="112"/>
        <v>7.4999999999999997E-2</v>
      </c>
      <c r="L642" s="633">
        <f>L$633</f>
        <v>1200</v>
      </c>
      <c r="M642" s="111"/>
      <c r="N642" s="379">
        <f t="shared" si="97"/>
        <v>0.55221523224725866</v>
      </c>
      <c r="P642" s="379">
        <f t="shared" si="98"/>
        <v>0.4772152322472587</v>
      </c>
      <c r="S642" s="765">
        <f t="shared" si="99"/>
        <v>0.53</v>
      </c>
      <c r="T642" s="765">
        <f t="shared" si="100"/>
        <v>0.53</v>
      </c>
      <c r="AC642" s="112">
        <f t="shared" si="104"/>
        <v>1</v>
      </c>
      <c r="AD642" s="112">
        <f t="shared" si="105"/>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customHeight="1" outlineLevel="2" x14ac:dyDescent="0.35">
      <c r="A643" s="136"/>
      <c r="B643" s="126"/>
      <c r="C643" s="108"/>
      <c r="D643" s="108"/>
      <c r="E643" s="108"/>
      <c r="F643" s="110"/>
      <c r="I643" s="133" t="s">
        <v>406</v>
      </c>
      <c r="J643" s="348">
        <f t="shared" si="112"/>
        <v>0.51471523224725868</v>
      </c>
      <c r="K643" s="348">
        <f t="shared" si="112"/>
        <v>7.4999999999999997E-2</v>
      </c>
      <c r="L643" s="633">
        <f>L$633</f>
        <v>1200</v>
      </c>
      <c r="M643" s="111"/>
      <c r="N643" s="379">
        <f t="shared" si="97"/>
        <v>0.55221523224725866</v>
      </c>
      <c r="P643" s="379">
        <f t="shared" si="98"/>
        <v>0.4772152322472587</v>
      </c>
      <c r="S643" s="765">
        <f t="shared" si="99"/>
        <v>0.5</v>
      </c>
      <c r="T643" s="765">
        <f t="shared" si="100"/>
        <v>0.5</v>
      </c>
      <c r="AC643" s="112">
        <f t="shared" si="104"/>
        <v>1</v>
      </c>
      <c r="AD643" s="112">
        <f t="shared" si="105"/>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customHeight="1" outlineLevel="2" x14ac:dyDescent="0.35">
      <c r="A644" s="136"/>
      <c r="B644" s="126"/>
      <c r="C644" s="108"/>
      <c r="D644" s="108"/>
      <c r="E644" s="108"/>
      <c r="F644" s="110"/>
      <c r="H644" s="138" t="s">
        <v>806</v>
      </c>
      <c r="I644" s="133" t="s">
        <v>397</v>
      </c>
      <c r="J644" s="1180">
        <f t="shared" ref="J644:K645" si="113">J$625</f>
        <v>0.68</v>
      </c>
      <c r="K644" s="1180">
        <f t="shared" si="113"/>
        <v>5.5E-2</v>
      </c>
      <c r="L644" s="914">
        <f>L$625</f>
        <v>150</v>
      </c>
      <c r="M644" s="111"/>
      <c r="N644" s="379">
        <f t="shared" si="97"/>
        <v>0.70750000000000002</v>
      </c>
      <c r="P644" s="379">
        <f t="shared" si="98"/>
        <v>0.65250000000000008</v>
      </c>
      <c r="S644" s="765">
        <f t="shared" si="99"/>
        <v>0.68</v>
      </c>
      <c r="T644" s="765">
        <f t="shared" si="100"/>
        <v>0.68</v>
      </c>
      <c r="AC644" s="112">
        <f t="shared" si="104"/>
        <v>2</v>
      </c>
      <c r="AD644" s="112">
        <f t="shared" si="105"/>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customHeight="1" outlineLevel="2" x14ac:dyDescent="0.35">
      <c r="A645" s="136"/>
      <c r="B645" s="126"/>
      <c r="C645" s="108"/>
      <c r="D645" s="108"/>
      <c r="E645" s="108"/>
      <c r="F645" s="110"/>
      <c r="I645" s="133" t="s">
        <v>398</v>
      </c>
      <c r="J645" s="348">
        <f t="shared" si="113"/>
        <v>0.68</v>
      </c>
      <c r="K645" s="348">
        <f t="shared" si="113"/>
        <v>5.5E-2</v>
      </c>
      <c r="L645" s="633">
        <f>L$625</f>
        <v>150</v>
      </c>
      <c r="M645" s="111"/>
      <c r="N645" s="379">
        <f t="shared" si="97"/>
        <v>0.70750000000000002</v>
      </c>
      <c r="P645" s="379">
        <f t="shared" si="98"/>
        <v>0.65250000000000008</v>
      </c>
      <c r="S645" s="765">
        <f t="shared" si="99"/>
        <v>0.68</v>
      </c>
      <c r="T645" s="765">
        <f t="shared" si="100"/>
        <v>0.68</v>
      </c>
      <c r="AC645" s="112">
        <f t="shared" si="104"/>
        <v>2</v>
      </c>
      <c r="AD645" s="112">
        <f t="shared" si="105"/>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customHeight="1" outlineLevel="2" x14ac:dyDescent="0.35">
      <c r="A646" s="136"/>
      <c r="B646" s="126"/>
      <c r="C646" s="108"/>
      <c r="D646" s="108"/>
      <c r="E646" s="108"/>
      <c r="F646" s="110"/>
      <c r="I646" s="133" t="s">
        <v>399</v>
      </c>
      <c r="J646" s="348">
        <f t="shared" ref="J646:K646" si="114">J$626</f>
        <v>0.68</v>
      </c>
      <c r="K646" s="348">
        <f t="shared" si="114"/>
        <v>5.5E-2</v>
      </c>
      <c r="L646" s="633">
        <f>L$626</f>
        <v>100</v>
      </c>
      <c r="M646" s="111"/>
      <c r="N646" s="379">
        <f t="shared" si="97"/>
        <v>0.70750000000000002</v>
      </c>
      <c r="P646" s="379">
        <f t="shared" si="98"/>
        <v>0.65250000000000008</v>
      </c>
      <c r="S646" s="765">
        <f t="shared" si="99"/>
        <v>0.68</v>
      </c>
      <c r="T646" s="765">
        <f t="shared" si="100"/>
        <v>0.68</v>
      </c>
      <c r="AC646" s="112">
        <f t="shared" si="104"/>
        <v>2</v>
      </c>
      <c r="AD646" s="112">
        <f t="shared" si="105"/>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customHeight="1" outlineLevel="2" x14ac:dyDescent="0.35">
      <c r="A647" s="136"/>
      <c r="B647" s="126"/>
      <c r="C647" s="108"/>
      <c r="D647" s="108"/>
      <c r="E647" s="108"/>
      <c r="F647" s="110"/>
      <c r="I647" s="133" t="s">
        <v>400</v>
      </c>
      <c r="J647" s="348">
        <f t="shared" ref="J647:K647" si="115">J$627</f>
        <v>0.68</v>
      </c>
      <c r="K647" s="348">
        <f t="shared" si="115"/>
        <v>5.5E-2</v>
      </c>
      <c r="L647" s="633">
        <f>L$627</f>
        <v>200</v>
      </c>
      <c r="M647" s="111"/>
      <c r="N647" s="379">
        <f t="shared" si="97"/>
        <v>0.70750000000000002</v>
      </c>
      <c r="P647" s="379">
        <f t="shared" si="98"/>
        <v>0.65250000000000008</v>
      </c>
      <c r="S647" s="765">
        <f t="shared" si="99"/>
        <v>0.70000000000000007</v>
      </c>
      <c r="T647" s="765">
        <f t="shared" si="100"/>
        <v>0.68</v>
      </c>
      <c r="AC647" s="112">
        <f t="shared" si="104"/>
        <v>2</v>
      </c>
      <c r="AD647" s="112">
        <f t="shared" si="105"/>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customHeight="1" outlineLevel="2" x14ac:dyDescent="0.35">
      <c r="A648" s="136"/>
      <c r="B648" s="126"/>
      <c r="C648" s="108"/>
      <c r="D648" s="108"/>
      <c r="E648" s="108"/>
      <c r="F648" s="110"/>
      <c r="I648" s="133" t="s">
        <v>401</v>
      </c>
      <c r="J648" s="348">
        <f t="shared" ref="J648:K648" si="116">J$628</f>
        <v>0.66</v>
      </c>
      <c r="K648" s="348">
        <f t="shared" si="116"/>
        <v>8.5000000000000006E-2</v>
      </c>
      <c r="L648" s="633">
        <f>L$628</f>
        <v>300</v>
      </c>
      <c r="M648" s="111"/>
      <c r="N648" s="379">
        <f t="shared" si="97"/>
        <v>0.70250000000000001</v>
      </c>
      <c r="P648" s="379">
        <f t="shared" si="98"/>
        <v>0.61750000000000005</v>
      </c>
      <c r="S648" s="765">
        <f t="shared" si="99"/>
        <v>0.74</v>
      </c>
      <c r="T648" s="765">
        <f t="shared" si="100"/>
        <v>0.65999999999999992</v>
      </c>
      <c r="AC648" s="112">
        <f t="shared" si="104"/>
        <v>2</v>
      </c>
      <c r="AD648" s="112">
        <f t="shared" si="105"/>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customHeight="1" outlineLevel="2" x14ac:dyDescent="0.35">
      <c r="A649" s="136"/>
      <c r="B649" s="126"/>
      <c r="C649" s="108"/>
      <c r="D649" s="108"/>
      <c r="E649" s="108"/>
      <c r="F649" s="110"/>
      <c r="I649" s="133" t="s">
        <v>402</v>
      </c>
      <c r="J649" s="348">
        <f t="shared" ref="J649:K649" si="117">J$629</f>
        <v>0.64</v>
      </c>
      <c r="K649" s="348">
        <f t="shared" si="117"/>
        <v>0.185</v>
      </c>
      <c r="L649" s="633">
        <f>L$629</f>
        <v>1000</v>
      </c>
      <c r="M649" s="111"/>
      <c r="N649" s="379">
        <f t="shared" si="97"/>
        <v>0.73250000000000004</v>
      </c>
      <c r="P649" s="379">
        <f t="shared" si="98"/>
        <v>0.54749999999999999</v>
      </c>
      <c r="S649" s="765">
        <f t="shared" si="99"/>
        <v>0.74</v>
      </c>
      <c r="T649" s="765">
        <f t="shared" si="100"/>
        <v>0.55999999999999994</v>
      </c>
      <c r="AC649" s="112">
        <f t="shared" si="104"/>
        <v>2</v>
      </c>
      <c r="AD649" s="112">
        <f t="shared" si="105"/>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customHeight="1" outlineLevel="2" x14ac:dyDescent="0.35">
      <c r="A650" s="136"/>
      <c r="B650" s="126"/>
      <c r="C650" s="108"/>
      <c r="D650" s="108"/>
      <c r="E650" s="108"/>
      <c r="F650" s="110"/>
      <c r="I650" s="133" t="s">
        <v>403</v>
      </c>
      <c r="J650" s="348">
        <f t="shared" ref="J650:K650" si="118">AVERAGE(J$630:J$631)</f>
        <v>0.57488824562535323</v>
      </c>
      <c r="K650" s="348">
        <f t="shared" si="118"/>
        <v>0.15</v>
      </c>
      <c r="L650" s="633">
        <f>AVERAGE(L$630:L$631)</f>
        <v>3750</v>
      </c>
      <c r="M650" s="111"/>
      <c r="N650" s="379">
        <f t="shared" si="97"/>
        <v>0.64988824562535319</v>
      </c>
      <c r="P650" s="379">
        <f t="shared" si="98"/>
        <v>0.49988824562535322</v>
      </c>
      <c r="S650" s="765">
        <f t="shared" si="99"/>
        <v>0.55999999999999994</v>
      </c>
      <c r="T650" s="765">
        <f t="shared" si="100"/>
        <v>0.40999999999999992</v>
      </c>
      <c r="AC650" s="112">
        <f t="shared" si="104"/>
        <v>2</v>
      </c>
      <c r="AD650" s="112">
        <f t="shared" si="105"/>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customHeight="1" outlineLevel="2" x14ac:dyDescent="0.35">
      <c r="A651" s="136"/>
      <c r="B651" s="126"/>
      <c r="C651" s="108"/>
      <c r="D651" s="108"/>
      <c r="E651" s="108"/>
      <c r="F651" s="110"/>
      <c r="I651" s="133" t="s">
        <v>404</v>
      </c>
      <c r="J651" s="348">
        <f t="shared" ref="J651:K651" si="119">J$632</f>
        <v>0.53593591918065975</v>
      </c>
      <c r="K651" s="348">
        <f t="shared" si="119"/>
        <v>0.105</v>
      </c>
      <c r="L651" s="633">
        <f>L$632</f>
        <v>2200</v>
      </c>
      <c r="M651" s="111"/>
      <c r="N651" s="379">
        <f t="shared" si="97"/>
        <v>0.58843591918065974</v>
      </c>
      <c r="P651" s="379">
        <f t="shared" si="98"/>
        <v>0.48343591918065976</v>
      </c>
      <c r="S651" s="765">
        <f t="shared" si="99"/>
        <v>0.54999999999999993</v>
      </c>
      <c r="T651" s="765">
        <f t="shared" si="100"/>
        <v>0.54999999999999993</v>
      </c>
      <c r="AC651" s="112">
        <f t="shared" si="104"/>
        <v>2</v>
      </c>
      <c r="AD651" s="112">
        <f t="shared" si="105"/>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customHeight="1" outlineLevel="2" x14ac:dyDescent="0.35">
      <c r="A652" s="136"/>
      <c r="B652" s="126"/>
      <c r="C652" s="108"/>
      <c r="D652" s="108"/>
      <c r="E652" s="108"/>
      <c r="F652" s="110"/>
      <c r="I652" s="133" t="s">
        <v>405</v>
      </c>
      <c r="J652" s="348">
        <f t="shared" ref="J652:K653" si="120">J$633</f>
        <v>0.51471523224725868</v>
      </c>
      <c r="K652" s="348">
        <f t="shared" si="120"/>
        <v>7.4999999999999997E-2</v>
      </c>
      <c r="L652" s="633">
        <f>L$633</f>
        <v>1200</v>
      </c>
      <c r="M652" s="111"/>
      <c r="N652" s="379">
        <f t="shared" si="97"/>
        <v>0.55221523224725866</v>
      </c>
      <c r="P652" s="379">
        <f t="shared" si="98"/>
        <v>0.4772152322472587</v>
      </c>
      <c r="S652" s="765">
        <f t="shared" si="99"/>
        <v>0.53</v>
      </c>
      <c r="T652" s="765">
        <f t="shared" si="100"/>
        <v>0.53</v>
      </c>
      <c r="AC652" s="112">
        <f t="shared" si="104"/>
        <v>2</v>
      </c>
      <c r="AD652" s="112">
        <f t="shared" si="105"/>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customHeight="1" outlineLevel="2" x14ac:dyDescent="0.35">
      <c r="A653" s="136"/>
      <c r="B653" s="126"/>
      <c r="C653" s="108"/>
      <c r="D653" s="108"/>
      <c r="E653" s="108"/>
      <c r="F653" s="110"/>
      <c r="I653" s="133" t="s">
        <v>406</v>
      </c>
      <c r="J653" s="348">
        <f t="shared" si="120"/>
        <v>0.51471523224725868</v>
      </c>
      <c r="K653" s="348">
        <f t="shared" si="120"/>
        <v>7.4999999999999997E-2</v>
      </c>
      <c r="L653" s="633">
        <f>L$633</f>
        <v>1200</v>
      </c>
      <c r="M653" s="111"/>
      <c r="N653" s="379">
        <f t="shared" si="97"/>
        <v>0.55221523224725866</v>
      </c>
      <c r="P653" s="379">
        <f t="shared" si="98"/>
        <v>0.4772152322472587</v>
      </c>
      <c r="S653" s="765">
        <f t="shared" si="99"/>
        <v>0.5</v>
      </c>
      <c r="T653" s="765">
        <f t="shared" si="100"/>
        <v>0.5</v>
      </c>
      <c r="AC653" s="112">
        <f t="shared" si="104"/>
        <v>2</v>
      </c>
      <c r="AD653" s="112">
        <f t="shared" si="105"/>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customHeight="1" outlineLevel="2" x14ac:dyDescent="0.35">
      <c r="A654" s="136"/>
      <c r="B654" s="126"/>
      <c r="C654" s="108"/>
      <c r="D654" s="108"/>
      <c r="E654" s="108"/>
      <c r="F654" s="110"/>
      <c r="H654" s="138" t="s">
        <v>807</v>
      </c>
      <c r="I654" s="133" t="s">
        <v>397</v>
      </c>
      <c r="J654" s="1180">
        <f t="shared" ref="J654:L655" si="121">J$625</f>
        <v>0.68</v>
      </c>
      <c r="K654" s="1180">
        <f t="shared" si="121"/>
        <v>5.5E-2</v>
      </c>
      <c r="L654" s="914">
        <f>L$625</f>
        <v>150</v>
      </c>
      <c r="M654" s="111"/>
      <c r="N654" s="379">
        <f t="shared" si="97"/>
        <v>0.70750000000000002</v>
      </c>
      <c r="P654" s="379">
        <f t="shared" si="98"/>
        <v>0.65250000000000008</v>
      </c>
      <c r="S654" s="765">
        <f t="shared" si="99"/>
        <v>0.68</v>
      </c>
      <c r="T654" s="765">
        <f t="shared" si="100"/>
        <v>0.68</v>
      </c>
      <c r="AC654" s="112">
        <f t="shared" si="104"/>
        <v>3</v>
      </c>
      <c r="AD654" s="112">
        <f t="shared" si="105"/>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customHeight="1" outlineLevel="2" x14ac:dyDescent="0.35">
      <c r="A655" s="136"/>
      <c r="B655" s="126"/>
      <c r="C655" s="108"/>
      <c r="D655" s="108"/>
      <c r="E655" s="108"/>
      <c r="F655" s="110"/>
      <c r="I655" s="133" t="s">
        <v>398</v>
      </c>
      <c r="J655" s="348">
        <f t="shared" si="121"/>
        <v>0.68</v>
      </c>
      <c r="K655" s="348">
        <f t="shared" si="121"/>
        <v>5.5E-2</v>
      </c>
      <c r="L655" s="633">
        <f t="shared" si="121"/>
        <v>150</v>
      </c>
      <c r="M655" s="111"/>
      <c r="N655" s="379">
        <f t="shared" si="97"/>
        <v>0.70750000000000002</v>
      </c>
      <c r="P655" s="379">
        <f t="shared" si="98"/>
        <v>0.65250000000000008</v>
      </c>
      <c r="S655" s="765">
        <f t="shared" si="99"/>
        <v>0.68</v>
      </c>
      <c r="T655" s="765">
        <f t="shared" si="100"/>
        <v>0.68</v>
      </c>
      <c r="AC655" s="112">
        <f t="shared" si="104"/>
        <v>3</v>
      </c>
      <c r="AD655" s="112">
        <f t="shared" si="105"/>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customHeight="1" outlineLevel="2" x14ac:dyDescent="0.35">
      <c r="A656" s="136"/>
      <c r="B656" s="126"/>
      <c r="C656" s="108"/>
      <c r="D656" s="108"/>
      <c r="E656" s="108"/>
      <c r="F656" s="110"/>
      <c r="I656" s="133" t="s">
        <v>399</v>
      </c>
      <c r="J656" s="348">
        <f t="shared" ref="J656:L656" si="122">J$626</f>
        <v>0.68</v>
      </c>
      <c r="K656" s="348">
        <f t="shared" si="122"/>
        <v>5.5E-2</v>
      </c>
      <c r="L656" s="633">
        <f t="shared" si="122"/>
        <v>100</v>
      </c>
      <c r="M656" s="111"/>
      <c r="N656" s="379">
        <f t="shared" ref="N656:N687" si="123">$J656+$K656/2</f>
        <v>0.70750000000000002</v>
      </c>
      <c r="P656" s="379">
        <f t="shared" ref="P656:P687" si="124">$J656-$K656/2</f>
        <v>0.65250000000000008</v>
      </c>
      <c r="S656" s="765">
        <f t="shared" ref="S656:S687" si="125">MAX($J520:$R520)+$T520</f>
        <v>0.68</v>
      </c>
      <c r="T656" s="765">
        <f t="shared" ref="T656:T687" si="126">MIN($J520:$R520)+$T520-INDEX(DigSpread,$AD656+1,1)</f>
        <v>0.68</v>
      </c>
      <c r="AC656" s="112">
        <f t="shared" si="104"/>
        <v>3</v>
      </c>
      <c r="AD656" s="112">
        <f t="shared" si="105"/>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customHeight="1" outlineLevel="2" x14ac:dyDescent="0.35">
      <c r="A657" s="136"/>
      <c r="B657" s="126"/>
      <c r="C657" s="108"/>
      <c r="D657" s="108"/>
      <c r="E657" s="108"/>
      <c r="F657" s="110"/>
      <c r="I657" s="133" t="s">
        <v>400</v>
      </c>
      <c r="J657" s="348">
        <f t="shared" ref="J657:L657" si="127">J$627</f>
        <v>0.68</v>
      </c>
      <c r="K657" s="348">
        <f t="shared" si="127"/>
        <v>5.5E-2</v>
      </c>
      <c r="L657" s="633">
        <f t="shared" si="127"/>
        <v>200</v>
      </c>
      <c r="M657" s="111"/>
      <c r="N657" s="379">
        <f t="shared" si="123"/>
        <v>0.70750000000000002</v>
      </c>
      <c r="P657" s="379">
        <f t="shared" si="124"/>
        <v>0.65250000000000008</v>
      </c>
      <c r="S657" s="765">
        <f t="shared" si="125"/>
        <v>0.70000000000000007</v>
      </c>
      <c r="T657" s="765">
        <f t="shared" si="126"/>
        <v>0.68</v>
      </c>
      <c r="AC657" s="112">
        <f t="shared" si="104"/>
        <v>3</v>
      </c>
      <c r="AD657" s="112">
        <f t="shared" si="105"/>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customHeight="1" outlineLevel="2" x14ac:dyDescent="0.35">
      <c r="A658" s="136"/>
      <c r="B658" s="126"/>
      <c r="C658" s="108"/>
      <c r="D658" s="108"/>
      <c r="E658" s="108"/>
      <c r="F658" s="110"/>
      <c r="I658" s="133" t="s">
        <v>401</v>
      </c>
      <c r="J658" s="348">
        <f t="shared" ref="J658:L658" si="128">J$628</f>
        <v>0.66</v>
      </c>
      <c r="K658" s="348">
        <f t="shared" si="128"/>
        <v>8.5000000000000006E-2</v>
      </c>
      <c r="L658" s="633">
        <f t="shared" si="128"/>
        <v>300</v>
      </c>
      <c r="M658" s="111"/>
      <c r="N658" s="379">
        <f t="shared" si="123"/>
        <v>0.70250000000000001</v>
      </c>
      <c r="P658" s="379">
        <f t="shared" si="124"/>
        <v>0.61750000000000005</v>
      </c>
      <c r="S658" s="765">
        <f t="shared" si="125"/>
        <v>0.72</v>
      </c>
      <c r="T658" s="765">
        <f t="shared" si="126"/>
        <v>0.6399999999999999</v>
      </c>
      <c r="AC658" s="112">
        <f t="shared" si="104"/>
        <v>3</v>
      </c>
      <c r="AD658" s="112">
        <f t="shared" si="105"/>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customHeight="1" outlineLevel="2" x14ac:dyDescent="0.35">
      <c r="A659" s="136"/>
      <c r="B659" s="126"/>
      <c r="C659" s="108"/>
      <c r="D659" s="108"/>
      <c r="E659" s="108"/>
      <c r="F659" s="110"/>
      <c r="I659" s="133" t="s">
        <v>402</v>
      </c>
      <c r="J659" s="348">
        <f t="shared" ref="J659:L659" si="129">J$629</f>
        <v>0.64</v>
      </c>
      <c r="K659" s="348">
        <f t="shared" si="129"/>
        <v>0.185</v>
      </c>
      <c r="L659" s="633">
        <f t="shared" si="129"/>
        <v>1000</v>
      </c>
      <c r="M659" s="111"/>
      <c r="N659" s="379">
        <f t="shared" si="123"/>
        <v>0.73250000000000004</v>
      </c>
      <c r="P659" s="379">
        <f t="shared" si="124"/>
        <v>0.54749999999999999</v>
      </c>
      <c r="S659" s="765">
        <f t="shared" si="125"/>
        <v>0.72</v>
      </c>
      <c r="T659" s="765">
        <f t="shared" si="126"/>
        <v>0.53999999999999992</v>
      </c>
      <c r="AC659" s="112">
        <f t="shared" si="104"/>
        <v>3</v>
      </c>
      <c r="AD659" s="112">
        <f t="shared" si="105"/>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customHeight="1" outlineLevel="2" x14ac:dyDescent="0.35">
      <c r="A660" s="136"/>
      <c r="B660" s="126"/>
      <c r="C660" s="108"/>
      <c r="D660" s="108"/>
      <c r="E660" s="108"/>
      <c r="F660" s="110"/>
      <c r="I660" s="133" t="s">
        <v>403</v>
      </c>
      <c r="J660" s="348">
        <f t="shared" ref="J660:L660" si="130">AVERAGE(J$630:J$631)</f>
        <v>0.57488824562535323</v>
      </c>
      <c r="K660" s="348">
        <f t="shared" si="130"/>
        <v>0.15</v>
      </c>
      <c r="L660" s="633">
        <f t="shared" si="130"/>
        <v>3750</v>
      </c>
      <c r="M660" s="111"/>
      <c r="N660" s="379">
        <f t="shared" si="123"/>
        <v>0.64988824562535319</v>
      </c>
      <c r="P660" s="379">
        <f t="shared" si="124"/>
        <v>0.49988824562535322</v>
      </c>
      <c r="S660" s="765">
        <f t="shared" si="125"/>
        <v>0.55999999999999994</v>
      </c>
      <c r="T660" s="765">
        <f t="shared" si="126"/>
        <v>0.40999999999999992</v>
      </c>
      <c r="AC660" s="112">
        <f t="shared" si="104"/>
        <v>3</v>
      </c>
      <c r="AD660" s="112">
        <f t="shared" si="105"/>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customHeight="1" outlineLevel="2" x14ac:dyDescent="0.35">
      <c r="A661" s="136"/>
      <c r="B661" s="126"/>
      <c r="C661" s="108"/>
      <c r="D661" s="108"/>
      <c r="E661" s="108"/>
      <c r="F661" s="110"/>
      <c r="I661" s="133" t="s">
        <v>404</v>
      </c>
      <c r="J661" s="348">
        <f t="shared" ref="J661:L661" si="131">J$632</f>
        <v>0.53593591918065975</v>
      </c>
      <c r="K661" s="348">
        <f t="shared" si="131"/>
        <v>0.105</v>
      </c>
      <c r="L661" s="633">
        <f t="shared" si="131"/>
        <v>2200</v>
      </c>
      <c r="M661" s="111"/>
      <c r="N661" s="379">
        <f t="shared" si="123"/>
        <v>0.58843591918065974</v>
      </c>
      <c r="P661" s="379">
        <f t="shared" si="124"/>
        <v>0.48343591918065976</v>
      </c>
      <c r="S661" s="765">
        <f t="shared" si="125"/>
        <v>0.54999999999999993</v>
      </c>
      <c r="T661" s="765">
        <f t="shared" si="126"/>
        <v>0.54999999999999993</v>
      </c>
      <c r="AC661" s="112">
        <f t="shared" si="104"/>
        <v>3</v>
      </c>
      <c r="AD661" s="112">
        <f t="shared" si="105"/>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customHeight="1" outlineLevel="2" x14ac:dyDescent="0.35">
      <c r="A662" s="136"/>
      <c r="B662" s="126"/>
      <c r="C662" s="108"/>
      <c r="D662" s="108"/>
      <c r="E662" s="108"/>
      <c r="F662" s="110"/>
      <c r="I662" s="133" t="s">
        <v>405</v>
      </c>
      <c r="J662" s="348">
        <f t="shared" ref="J662:L663" si="132">J$633</f>
        <v>0.51471523224725868</v>
      </c>
      <c r="K662" s="348">
        <f t="shared" si="132"/>
        <v>7.4999999999999997E-2</v>
      </c>
      <c r="L662" s="633">
        <f t="shared" si="132"/>
        <v>1200</v>
      </c>
      <c r="M662" s="111"/>
      <c r="N662" s="379">
        <f t="shared" si="123"/>
        <v>0.55221523224725866</v>
      </c>
      <c r="P662" s="379">
        <f t="shared" si="124"/>
        <v>0.4772152322472587</v>
      </c>
      <c r="S662" s="765">
        <f t="shared" si="125"/>
        <v>0.53</v>
      </c>
      <c r="T662" s="765">
        <f t="shared" si="126"/>
        <v>0.53</v>
      </c>
      <c r="AC662" s="112">
        <f t="shared" si="104"/>
        <v>3</v>
      </c>
      <c r="AD662" s="112">
        <f t="shared" si="105"/>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customHeight="1" outlineLevel="2" x14ac:dyDescent="0.35">
      <c r="A663" s="136"/>
      <c r="B663" s="126"/>
      <c r="C663" s="108"/>
      <c r="D663" s="108"/>
      <c r="E663" s="108"/>
      <c r="F663" s="110"/>
      <c r="I663" s="133" t="s">
        <v>406</v>
      </c>
      <c r="J663" s="348">
        <f t="shared" si="132"/>
        <v>0.51471523224725868</v>
      </c>
      <c r="K663" s="348">
        <f t="shared" si="132"/>
        <v>7.4999999999999997E-2</v>
      </c>
      <c r="L663" s="633">
        <f t="shared" si="132"/>
        <v>1200</v>
      </c>
      <c r="M663" s="111"/>
      <c r="N663" s="379">
        <f t="shared" si="123"/>
        <v>0.55221523224725866</v>
      </c>
      <c r="P663" s="379">
        <f t="shared" si="124"/>
        <v>0.4772152322472587</v>
      </c>
      <c r="S663" s="765">
        <f t="shared" si="125"/>
        <v>0.5</v>
      </c>
      <c r="T663" s="765">
        <f t="shared" si="126"/>
        <v>0.5</v>
      </c>
      <c r="AC663" s="112">
        <f t="shared" si="104"/>
        <v>3</v>
      </c>
      <c r="AD663" s="112">
        <f t="shared" si="105"/>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customHeight="1" outlineLevel="2" x14ac:dyDescent="0.35">
      <c r="A664" s="136"/>
      <c r="B664" s="126"/>
      <c r="C664" s="108"/>
      <c r="D664" s="108"/>
      <c r="E664" s="108"/>
      <c r="F664" s="110"/>
      <c r="H664" s="138" t="s">
        <v>808</v>
      </c>
      <c r="I664" s="133" t="s">
        <v>397</v>
      </c>
      <c r="J664" s="1180">
        <f t="shared" ref="J664:L665" si="133">J$625</f>
        <v>0.68</v>
      </c>
      <c r="K664" s="1180">
        <f t="shared" si="133"/>
        <v>5.5E-2</v>
      </c>
      <c r="L664" s="914">
        <f>L$625</f>
        <v>150</v>
      </c>
      <c r="M664" s="111"/>
      <c r="N664" s="379">
        <f t="shared" si="123"/>
        <v>0.70750000000000002</v>
      </c>
      <c r="P664" s="379">
        <f t="shared" si="124"/>
        <v>0.65250000000000008</v>
      </c>
      <c r="S664" s="765">
        <f t="shared" si="125"/>
        <v>0.68</v>
      </c>
      <c r="T664" s="765">
        <f t="shared" si="126"/>
        <v>0.68</v>
      </c>
      <c r="AC664" s="112">
        <f t="shared" si="104"/>
        <v>4</v>
      </c>
      <c r="AD664" s="112">
        <f t="shared" si="105"/>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customHeight="1" outlineLevel="2" x14ac:dyDescent="0.35">
      <c r="A665" s="136"/>
      <c r="B665" s="126"/>
      <c r="C665" s="108"/>
      <c r="D665" s="108"/>
      <c r="E665" s="108"/>
      <c r="F665" s="110"/>
      <c r="I665" s="133" t="s">
        <v>398</v>
      </c>
      <c r="J665" s="348">
        <f t="shared" si="133"/>
        <v>0.68</v>
      </c>
      <c r="K665" s="348">
        <f t="shared" si="133"/>
        <v>5.5E-2</v>
      </c>
      <c r="L665" s="633">
        <f t="shared" si="133"/>
        <v>150</v>
      </c>
      <c r="M665" s="111"/>
      <c r="N665" s="379">
        <f t="shared" si="123"/>
        <v>0.70750000000000002</v>
      </c>
      <c r="P665" s="379">
        <f t="shared" si="124"/>
        <v>0.65250000000000008</v>
      </c>
      <c r="S665" s="765">
        <f t="shared" si="125"/>
        <v>0.68</v>
      </c>
      <c r="T665" s="765">
        <f t="shared" si="126"/>
        <v>0.68</v>
      </c>
      <c r="AC665" s="112">
        <f t="shared" si="104"/>
        <v>4</v>
      </c>
      <c r="AD665" s="112">
        <f t="shared" si="105"/>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customHeight="1" outlineLevel="2" x14ac:dyDescent="0.35">
      <c r="A666" s="136"/>
      <c r="B666" s="126"/>
      <c r="C666" s="108"/>
      <c r="D666" s="108"/>
      <c r="E666" s="108"/>
      <c r="F666" s="110"/>
      <c r="I666" s="133" t="s">
        <v>399</v>
      </c>
      <c r="J666" s="348">
        <f t="shared" ref="J666:L666" si="134">J$626</f>
        <v>0.68</v>
      </c>
      <c r="K666" s="348">
        <f t="shared" si="134"/>
        <v>5.5E-2</v>
      </c>
      <c r="L666" s="633">
        <f t="shared" si="134"/>
        <v>100</v>
      </c>
      <c r="M666" s="111"/>
      <c r="N666" s="379">
        <f t="shared" si="123"/>
        <v>0.70750000000000002</v>
      </c>
      <c r="P666" s="379">
        <f t="shared" si="124"/>
        <v>0.65250000000000008</v>
      </c>
      <c r="S666" s="765">
        <f t="shared" si="125"/>
        <v>0.68</v>
      </c>
      <c r="T666" s="765">
        <f t="shared" si="126"/>
        <v>0.68</v>
      </c>
      <c r="AC666" s="112">
        <f t="shared" si="104"/>
        <v>4</v>
      </c>
      <c r="AD666" s="112">
        <f t="shared" si="105"/>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customHeight="1" outlineLevel="2" x14ac:dyDescent="0.35">
      <c r="A667" s="136"/>
      <c r="B667" s="126"/>
      <c r="C667" s="108"/>
      <c r="D667" s="108"/>
      <c r="E667" s="108"/>
      <c r="F667" s="110"/>
      <c r="I667" s="133" t="s">
        <v>400</v>
      </c>
      <c r="J667" s="348">
        <f t="shared" ref="J667:L667" si="135">J$627</f>
        <v>0.68</v>
      </c>
      <c r="K667" s="348">
        <f t="shared" si="135"/>
        <v>5.5E-2</v>
      </c>
      <c r="L667" s="633">
        <f t="shared" si="135"/>
        <v>200</v>
      </c>
      <c r="M667" s="111"/>
      <c r="N667" s="379">
        <f t="shared" si="123"/>
        <v>0.70750000000000002</v>
      </c>
      <c r="P667" s="379">
        <f t="shared" si="124"/>
        <v>0.65250000000000008</v>
      </c>
      <c r="S667" s="765">
        <f t="shared" si="125"/>
        <v>0.70000000000000007</v>
      </c>
      <c r="T667" s="765">
        <f t="shared" si="126"/>
        <v>0.68</v>
      </c>
      <c r="AC667" s="112">
        <f t="shared" si="104"/>
        <v>4</v>
      </c>
      <c r="AD667" s="112">
        <f t="shared" si="105"/>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customHeight="1" outlineLevel="2" x14ac:dyDescent="0.35">
      <c r="A668" s="136"/>
      <c r="B668" s="126"/>
      <c r="C668" s="108"/>
      <c r="D668" s="108"/>
      <c r="E668" s="108"/>
      <c r="F668" s="110"/>
      <c r="I668" s="133" t="s">
        <v>401</v>
      </c>
      <c r="J668" s="348">
        <f t="shared" ref="J668:L668" si="136">J$628</f>
        <v>0.66</v>
      </c>
      <c r="K668" s="348">
        <f t="shared" si="136"/>
        <v>8.5000000000000006E-2</v>
      </c>
      <c r="L668" s="633">
        <f t="shared" si="136"/>
        <v>300</v>
      </c>
      <c r="M668" s="111"/>
      <c r="N668" s="379">
        <f t="shared" si="123"/>
        <v>0.70250000000000001</v>
      </c>
      <c r="P668" s="379">
        <f t="shared" si="124"/>
        <v>0.61750000000000005</v>
      </c>
      <c r="S668" s="765">
        <f t="shared" si="125"/>
        <v>0.73</v>
      </c>
      <c r="T668" s="765">
        <f t="shared" si="126"/>
        <v>0.64999999999999991</v>
      </c>
      <c r="AC668" s="112">
        <f t="shared" si="104"/>
        <v>4</v>
      </c>
      <c r="AD668" s="112">
        <f t="shared" si="105"/>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customHeight="1" outlineLevel="2" x14ac:dyDescent="0.35">
      <c r="A669" s="136"/>
      <c r="B669" s="126"/>
      <c r="C669" s="108"/>
      <c r="D669" s="108"/>
      <c r="E669" s="108"/>
      <c r="F669" s="110"/>
      <c r="I669" s="133" t="s">
        <v>402</v>
      </c>
      <c r="J669" s="348">
        <f t="shared" ref="J669:L669" si="137">J$629</f>
        <v>0.64</v>
      </c>
      <c r="K669" s="348">
        <f t="shared" si="137"/>
        <v>0.185</v>
      </c>
      <c r="L669" s="633">
        <f t="shared" si="137"/>
        <v>1000</v>
      </c>
      <c r="M669" s="111"/>
      <c r="N669" s="379">
        <f t="shared" si="123"/>
        <v>0.73250000000000004</v>
      </c>
      <c r="P669" s="379">
        <f t="shared" si="124"/>
        <v>0.54749999999999999</v>
      </c>
      <c r="S669" s="765">
        <f t="shared" si="125"/>
        <v>0.73</v>
      </c>
      <c r="T669" s="765">
        <f t="shared" si="126"/>
        <v>0.54999999999999993</v>
      </c>
      <c r="AC669" s="112">
        <f t="shared" si="104"/>
        <v>4</v>
      </c>
      <c r="AD669" s="112">
        <f t="shared" si="105"/>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customHeight="1" outlineLevel="2" x14ac:dyDescent="0.35">
      <c r="A670" s="136"/>
      <c r="B670" s="126"/>
      <c r="C670" s="108"/>
      <c r="D670" s="108"/>
      <c r="E670" s="108"/>
      <c r="F670" s="110"/>
      <c r="I670" s="133" t="s">
        <v>403</v>
      </c>
      <c r="J670" s="348">
        <f t="shared" ref="J670:L670" si="138">AVERAGE(J$630:J$631)</f>
        <v>0.57488824562535323</v>
      </c>
      <c r="K670" s="348">
        <f t="shared" si="138"/>
        <v>0.15</v>
      </c>
      <c r="L670" s="633">
        <f t="shared" si="138"/>
        <v>3750</v>
      </c>
      <c r="M670" s="111"/>
      <c r="N670" s="379">
        <f t="shared" si="123"/>
        <v>0.64988824562535319</v>
      </c>
      <c r="P670" s="379">
        <f t="shared" si="124"/>
        <v>0.49988824562535322</v>
      </c>
      <c r="S670" s="765">
        <f t="shared" si="125"/>
        <v>0.55999999999999994</v>
      </c>
      <c r="T670" s="765">
        <f t="shared" si="126"/>
        <v>0.40999999999999992</v>
      </c>
      <c r="AC670" s="112">
        <f t="shared" si="104"/>
        <v>4</v>
      </c>
      <c r="AD670" s="112">
        <f t="shared" si="105"/>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customHeight="1" outlineLevel="2" x14ac:dyDescent="0.35">
      <c r="A671" s="136"/>
      <c r="B671" s="126"/>
      <c r="C671" s="108"/>
      <c r="D671" s="108"/>
      <c r="E671" s="108"/>
      <c r="F671" s="110"/>
      <c r="I671" s="133" t="s">
        <v>404</v>
      </c>
      <c r="J671" s="348">
        <f t="shared" ref="J671:L671" si="139">J$632</f>
        <v>0.53593591918065975</v>
      </c>
      <c r="K671" s="348">
        <f t="shared" si="139"/>
        <v>0.105</v>
      </c>
      <c r="L671" s="633">
        <f t="shared" si="139"/>
        <v>2200</v>
      </c>
      <c r="M671" s="111"/>
      <c r="N671" s="379">
        <f t="shared" si="123"/>
        <v>0.58843591918065974</v>
      </c>
      <c r="P671" s="379">
        <f t="shared" si="124"/>
        <v>0.48343591918065976</v>
      </c>
      <c r="S671" s="765">
        <f t="shared" si="125"/>
        <v>0.54999999999999993</v>
      </c>
      <c r="T671" s="765">
        <f t="shared" si="126"/>
        <v>0.54999999999999993</v>
      </c>
      <c r="AC671" s="112">
        <f t="shared" si="104"/>
        <v>4</v>
      </c>
      <c r="AD671" s="112">
        <f t="shared" si="105"/>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customHeight="1" outlineLevel="2" x14ac:dyDescent="0.35">
      <c r="A672" s="136"/>
      <c r="B672" s="126"/>
      <c r="C672" s="108"/>
      <c r="D672" s="108"/>
      <c r="E672" s="108"/>
      <c r="F672" s="110"/>
      <c r="I672" s="133" t="s">
        <v>405</v>
      </c>
      <c r="J672" s="348">
        <f t="shared" ref="J672:L673" si="140">J$633</f>
        <v>0.51471523224725868</v>
      </c>
      <c r="K672" s="348">
        <f t="shared" si="140"/>
        <v>7.4999999999999997E-2</v>
      </c>
      <c r="L672" s="633">
        <f t="shared" si="140"/>
        <v>1200</v>
      </c>
      <c r="M672" s="111"/>
      <c r="N672" s="379">
        <f t="shared" si="123"/>
        <v>0.55221523224725866</v>
      </c>
      <c r="P672" s="379">
        <f t="shared" si="124"/>
        <v>0.4772152322472587</v>
      </c>
      <c r="S672" s="765">
        <f t="shared" si="125"/>
        <v>0.53</v>
      </c>
      <c r="T672" s="765">
        <f t="shared" si="126"/>
        <v>0.53</v>
      </c>
      <c r="AC672" s="112">
        <f t="shared" si="104"/>
        <v>4</v>
      </c>
      <c r="AD672" s="112">
        <f t="shared" si="105"/>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customHeight="1" outlineLevel="2" x14ac:dyDescent="0.35">
      <c r="A673" s="136"/>
      <c r="B673" s="126"/>
      <c r="C673" s="108"/>
      <c r="D673" s="108"/>
      <c r="E673" s="108"/>
      <c r="F673" s="110"/>
      <c r="I673" s="133" t="s">
        <v>406</v>
      </c>
      <c r="J673" s="348">
        <f t="shared" si="140"/>
        <v>0.51471523224725868</v>
      </c>
      <c r="K673" s="348">
        <f t="shared" si="140"/>
        <v>7.4999999999999997E-2</v>
      </c>
      <c r="L673" s="633">
        <f t="shared" si="140"/>
        <v>1200</v>
      </c>
      <c r="M673" s="111"/>
      <c r="N673" s="379">
        <f t="shared" si="123"/>
        <v>0.55221523224725866</v>
      </c>
      <c r="P673" s="379">
        <f t="shared" si="124"/>
        <v>0.4772152322472587</v>
      </c>
      <c r="S673" s="765">
        <f t="shared" si="125"/>
        <v>0.5</v>
      </c>
      <c r="T673" s="765">
        <f t="shared" si="126"/>
        <v>0.5</v>
      </c>
      <c r="AC673" s="112">
        <f t="shared" si="104"/>
        <v>4</v>
      </c>
      <c r="AD673" s="112">
        <f t="shared" si="105"/>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customHeight="1" outlineLevel="2" x14ac:dyDescent="0.35">
      <c r="A674" s="136"/>
      <c r="B674" s="126"/>
      <c r="C674" s="108"/>
      <c r="D674" s="108"/>
      <c r="E674" s="108"/>
      <c r="F674" s="110"/>
      <c r="H674" s="138" t="s">
        <v>809</v>
      </c>
      <c r="I674" s="133" t="s">
        <v>397</v>
      </c>
      <c r="J674" s="1180">
        <f t="shared" ref="J674:L674" si="141">J$624</f>
        <v>0.5</v>
      </c>
      <c r="K674" s="1180">
        <f t="shared" si="141"/>
        <v>5.5E-2</v>
      </c>
      <c r="L674" s="914">
        <f t="shared" si="141"/>
        <v>850</v>
      </c>
      <c r="M674" s="111"/>
      <c r="N674" s="379">
        <f t="shared" si="123"/>
        <v>0.52749999999999997</v>
      </c>
      <c r="P674" s="379">
        <f t="shared" si="124"/>
        <v>0.47249999999999998</v>
      </c>
      <c r="S674" s="765">
        <f t="shared" si="125"/>
        <v>0.5</v>
      </c>
      <c r="T674" s="765">
        <f t="shared" si="126"/>
        <v>0.5</v>
      </c>
      <c r="AC674" s="112">
        <f t="shared" si="104"/>
        <v>5</v>
      </c>
      <c r="AD674" s="112">
        <f t="shared" si="105"/>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customHeight="1" outlineLevel="2" x14ac:dyDescent="0.35">
      <c r="A675" s="136"/>
      <c r="B675" s="126"/>
      <c r="C675" s="108"/>
      <c r="D675" s="108"/>
      <c r="E675" s="108"/>
      <c r="F675" s="110"/>
      <c r="I675" s="133" t="s">
        <v>398</v>
      </c>
      <c r="J675" s="348">
        <f t="shared" ref="J675:L675" si="142">J$625</f>
        <v>0.68</v>
      </c>
      <c r="K675" s="348">
        <f t="shared" si="142"/>
        <v>5.5E-2</v>
      </c>
      <c r="L675" s="633">
        <f t="shared" si="142"/>
        <v>150</v>
      </c>
      <c r="M675" s="111"/>
      <c r="N675" s="379">
        <f t="shared" si="123"/>
        <v>0.70750000000000002</v>
      </c>
      <c r="P675" s="379">
        <f t="shared" si="124"/>
        <v>0.65250000000000008</v>
      </c>
      <c r="S675" s="765">
        <f t="shared" si="125"/>
        <v>0.68</v>
      </c>
      <c r="T675" s="765">
        <f t="shared" si="126"/>
        <v>0.68</v>
      </c>
      <c r="AC675" s="112">
        <f t="shared" si="104"/>
        <v>5</v>
      </c>
      <c r="AD675" s="112">
        <f t="shared" si="105"/>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customHeight="1" outlineLevel="2" x14ac:dyDescent="0.35">
      <c r="A676" s="136"/>
      <c r="B676" s="126"/>
      <c r="C676" s="108"/>
      <c r="D676" s="108"/>
      <c r="E676" s="108"/>
      <c r="F676" s="110"/>
      <c r="I676" s="133" t="s">
        <v>399</v>
      </c>
      <c r="J676" s="348">
        <f t="shared" ref="J676:L676" si="143">J$626</f>
        <v>0.68</v>
      </c>
      <c r="K676" s="348">
        <f t="shared" si="143"/>
        <v>5.5E-2</v>
      </c>
      <c r="L676" s="633">
        <f t="shared" si="143"/>
        <v>100</v>
      </c>
      <c r="M676" s="111"/>
      <c r="N676" s="379">
        <f t="shared" si="123"/>
        <v>0.70750000000000002</v>
      </c>
      <c r="P676" s="379">
        <f t="shared" si="124"/>
        <v>0.65250000000000008</v>
      </c>
      <c r="S676" s="765">
        <f t="shared" si="125"/>
        <v>0.68</v>
      </c>
      <c r="T676" s="765">
        <f t="shared" si="126"/>
        <v>0.68</v>
      </c>
      <c r="AC676" s="112">
        <f t="shared" si="104"/>
        <v>5</v>
      </c>
      <c r="AD676" s="112">
        <f t="shared" si="105"/>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customHeight="1" outlineLevel="2" x14ac:dyDescent="0.35">
      <c r="A677" s="136"/>
      <c r="B677" s="126"/>
      <c r="C677" s="108"/>
      <c r="D677" s="108"/>
      <c r="E677" s="108"/>
      <c r="F677" s="110"/>
      <c r="I677" s="133" t="s">
        <v>400</v>
      </c>
      <c r="J677" s="348">
        <f t="shared" ref="J677:L677" si="144">J$627</f>
        <v>0.68</v>
      </c>
      <c r="K677" s="348">
        <f t="shared" si="144"/>
        <v>5.5E-2</v>
      </c>
      <c r="L677" s="633">
        <f t="shared" si="144"/>
        <v>200</v>
      </c>
      <c r="M677" s="111"/>
      <c r="N677" s="379">
        <f t="shared" si="123"/>
        <v>0.70750000000000002</v>
      </c>
      <c r="P677" s="379">
        <f t="shared" si="124"/>
        <v>0.65250000000000008</v>
      </c>
      <c r="S677" s="765">
        <f t="shared" si="125"/>
        <v>0.70000000000000007</v>
      </c>
      <c r="T677" s="765">
        <f t="shared" si="126"/>
        <v>0.68</v>
      </c>
      <c r="AC677" s="112">
        <f t="shared" si="104"/>
        <v>5</v>
      </c>
      <c r="AD677" s="112">
        <f t="shared" si="105"/>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customHeight="1" outlineLevel="2" x14ac:dyDescent="0.35">
      <c r="A678" s="136"/>
      <c r="B678" s="126"/>
      <c r="C678" s="108"/>
      <c r="D678" s="108"/>
      <c r="E678" s="108"/>
      <c r="F678" s="110"/>
      <c r="I678" s="133" t="s">
        <v>401</v>
      </c>
      <c r="J678" s="348">
        <f t="shared" ref="J678:L678" si="145">J$628</f>
        <v>0.66</v>
      </c>
      <c r="K678" s="348">
        <f t="shared" si="145"/>
        <v>8.5000000000000006E-2</v>
      </c>
      <c r="L678" s="633">
        <f t="shared" si="145"/>
        <v>300</v>
      </c>
      <c r="M678" s="111"/>
      <c r="N678" s="379">
        <f t="shared" si="123"/>
        <v>0.70250000000000001</v>
      </c>
      <c r="P678" s="379">
        <f t="shared" si="124"/>
        <v>0.61750000000000005</v>
      </c>
      <c r="S678" s="765">
        <f t="shared" si="125"/>
        <v>0.73</v>
      </c>
      <c r="T678" s="765">
        <f t="shared" si="126"/>
        <v>0.64999999999999991</v>
      </c>
      <c r="AC678" s="112">
        <f t="shared" si="104"/>
        <v>5</v>
      </c>
      <c r="AD678" s="112">
        <f t="shared" si="105"/>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customHeight="1" outlineLevel="2" x14ac:dyDescent="0.35">
      <c r="A679" s="136"/>
      <c r="B679" s="126"/>
      <c r="C679" s="108"/>
      <c r="D679" s="108"/>
      <c r="E679" s="108"/>
      <c r="F679" s="110"/>
      <c r="I679" s="133" t="s">
        <v>402</v>
      </c>
      <c r="J679" s="348">
        <f t="shared" ref="J679:L679" si="146">J$629</f>
        <v>0.64</v>
      </c>
      <c r="K679" s="348">
        <f t="shared" si="146"/>
        <v>0.185</v>
      </c>
      <c r="L679" s="633">
        <f t="shared" si="146"/>
        <v>1000</v>
      </c>
      <c r="M679" s="111"/>
      <c r="N679" s="379">
        <f t="shared" si="123"/>
        <v>0.73250000000000004</v>
      </c>
      <c r="P679" s="379">
        <f t="shared" si="124"/>
        <v>0.54749999999999999</v>
      </c>
      <c r="S679" s="765">
        <f t="shared" si="125"/>
        <v>0.73</v>
      </c>
      <c r="T679" s="765">
        <f t="shared" si="126"/>
        <v>0.54999999999999993</v>
      </c>
      <c r="AC679" s="112">
        <f t="shared" si="104"/>
        <v>5</v>
      </c>
      <c r="AD679" s="112">
        <f t="shared" si="105"/>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customHeight="1" outlineLevel="2" x14ac:dyDescent="0.35">
      <c r="A680" s="136"/>
      <c r="B680" s="126"/>
      <c r="C680" s="108"/>
      <c r="D680" s="108"/>
      <c r="E680" s="108"/>
      <c r="F680" s="110"/>
      <c r="I680" s="133" t="s">
        <v>403</v>
      </c>
      <c r="J680" s="348">
        <f t="shared" ref="J680:L680" si="147">AVERAGE(J$630:J$631)</f>
        <v>0.57488824562535323</v>
      </c>
      <c r="K680" s="348">
        <f t="shared" si="147"/>
        <v>0.15</v>
      </c>
      <c r="L680" s="633">
        <f t="shared" si="147"/>
        <v>3750</v>
      </c>
      <c r="M680" s="111"/>
      <c r="N680" s="379">
        <f t="shared" si="123"/>
        <v>0.64988824562535319</v>
      </c>
      <c r="P680" s="379">
        <f t="shared" si="124"/>
        <v>0.49988824562535322</v>
      </c>
      <c r="S680" s="765">
        <f t="shared" si="125"/>
        <v>0.55999999999999994</v>
      </c>
      <c r="T680" s="765">
        <f t="shared" si="126"/>
        <v>0.40999999999999992</v>
      </c>
      <c r="AC680" s="112">
        <f t="shared" si="104"/>
        <v>5</v>
      </c>
      <c r="AD680" s="112">
        <f t="shared" si="105"/>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customHeight="1" outlineLevel="2" x14ac:dyDescent="0.35">
      <c r="A681" s="136"/>
      <c r="B681" s="126"/>
      <c r="C681" s="108"/>
      <c r="D681" s="108"/>
      <c r="E681" s="108"/>
      <c r="F681" s="110"/>
      <c r="I681" s="133" t="s">
        <v>404</v>
      </c>
      <c r="J681" s="348">
        <f t="shared" ref="J681:L681" si="148">J$632</f>
        <v>0.53593591918065975</v>
      </c>
      <c r="K681" s="348">
        <f t="shared" si="148"/>
        <v>0.105</v>
      </c>
      <c r="L681" s="633">
        <f t="shared" si="148"/>
        <v>2200</v>
      </c>
      <c r="M681" s="111"/>
      <c r="N681" s="379">
        <f t="shared" si="123"/>
        <v>0.58843591918065974</v>
      </c>
      <c r="P681" s="379">
        <f t="shared" si="124"/>
        <v>0.48343591918065976</v>
      </c>
      <c r="S681" s="765">
        <f t="shared" si="125"/>
        <v>0.54999999999999993</v>
      </c>
      <c r="T681" s="765">
        <f t="shared" si="126"/>
        <v>0.54999999999999993</v>
      </c>
      <c r="AC681" s="112">
        <f t="shared" si="104"/>
        <v>5</v>
      </c>
      <c r="AD681" s="112">
        <f t="shared" si="105"/>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customHeight="1" outlineLevel="2" x14ac:dyDescent="0.35">
      <c r="A682" s="136"/>
      <c r="B682" s="126"/>
      <c r="C682" s="108"/>
      <c r="D682" s="108"/>
      <c r="E682" s="108"/>
      <c r="F682" s="110"/>
      <c r="I682" s="133" t="s">
        <v>405</v>
      </c>
      <c r="J682" s="348">
        <f t="shared" ref="J682:L683" si="149">J$633</f>
        <v>0.51471523224725868</v>
      </c>
      <c r="K682" s="348">
        <f t="shared" si="149"/>
        <v>7.4999999999999997E-2</v>
      </c>
      <c r="L682" s="633">
        <f t="shared" si="149"/>
        <v>1200</v>
      </c>
      <c r="M682" s="111"/>
      <c r="N682" s="379">
        <f t="shared" si="123"/>
        <v>0.55221523224725866</v>
      </c>
      <c r="P682" s="379">
        <f t="shared" si="124"/>
        <v>0.4772152322472587</v>
      </c>
      <c r="S682" s="765">
        <f t="shared" si="125"/>
        <v>0.53</v>
      </c>
      <c r="T682" s="765">
        <f t="shared" si="126"/>
        <v>0.53</v>
      </c>
      <c r="AC682" s="112">
        <f t="shared" si="104"/>
        <v>5</v>
      </c>
      <c r="AD682" s="112">
        <f t="shared" si="105"/>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customHeight="1" outlineLevel="2" x14ac:dyDescent="0.35">
      <c r="A683" s="136"/>
      <c r="B683" s="126"/>
      <c r="C683" s="108"/>
      <c r="D683" s="108"/>
      <c r="E683" s="108"/>
      <c r="F683" s="110"/>
      <c r="I683" s="133" t="s">
        <v>406</v>
      </c>
      <c r="J683" s="348">
        <f t="shared" si="149"/>
        <v>0.51471523224725868</v>
      </c>
      <c r="K683" s="348">
        <f t="shared" si="149"/>
        <v>7.4999999999999997E-2</v>
      </c>
      <c r="L683" s="633">
        <f t="shared" si="149"/>
        <v>1200</v>
      </c>
      <c r="M683" s="111"/>
      <c r="N683" s="379">
        <f t="shared" si="123"/>
        <v>0.55221523224725866</v>
      </c>
      <c r="P683" s="379">
        <f t="shared" si="124"/>
        <v>0.4772152322472587</v>
      </c>
      <c r="S683" s="765">
        <f t="shared" si="125"/>
        <v>0.5</v>
      </c>
      <c r="T683" s="765">
        <f t="shared" si="126"/>
        <v>0.5</v>
      </c>
      <c r="AC683" s="112">
        <f t="shared" si="104"/>
        <v>5</v>
      </c>
      <c r="AD683" s="112">
        <f t="shared" si="105"/>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customHeight="1" outlineLevel="2" x14ac:dyDescent="0.35">
      <c r="A684" s="136"/>
      <c r="B684" s="126"/>
      <c r="C684" s="108"/>
      <c r="D684" s="108"/>
      <c r="E684" s="108"/>
      <c r="F684" s="110"/>
      <c r="H684" s="138" t="s">
        <v>810</v>
      </c>
      <c r="I684" s="133" t="s">
        <v>397</v>
      </c>
      <c r="J684" s="1180">
        <f t="shared" ref="J684:L684" si="150">J$624</f>
        <v>0.5</v>
      </c>
      <c r="K684" s="1180">
        <f t="shared" si="150"/>
        <v>5.5E-2</v>
      </c>
      <c r="L684" s="914">
        <f t="shared" si="150"/>
        <v>850</v>
      </c>
      <c r="M684" s="111"/>
      <c r="N684" s="379">
        <f t="shared" si="123"/>
        <v>0.52749999999999997</v>
      </c>
      <c r="P684" s="379">
        <f t="shared" si="124"/>
        <v>0.47249999999999998</v>
      </c>
      <c r="S684" s="765">
        <f t="shared" si="125"/>
        <v>0.5</v>
      </c>
      <c r="T684" s="765">
        <f t="shared" si="126"/>
        <v>0.5</v>
      </c>
      <c r="AC684" s="112">
        <f t="shared" si="104"/>
        <v>6</v>
      </c>
      <c r="AD684" s="112">
        <f t="shared" si="105"/>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customHeight="1" outlineLevel="2" x14ac:dyDescent="0.35">
      <c r="A685" s="136"/>
      <c r="B685" s="126"/>
      <c r="C685" s="108"/>
      <c r="D685" s="108"/>
      <c r="E685" s="108"/>
      <c r="F685" s="110"/>
      <c r="I685" s="133" t="s">
        <v>398</v>
      </c>
      <c r="J685" s="348">
        <f t="shared" ref="J685:L685" si="151">J$625</f>
        <v>0.68</v>
      </c>
      <c r="K685" s="348">
        <f t="shared" si="151"/>
        <v>5.5E-2</v>
      </c>
      <c r="L685" s="633">
        <f t="shared" si="151"/>
        <v>150</v>
      </c>
      <c r="M685" s="111"/>
      <c r="N685" s="379">
        <f t="shared" si="123"/>
        <v>0.70750000000000002</v>
      </c>
      <c r="P685" s="379">
        <f t="shared" si="124"/>
        <v>0.65250000000000008</v>
      </c>
      <c r="S685" s="765">
        <f t="shared" si="125"/>
        <v>0.68</v>
      </c>
      <c r="T685" s="765">
        <f t="shared" si="126"/>
        <v>0.68</v>
      </c>
      <c r="AC685" s="112">
        <f t="shared" si="104"/>
        <v>6</v>
      </c>
      <c r="AD685" s="112">
        <f t="shared" si="105"/>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customHeight="1" outlineLevel="2" x14ac:dyDescent="0.35">
      <c r="A686" s="136"/>
      <c r="B686" s="126"/>
      <c r="C686" s="108"/>
      <c r="D686" s="108"/>
      <c r="E686" s="108"/>
      <c r="F686" s="110"/>
      <c r="I686" s="133" t="s">
        <v>399</v>
      </c>
      <c r="J686" s="348">
        <f t="shared" ref="J686:L686" si="152">J$626</f>
        <v>0.68</v>
      </c>
      <c r="K686" s="348">
        <f t="shared" si="152"/>
        <v>5.5E-2</v>
      </c>
      <c r="L686" s="633">
        <f t="shared" si="152"/>
        <v>100</v>
      </c>
      <c r="M686" s="111"/>
      <c r="N686" s="379">
        <f t="shared" si="123"/>
        <v>0.70750000000000002</v>
      </c>
      <c r="P686" s="379">
        <f t="shared" si="124"/>
        <v>0.65250000000000008</v>
      </c>
      <c r="S686" s="765">
        <f t="shared" si="125"/>
        <v>0.68</v>
      </c>
      <c r="T686" s="765">
        <f t="shared" si="126"/>
        <v>0.68</v>
      </c>
      <c r="AC686" s="112">
        <f t="shared" si="104"/>
        <v>6</v>
      </c>
      <c r="AD686" s="112">
        <f t="shared" si="105"/>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customHeight="1" outlineLevel="2" x14ac:dyDescent="0.35">
      <c r="A687" s="136"/>
      <c r="B687" s="126"/>
      <c r="C687" s="108"/>
      <c r="D687" s="108"/>
      <c r="E687" s="108"/>
      <c r="F687" s="110"/>
      <c r="I687" s="133" t="s">
        <v>400</v>
      </c>
      <c r="J687" s="348">
        <f t="shared" ref="J687:L687" si="153">J$627</f>
        <v>0.68</v>
      </c>
      <c r="K687" s="348">
        <f t="shared" si="153"/>
        <v>5.5E-2</v>
      </c>
      <c r="L687" s="633">
        <f t="shared" si="153"/>
        <v>200</v>
      </c>
      <c r="M687" s="111"/>
      <c r="N687" s="379">
        <f t="shared" si="123"/>
        <v>0.70750000000000002</v>
      </c>
      <c r="P687" s="379">
        <f t="shared" si="124"/>
        <v>0.65250000000000008</v>
      </c>
      <c r="S687" s="765">
        <f t="shared" si="125"/>
        <v>0.70000000000000007</v>
      </c>
      <c r="T687" s="765">
        <f t="shared" si="126"/>
        <v>0.68</v>
      </c>
      <c r="AC687" s="112">
        <f t="shared" si="104"/>
        <v>6</v>
      </c>
      <c r="AD687" s="112">
        <f t="shared" si="105"/>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customHeight="1" outlineLevel="2" x14ac:dyDescent="0.35">
      <c r="A688" s="136"/>
      <c r="B688" s="126"/>
      <c r="C688" s="108"/>
      <c r="D688" s="108"/>
      <c r="E688" s="108"/>
      <c r="F688" s="110"/>
      <c r="I688" s="133" t="s">
        <v>401</v>
      </c>
      <c r="J688" s="348">
        <f t="shared" ref="J688:L688" si="154">J$628</f>
        <v>0.66</v>
      </c>
      <c r="K688" s="348">
        <f t="shared" si="154"/>
        <v>8.5000000000000006E-2</v>
      </c>
      <c r="L688" s="633">
        <f t="shared" si="154"/>
        <v>300</v>
      </c>
      <c r="M688" s="111"/>
      <c r="N688" s="379">
        <f t="shared" ref="N688:N723" si="155">$J688+$K688/2</f>
        <v>0.70250000000000001</v>
      </c>
      <c r="P688" s="379">
        <f t="shared" ref="P688:P723" si="156">$J688-$K688/2</f>
        <v>0.61750000000000005</v>
      </c>
      <c r="S688" s="765">
        <f t="shared" ref="S688:S719" si="157">MAX($J552:$R552)+$T552</f>
        <v>0.73</v>
      </c>
      <c r="T688" s="765">
        <f t="shared" ref="T688:T719" si="158">MIN($J552:$R552)+$T552-INDEX(DigSpread,$AD688+1,1)</f>
        <v>0.64999999999999991</v>
      </c>
      <c r="AC688" s="112">
        <f t="shared" si="104"/>
        <v>6</v>
      </c>
      <c r="AD688" s="112">
        <f t="shared" si="105"/>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customHeight="1" outlineLevel="2" x14ac:dyDescent="0.35">
      <c r="A689" s="136"/>
      <c r="B689" s="126"/>
      <c r="C689" s="108"/>
      <c r="D689" s="108"/>
      <c r="E689" s="108"/>
      <c r="F689" s="110"/>
      <c r="I689" s="133" t="s">
        <v>402</v>
      </c>
      <c r="J689" s="348">
        <f t="shared" ref="J689:L689" si="159">J$629</f>
        <v>0.64</v>
      </c>
      <c r="K689" s="348">
        <f t="shared" si="159"/>
        <v>0.185</v>
      </c>
      <c r="L689" s="633">
        <f t="shared" si="159"/>
        <v>1000</v>
      </c>
      <c r="M689" s="111"/>
      <c r="N689" s="379">
        <f t="shared" si="155"/>
        <v>0.73250000000000004</v>
      </c>
      <c r="P689" s="379">
        <f t="shared" si="156"/>
        <v>0.54749999999999999</v>
      </c>
      <c r="S689" s="765">
        <f t="shared" si="157"/>
        <v>0.73</v>
      </c>
      <c r="T689" s="765">
        <f t="shared" si="158"/>
        <v>0.54999999999999993</v>
      </c>
      <c r="AC689" s="112">
        <f t="shared" si="104"/>
        <v>6</v>
      </c>
      <c r="AD689" s="112">
        <f t="shared" si="105"/>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customHeight="1" outlineLevel="2" x14ac:dyDescent="0.35">
      <c r="A690" s="136"/>
      <c r="B690" s="126"/>
      <c r="C690" s="108"/>
      <c r="D690" s="108"/>
      <c r="E690" s="108"/>
      <c r="F690" s="110"/>
      <c r="I690" s="133" t="s">
        <v>403</v>
      </c>
      <c r="J690" s="348">
        <f t="shared" ref="J690:L690" si="160">AVERAGE(J$630:J$631)</f>
        <v>0.57488824562535323</v>
      </c>
      <c r="K690" s="348">
        <f t="shared" si="160"/>
        <v>0.15</v>
      </c>
      <c r="L690" s="633">
        <f t="shared" si="160"/>
        <v>3750</v>
      </c>
      <c r="M690" s="111"/>
      <c r="N690" s="379">
        <f t="shared" si="155"/>
        <v>0.64988824562535319</v>
      </c>
      <c r="P690" s="379">
        <f t="shared" si="156"/>
        <v>0.49988824562535322</v>
      </c>
      <c r="S690" s="765">
        <f t="shared" si="157"/>
        <v>0.55999999999999994</v>
      </c>
      <c r="T690" s="765">
        <f t="shared" si="158"/>
        <v>0.40999999999999992</v>
      </c>
      <c r="AC690" s="112">
        <f t="shared" si="104"/>
        <v>6</v>
      </c>
      <c r="AD690" s="112">
        <f t="shared" si="105"/>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customHeight="1" outlineLevel="2" x14ac:dyDescent="0.35">
      <c r="A691" s="136"/>
      <c r="B691" s="126"/>
      <c r="C691" s="108"/>
      <c r="D691" s="108"/>
      <c r="E691" s="108"/>
      <c r="F691" s="110"/>
      <c r="I691" s="133" t="s">
        <v>404</v>
      </c>
      <c r="J691" s="348">
        <f t="shared" ref="J691:L691" si="161">J$632</f>
        <v>0.53593591918065975</v>
      </c>
      <c r="K691" s="348">
        <f t="shared" si="161"/>
        <v>0.105</v>
      </c>
      <c r="L691" s="633">
        <f t="shared" si="161"/>
        <v>2200</v>
      </c>
      <c r="M691" s="111"/>
      <c r="N691" s="379">
        <f t="shared" si="155"/>
        <v>0.58843591918065974</v>
      </c>
      <c r="P691" s="379">
        <f t="shared" si="156"/>
        <v>0.48343591918065976</v>
      </c>
      <c r="S691" s="765">
        <f t="shared" si="157"/>
        <v>0.54999999999999993</v>
      </c>
      <c r="T691" s="765">
        <f t="shared" si="158"/>
        <v>0.54999999999999993</v>
      </c>
      <c r="AC691" s="112">
        <f t="shared" si="104"/>
        <v>6</v>
      </c>
      <c r="AD691" s="112">
        <f t="shared" si="105"/>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customHeight="1" outlineLevel="2" x14ac:dyDescent="0.35">
      <c r="A692" s="136"/>
      <c r="B692" s="126"/>
      <c r="C692" s="108"/>
      <c r="D692" s="108"/>
      <c r="E692" s="108"/>
      <c r="F692" s="110"/>
      <c r="I692" s="133" t="s">
        <v>405</v>
      </c>
      <c r="J692" s="348">
        <f t="shared" ref="J692:L693" si="162">J$633</f>
        <v>0.51471523224725868</v>
      </c>
      <c r="K692" s="348">
        <f t="shared" si="162"/>
        <v>7.4999999999999997E-2</v>
      </c>
      <c r="L692" s="633">
        <f t="shared" si="162"/>
        <v>1200</v>
      </c>
      <c r="M692" s="111"/>
      <c r="N692" s="379">
        <f t="shared" si="155"/>
        <v>0.55221523224725866</v>
      </c>
      <c r="P692" s="379">
        <f t="shared" si="156"/>
        <v>0.4772152322472587</v>
      </c>
      <c r="S692" s="765">
        <f t="shared" si="157"/>
        <v>0.53</v>
      </c>
      <c r="T692" s="765">
        <f t="shared" si="158"/>
        <v>0.53</v>
      </c>
      <c r="AC692" s="112">
        <f t="shared" si="104"/>
        <v>6</v>
      </c>
      <c r="AD692" s="112">
        <f t="shared" si="105"/>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customHeight="1" outlineLevel="2" x14ac:dyDescent="0.35">
      <c r="A693" s="136"/>
      <c r="B693" s="126"/>
      <c r="C693" s="108"/>
      <c r="D693" s="108"/>
      <c r="E693" s="108"/>
      <c r="F693" s="110"/>
      <c r="I693" s="133" t="s">
        <v>406</v>
      </c>
      <c r="J693" s="348">
        <f t="shared" si="162"/>
        <v>0.51471523224725868</v>
      </c>
      <c r="K693" s="348">
        <f t="shared" si="162"/>
        <v>7.4999999999999997E-2</v>
      </c>
      <c r="L693" s="633">
        <f t="shared" si="162"/>
        <v>1200</v>
      </c>
      <c r="M693" s="111"/>
      <c r="N693" s="379">
        <f t="shared" si="155"/>
        <v>0.55221523224725866</v>
      </c>
      <c r="P693" s="379">
        <f t="shared" si="156"/>
        <v>0.4772152322472587</v>
      </c>
      <c r="S693" s="765">
        <f t="shared" si="157"/>
        <v>0.5</v>
      </c>
      <c r="T693" s="765">
        <f t="shared" si="158"/>
        <v>0.5</v>
      </c>
      <c r="AC693" s="112">
        <f t="shared" si="104"/>
        <v>6</v>
      </c>
      <c r="AD693" s="112">
        <f t="shared" si="105"/>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customHeight="1" outlineLevel="2" x14ac:dyDescent="0.35">
      <c r="A694" s="136"/>
      <c r="B694" s="126"/>
      <c r="C694" s="108"/>
      <c r="D694" s="108"/>
      <c r="E694" s="108"/>
      <c r="F694" s="110"/>
      <c r="H694" s="138" t="s">
        <v>811</v>
      </c>
      <c r="I694" s="133" t="s">
        <v>397</v>
      </c>
      <c r="J694" s="1180">
        <f t="shared" ref="J694:L695" si="163">J$624</f>
        <v>0.5</v>
      </c>
      <c r="K694" s="1180">
        <f t="shared" si="163"/>
        <v>5.5E-2</v>
      </c>
      <c r="L694" s="914">
        <f t="shared" si="163"/>
        <v>850</v>
      </c>
      <c r="M694" s="111"/>
      <c r="N694" s="379">
        <f t="shared" si="155"/>
        <v>0.52749999999999997</v>
      </c>
      <c r="P694" s="379">
        <f t="shared" si="156"/>
        <v>0.47249999999999998</v>
      </c>
      <c r="S694" s="765">
        <f t="shared" si="157"/>
        <v>0.5</v>
      </c>
      <c r="T694" s="765">
        <f t="shared" si="158"/>
        <v>0.5</v>
      </c>
      <c r="AC694" s="112">
        <f t="shared" si="104"/>
        <v>7</v>
      </c>
      <c r="AD694" s="112">
        <f t="shared" si="105"/>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customHeight="1" outlineLevel="2" x14ac:dyDescent="0.35">
      <c r="A695" s="136"/>
      <c r="B695" s="126"/>
      <c r="C695" s="108"/>
      <c r="D695" s="108"/>
      <c r="E695" s="108"/>
      <c r="F695" s="110"/>
      <c r="I695" s="133" t="s">
        <v>398</v>
      </c>
      <c r="J695" s="1180">
        <f t="shared" si="163"/>
        <v>0.5</v>
      </c>
      <c r="K695" s="1180">
        <f t="shared" si="163"/>
        <v>5.5E-2</v>
      </c>
      <c r="L695" s="914">
        <f t="shared" si="163"/>
        <v>850</v>
      </c>
      <c r="M695" s="111"/>
      <c r="N695" s="379">
        <f t="shared" si="155"/>
        <v>0.52749999999999997</v>
      </c>
      <c r="P695" s="379">
        <f t="shared" si="156"/>
        <v>0.47249999999999998</v>
      </c>
      <c r="S695" s="765">
        <f t="shared" si="157"/>
        <v>0.5</v>
      </c>
      <c r="T695" s="765">
        <f t="shared" si="158"/>
        <v>0.5</v>
      </c>
      <c r="AC695" s="112">
        <f t="shared" si="104"/>
        <v>7</v>
      </c>
      <c r="AD695" s="112">
        <f t="shared" si="105"/>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customHeight="1" outlineLevel="2" x14ac:dyDescent="0.35">
      <c r="A696" s="136"/>
      <c r="B696" s="126"/>
      <c r="C696" s="108"/>
      <c r="D696" s="108"/>
      <c r="E696" s="108"/>
      <c r="F696" s="110"/>
      <c r="I696" s="133" t="s">
        <v>399</v>
      </c>
      <c r="J696" s="348">
        <f t="shared" ref="J696:L696" si="164">J$626</f>
        <v>0.68</v>
      </c>
      <c r="K696" s="348">
        <f t="shared" si="164"/>
        <v>5.5E-2</v>
      </c>
      <c r="L696" s="633">
        <f t="shared" si="164"/>
        <v>100</v>
      </c>
      <c r="M696" s="111"/>
      <c r="N696" s="379">
        <f t="shared" si="155"/>
        <v>0.70750000000000002</v>
      </c>
      <c r="P696" s="379">
        <f t="shared" si="156"/>
        <v>0.65250000000000008</v>
      </c>
      <c r="S696" s="765">
        <f t="shared" si="157"/>
        <v>0.68</v>
      </c>
      <c r="T696" s="765">
        <f t="shared" si="158"/>
        <v>0.68</v>
      </c>
      <c r="AC696" s="112">
        <f t="shared" si="104"/>
        <v>7</v>
      </c>
      <c r="AD696" s="112">
        <f t="shared" si="105"/>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customHeight="1" outlineLevel="2" x14ac:dyDescent="0.35">
      <c r="A697" s="136"/>
      <c r="B697" s="126"/>
      <c r="C697" s="108"/>
      <c r="D697" s="108"/>
      <c r="E697" s="108"/>
      <c r="F697" s="110"/>
      <c r="I697" s="133" t="s">
        <v>400</v>
      </c>
      <c r="J697" s="348">
        <f t="shared" ref="J697:L697" si="165">J$627</f>
        <v>0.68</v>
      </c>
      <c r="K697" s="348">
        <f t="shared" si="165"/>
        <v>5.5E-2</v>
      </c>
      <c r="L697" s="633">
        <f t="shared" si="165"/>
        <v>200</v>
      </c>
      <c r="M697" s="111"/>
      <c r="N697" s="379">
        <f t="shared" si="155"/>
        <v>0.70750000000000002</v>
      </c>
      <c r="P697" s="379">
        <f t="shared" si="156"/>
        <v>0.65250000000000008</v>
      </c>
      <c r="S697" s="765">
        <f t="shared" si="157"/>
        <v>0.70000000000000007</v>
      </c>
      <c r="T697" s="765">
        <f t="shared" si="158"/>
        <v>0.68</v>
      </c>
      <c r="AC697" s="112">
        <f t="shared" si="104"/>
        <v>7</v>
      </c>
      <c r="AD697" s="112">
        <f t="shared" si="105"/>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customHeight="1" outlineLevel="2" x14ac:dyDescent="0.35">
      <c r="A698" s="136"/>
      <c r="B698" s="126"/>
      <c r="C698" s="108"/>
      <c r="D698" s="108"/>
      <c r="E698" s="108"/>
      <c r="F698" s="110"/>
      <c r="I698" s="133" t="s">
        <v>401</v>
      </c>
      <c r="J698" s="348">
        <f t="shared" ref="J698:L698" si="166">J$628</f>
        <v>0.66</v>
      </c>
      <c r="K698" s="348">
        <f t="shared" si="166"/>
        <v>8.5000000000000006E-2</v>
      </c>
      <c r="L698" s="633">
        <f t="shared" si="166"/>
        <v>300</v>
      </c>
      <c r="M698" s="111"/>
      <c r="N698" s="379">
        <f t="shared" si="155"/>
        <v>0.70250000000000001</v>
      </c>
      <c r="P698" s="379">
        <f t="shared" si="156"/>
        <v>0.61750000000000005</v>
      </c>
      <c r="S698" s="765">
        <f t="shared" si="157"/>
        <v>0.74</v>
      </c>
      <c r="T698" s="765">
        <f t="shared" si="158"/>
        <v>0.65999999999999992</v>
      </c>
      <c r="AC698" s="112">
        <f t="shared" si="104"/>
        <v>7</v>
      </c>
      <c r="AD698" s="112">
        <f t="shared" si="105"/>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customHeight="1" outlineLevel="2" x14ac:dyDescent="0.35">
      <c r="A699" s="136"/>
      <c r="B699" s="126"/>
      <c r="C699" s="108"/>
      <c r="D699" s="108"/>
      <c r="E699" s="108"/>
      <c r="F699" s="110"/>
      <c r="I699" s="133" t="s">
        <v>402</v>
      </c>
      <c r="J699" s="348">
        <f t="shared" ref="J699:L699" si="167">J$629</f>
        <v>0.64</v>
      </c>
      <c r="K699" s="348">
        <f t="shared" si="167"/>
        <v>0.185</v>
      </c>
      <c r="L699" s="633">
        <f t="shared" si="167"/>
        <v>1000</v>
      </c>
      <c r="M699" s="111"/>
      <c r="N699" s="379">
        <f t="shared" si="155"/>
        <v>0.73250000000000004</v>
      </c>
      <c r="P699" s="379">
        <f t="shared" si="156"/>
        <v>0.54749999999999999</v>
      </c>
      <c r="S699" s="765">
        <f t="shared" si="157"/>
        <v>0.74</v>
      </c>
      <c r="T699" s="765">
        <f t="shared" si="158"/>
        <v>0.55999999999999994</v>
      </c>
      <c r="AC699" s="112">
        <f t="shared" ref="AC699:AC723" si="168">AC689+1</f>
        <v>7</v>
      </c>
      <c r="AD699" s="112">
        <f t="shared" ref="AD699:AD723" si="169">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customHeight="1" outlineLevel="2" x14ac:dyDescent="0.35">
      <c r="A700" s="136"/>
      <c r="B700" s="126"/>
      <c r="C700" s="108"/>
      <c r="D700" s="108"/>
      <c r="E700" s="108"/>
      <c r="F700" s="110"/>
      <c r="I700" s="133" t="s">
        <v>403</v>
      </c>
      <c r="J700" s="348">
        <f t="shared" ref="J700:L700" si="170">AVERAGE(J$630:J$631)</f>
        <v>0.57488824562535323</v>
      </c>
      <c r="K700" s="348">
        <f t="shared" si="170"/>
        <v>0.15</v>
      </c>
      <c r="L700" s="633">
        <f t="shared" si="170"/>
        <v>3750</v>
      </c>
      <c r="M700" s="111"/>
      <c r="N700" s="379">
        <f t="shared" si="155"/>
        <v>0.64988824562535319</v>
      </c>
      <c r="P700" s="379">
        <f t="shared" si="156"/>
        <v>0.49988824562535322</v>
      </c>
      <c r="S700" s="765">
        <f t="shared" si="157"/>
        <v>0.55999999999999994</v>
      </c>
      <c r="T700" s="765">
        <f t="shared" si="158"/>
        <v>0.40999999999999992</v>
      </c>
      <c r="AC700" s="112">
        <f t="shared" si="168"/>
        <v>7</v>
      </c>
      <c r="AD700" s="112">
        <f t="shared" si="169"/>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customHeight="1" outlineLevel="2" x14ac:dyDescent="0.35">
      <c r="A701" s="136"/>
      <c r="B701" s="126"/>
      <c r="C701" s="108"/>
      <c r="D701" s="108"/>
      <c r="E701" s="108"/>
      <c r="F701" s="110"/>
      <c r="I701" s="133" t="s">
        <v>404</v>
      </c>
      <c r="J701" s="348">
        <f t="shared" ref="J701:L701" si="171">J$632</f>
        <v>0.53593591918065975</v>
      </c>
      <c r="K701" s="348">
        <f t="shared" si="171"/>
        <v>0.105</v>
      </c>
      <c r="L701" s="633">
        <f t="shared" si="171"/>
        <v>2200</v>
      </c>
      <c r="M701" s="111"/>
      <c r="N701" s="379">
        <f t="shared" si="155"/>
        <v>0.58843591918065974</v>
      </c>
      <c r="P701" s="379">
        <f t="shared" si="156"/>
        <v>0.48343591918065976</v>
      </c>
      <c r="S701" s="765">
        <f t="shared" si="157"/>
        <v>0.54999999999999993</v>
      </c>
      <c r="T701" s="765">
        <f t="shared" si="158"/>
        <v>0.54999999999999993</v>
      </c>
      <c r="AC701" s="112">
        <f t="shared" si="168"/>
        <v>7</v>
      </c>
      <c r="AD701" s="112">
        <f t="shared" si="169"/>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customHeight="1" outlineLevel="2" x14ac:dyDescent="0.35">
      <c r="A702" s="136"/>
      <c r="B702" s="126"/>
      <c r="C702" s="108"/>
      <c r="D702" s="108"/>
      <c r="E702" s="108"/>
      <c r="F702" s="110"/>
      <c r="I702" s="133" t="s">
        <v>405</v>
      </c>
      <c r="J702" s="348">
        <f t="shared" ref="J702:L703" si="172">J$633</f>
        <v>0.51471523224725868</v>
      </c>
      <c r="K702" s="348">
        <f t="shared" si="172"/>
        <v>7.4999999999999997E-2</v>
      </c>
      <c r="L702" s="633">
        <f t="shared" si="172"/>
        <v>1200</v>
      </c>
      <c r="M702" s="111"/>
      <c r="N702" s="379">
        <f t="shared" si="155"/>
        <v>0.55221523224725866</v>
      </c>
      <c r="P702" s="379">
        <f t="shared" si="156"/>
        <v>0.4772152322472587</v>
      </c>
      <c r="S702" s="765">
        <f t="shared" si="157"/>
        <v>0.53</v>
      </c>
      <c r="T702" s="765">
        <f t="shared" si="158"/>
        <v>0.53</v>
      </c>
      <c r="AC702" s="112">
        <f t="shared" si="168"/>
        <v>7</v>
      </c>
      <c r="AD702" s="112">
        <f t="shared" si="169"/>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customHeight="1" outlineLevel="2" x14ac:dyDescent="0.35">
      <c r="A703" s="136"/>
      <c r="B703" s="126"/>
      <c r="C703" s="108"/>
      <c r="D703" s="108"/>
      <c r="E703" s="108"/>
      <c r="F703" s="110"/>
      <c r="I703" s="133" t="s">
        <v>406</v>
      </c>
      <c r="J703" s="348">
        <f t="shared" si="172"/>
        <v>0.51471523224725868</v>
      </c>
      <c r="K703" s="348">
        <f t="shared" si="172"/>
        <v>7.4999999999999997E-2</v>
      </c>
      <c r="L703" s="633">
        <f t="shared" si="172"/>
        <v>1200</v>
      </c>
      <c r="M703" s="111"/>
      <c r="N703" s="379">
        <f t="shared" si="155"/>
        <v>0.55221523224725866</v>
      </c>
      <c r="P703" s="379">
        <f t="shared" si="156"/>
        <v>0.4772152322472587</v>
      </c>
      <c r="S703" s="765">
        <f t="shared" si="157"/>
        <v>0.5</v>
      </c>
      <c r="T703" s="765">
        <f t="shared" si="158"/>
        <v>0.5</v>
      </c>
      <c r="AC703" s="112">
        <f t="shared" si="168"/>
        <v>7</v>
      </c>
      <c r="AD703" s="112">
        <f t="shared" si="169"/>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2" x14ac:dyDescent="0.35">
      <c r="A704" s="136"/>
      <c r="B704" s="126"/>
      <c r="C704" s="108"/>
      <c r="D704" s="108"/>
      <c r="E704" s="108"/>
      <c r="F704" s="110"/>
      <c r="H704" s="138" t="s">
        <v>812</v>
      </c>
      <c r="I704" s="133" t="s">
        <v>397</v>
      </c>
      <c r="J704" s="1180">
        <f t="shared" ref="J704:L705" si="173">J$624</f>
        <v>0.5</v>
      </c>
      <c r="K704" s="1180">
        <f t="shared" si="173"/>
        <v>5.5E-2</v>
      </c>
      <c r="L704" s="914">
        <f t="shared" si="173"/>
        <v>850</v>
      </c>
      <c r="M704" s="111"/>
      <c r="N704" s="379">
        <f t="shared" si="155"/>
        <v>0.52749999999999997</v>
      </c>
      <c r="P704" s="379">
        <f t="shared" si="156"/>
        <v>0.47249999999999998</v>
      </c>
      <c r="S704" s="765">
        <f t="shared" si="157"/>
        <v>0.5</v>
      </c>
      <c r="T704" s="765">
        <f t="shared" si="158"/>
        <v>0.5</v>
      </c>
      <c r="AC704" s="112">
        <f t="shared" si="168"/>
        <v>8</v>
      </c>
      <c r="AD704" s="112">
        <f t="shared" si="169"/>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2" x14ac:dyDescent="0.35">
      <c r="A705" s="136"/>
      <c r="B705" s="126"/>
      <c r="C705" s="108"/>
      <c r="D705" s="108"/>
      <c r="E705" s="108"/>
      <c r="F705" s="110"/>
      <c r="I705" s="133" t="s">
        <v>398</v>
      </c>
      <c r="J705" s="1180">
        <f t="shared" si="173"/>
        <v>0.5</v>
      </c>
      <c r="K705" s="1180">
        <f t="shared" si="173"/>
        <v>5.5E-2</v>
      </c>
      <c r="L705" s="914">
        <f t="shared" si="173"/>
        <v>850</v>
      </c>
      <c r="M705" s="111"/>
      <c r="N705" s="379">
        <f t="shared" si="155"/>
        <v>0.52749999999999997</v>
      </c>
      <c r="P705" s="379">
        <f t="shared" si="156"/>
        <v>0.47249999999999998</v>
      </c>
      <c r="S705" s="765">
        <f t="shared" si="157"/>
        <v>0.5</v>
      </c>
      <c r="T705" s="765">
        <f t="shared" si="158"/>
        <v>0.5</v>
      </c>
      <c r="AC705" s="112">
        <f t="shared" si="168"/>
        <v>8</v>
      </c>
      <c r="AD705" s="112">
        <f t="shared" si="169"/>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2" x14ac:dyDescent="0.35">
      <c r="A706" s="136"/>
      <c r="B706" s="126"/>
      <c r="C706" s="108"/>
      <c r="D706" s="108"/>
      <c r="E706" s="108"/>
      <c r="F706" s="110"/>
      <c r="I706" s="133" t="s">
        <v>399</v>
      </c>
      <c r="J706" s="348">
        <f t="shared" ref="J706:L706" si="174">J$626</f>
        <v>0.68</v>
      </c>
      <c r="K706" s="348">
        <f t="shared" si="174"/>
        <v>5.5E-2</v>
      </c>
      <c r="L706" s="633">
        <f t="shared" si="174"/>
        <v>100</v>
      </c>
      <c r="M706" s="111"/>
      <c r="N706" s="379">
        <f t="shared" si="155"/>
        <v>0.70750000000000002</v>
      </c>
      <c r="P706" s="379">
        <f t="shared" si="156"/>
        <v>0.65250000000000008</v>
      </c>
      <c r="S706" s="765">
        <f t="shared" si="157"/>
        <v>0.68</v>
      </c>
      <c r="T706" s="765">
        <f t="shared" si="158"/>
        <v>0.68</v>
      </c>
      <c r="AC706" s="112">
        <f t="shared" si="168"/>
        <v>8</v>
      </c>
      <c r="AD706" s="112">
        <f t="shared" si="169"/>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customHeight="1" outlineLevel="2" x14ac:dyDescent="0.35">
      <c r="A707" s="136"/>
      <c r="B707" s="126"/>
      <c r="C707" s="108"/>
      <c r="D707" s="108"/>
      <c r="E707" s="108"/>
      <c r="F707" s="110"/>
      <c r="I707" s="133" t="s">
        <v>400</v>
      </c>
      <c r="J707" s="348">
        <f t="shared" ref="J707:L707" si="175">J$627</f>
        <v>0.68</v>
      </c>
      <c r="K707" s="348">
        <f t="shared" si="175"/>
        <v>5.5E-2</v>
      </c>
      <c r="L707" s="633">
        <f t="shared" si="175"/>
        <v>200</v>
      </c>
      <c r="M707" s="111"/>
      <c r="N707" s="379">
        <f t="shared" si="155"/>
        <v>0.70750000000000002</v>
      </c>
      <c r="P707" s="379">
        <f t="shared" si="156"/>
        <v>0.65250000000000008</v>
      </c>
      <c r="S707" s="765">
        <f t="shared" si="157"/>
        <v>0.70000000000000007</v>
      </c>
      <c r="T707" s="765">
        <f t="shared" si="158"/>
        <v>0.68</v>
      </c>
      <c r="AC707" s="112">
        <f t="shared" si="168"/>
        <v>8</v>
      </c>
      <c r="AD707" s="112">
        <f t="shared" si="169"/>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customHeight="1" outlineLevel="2" x14ac:dyDescent="0.35">
      <c r="A708" s="136"/>
      <c r="B708" s="126"/>
      <c r="C708" s="108"/>
      <c r="D708" s="108"/>
      <c r="E708" s="108"/>
      <c r="F708" s="110"/>
      <c r="I708" s="133" t="s">
        <v>401</v>
      </c>
      <c r="J708" s="348">
        <f t="shared" ref="J708:L708" si="176">J$628</f>
        <v>0.66</v>
      </c>
      <c r="K708" s="348">
        <f t="shared" si="176"/>
        <v>8.5000000000000006E-2</v>
      </c>
      <c r="L708" s="633">
        <f t="shared" si="176"/>
        <v>300</v>
      </c>
      <c r="M708" s="111"/>
      <c r="N708" s="379">
        <f t="shared" si="155"/>
        <v>0.70250000000000001</v>
      </c>
      <c r="P708" s="379">
        <f t="shared" si="156"/>
        <v>0.61750000000000005</v>
      </c>
      <c r="S708" s="765">
        <f t="shared" si="157"/>
        <v>0.75</v>
      </c>
      <c r="T708" s="765">
        <f t="shared" si="158"/>
        <v>0.66999999999999993</v>
      </c>
      <c r="AC708" s="112">
        <f t="shared" si="168"/>
        <v>8</v>
      </c>
      <c r="AD708" s="112">
        <f t="shared" si="169"/>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customHeight="1" outlineLevel="2" x14ac:dyDescent="0.35">
      <c r="A709" s="136"/>
      <c r="B709" s="126"/>
      <c r="C709" s="108"/>
      <c r="D709" s="108"/>
      <c r="E709" s="108"/>
      <c r="F709" s="110"/>
      <c r="I709" s="133" t="s">
        <v>402</v>
      </c>
      <c r="J709" s="348">
        <f t="shared" ref="J709:L709" si="177">J$629</f>
        <v>0.64</v>
      </c>
      <c r="K709" s="348">
        <f t="shared" si="177"/>
        <v>0.185</v>
      </c>
      <c r="L709" s="633">
        <f t="shared" si="177"/>
        <v>1000</v>
      </c>
      <c r="M709" s="112"/>
      <c r="N709" s="379">
        <f t="shared" si="155"/>
        <v>0.73250000000000004</v>
      </c>
      <c r="P709" s="379">
        <f t="shared" si="156"/>
        <v>0.54749999999999999</v>
      </c>
      <c r="S709" s="765">
        <f t="shared" si="157"/>
        <v>0.75</v>
      </c>
      <c r="T709" s="765">
        <f t="shared" si="158"/>
        <v>0.56999999999999995</v>
      </c>
      <c r="AC709" s="112">
        <f t="shared" si="168"/>
        <v>8</v>
      </c>
      <c r="AD709" s="112">
        <f t="shared" si="169"/>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customHeight="1" outlineLevel="2" x14ac:dyDescent="0.35">
      <c r="A710" s="136"/>
      <c r="B710" s="126"/>
      <c r="C710" s="108"/>
      <c r="D710" s="108"/>
      <c r="E710" s="108"/>
      <c r="F710" s="110"/>
      <c r="I710" s="133" t="s">
        <v>403</v>
      </c>
      <c r="J710" s="348">
        <f t="shared" ref="J710:L710" si="178">AVERAGE(J$630:J$631)</f>
        <v>0.57488824562535323</v>
      </c>
      <c r="K710" s="348">
        <f t="shared" si="178"/>
        <v>0.15</v>
      </c>
      <c r="L710" s="633">
        <f t="shared" si="178"/>
        <v>3750</v>
      </c>
      <c r="M710" s="112"/>
      <c r="N710" s="379">
        <f t="shared" si="155"/>
        <v>0.64988824562535319</v>
      </c>
      <c r="P710" s="379">
        <f t="shared" si="156"/>
        <v>0.49988824562535322</v>
      </c>
      <c r="S710" s="765">
        <f t="shared" si="157"/>
        <v>0.55999999999999994</v>
      </c>
      <c r="T710" s="765">
        <f t="shared" si="158"/>
        <v>0.40999999999999992</v>
      </c>
      <c r="AC710" s="112">
        <f t="shared" si="168"/>
        <v>8</v>
      </c>
      <c r="AD710" s="112">
        <f t="shared" si="169"/>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customHeight="1" outlineLevel="2" x14ac:dyDescent="0.35">
      <c r="A711" s="136"/>
      <c r="B711" s="126"/>
      <c r="C711" s="108"/>
      <c r="D711" s="108"/>
      <c r="E711" s="108"/>
      <c r="F711" s="110"/>
      <c r="I711" s="133" t="s">
        <v>404</v>
      </c>
      <c r="J711" s="348">
        <f t="shared" ref="J711:L711" si="179">J$632</f>
        <v>0.53593591918065975</v>
      </c>
      <c r="K711" s="348">
        <f t="shared" si="179"/>
        <v>0.105</v>
      </c>
      <c r="L711" s="633">
        <f t="shared" si="179"/>
        <v>2200</v>
      </c>
      <c r="M711" s="112"/>
      <c r="N711" s="379">
        <f t="shared" si="155"/>
        <v>0.58843591918065974</v>
      </c>
      <c r="P711" s="379">
        <f t="shared" si="156"/>
        <v>0.48343591918065976</v>
      </c>
      <c r="S711" s="765">
        <f t="shared" si="157"/>
        <v>0.54999999999999993</v>
      </c>
      <c r="T711" s="765">
        <f t="shared" si="158"/>
        <v>0.54999999999999993</v>
      </c>
      <c r="AC711" s="112">
        <f t="shared" si="168"/>
        <v>8</v>
      </c>
      <c r="AD711" s="112">
        <f t="shared" si="169"/>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customHeight="1" outlineLevel="2" x14ac:dyDescent="0.35">
      <c r="A712" s="136"/>
      <c r="B712" s="126"/>
      <c r="C712" s="108"/>
      <c r="D712" s="108"/>
      <c r="E712" s="108"/>
      <c r="F712" s="110"/>
      <c r="I712" s="133" t="s">
        <v>405</v>
      </c>
      <c r="J712" s="348">
        <f t="shared" ref="J712:L713" si="180">J$633</f>
        <v>0.51471523224725868</v>
      </c>
      <c r="K712" s="348">
        <f t="shared" si="180"/>
        <v>7.4999999999999997E-2</v>
      </c>
      <c r="L712" s="633">
        <f t="shared" si="180"/>
        <v>1200</v>
      </c>
      <c r="M712" s="112"/>
      <c r="N712" s="379">
        <f t="shared" si="155"/>
        <v>0.55221523224725866</v>
      </c>
      <c r="P712" s="379">
        <f t="shared" si="156"/>
        <v>0.4772152322472587</v>
      </c>
      <c r="S712" s="765">
        <f t="shared" si="157"/>
        <v>0.53</v>
      </c>
      <c r="T712" s="765">
        <f t="shared" si="158"/>
        <v>0.53</v>
      </c>
      <c r="AC712" s="112">
        <f t="shared" si="168"/>
        <v>8</v>
      </c>
      <c r="AD712" s="112">
        <f t="shared" si="169"/>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customHeight="1" outlineLevel="2" x14ac:dyDescent="0.35">
      <c r="A713" s="136"/>
      <c r="B713" s="126"/>
      <c r="C713" s="108"/>
      <c r="D713" s="108"/>
      <c r="E713" s="108"/>
      <c r="F713" s="110"/>
      <c r="I713" s="133" t="s">
        <v>406</v>
      </c>
      <c r="J713" s="348">
        <f t="shared" si="180"/>
        <v>0.51471523224725868</v>
      </c>
      <c r="K713" s="348">
        <f t="shared" si="180"/>
        <v>7.4999999999999997E-2</v>
      </c>
      <c r="L713" s="633">
        <f t="shared" si="180"/>
        <v>1200</v>
      </c>
      <c r="M713" s="112"/>
      <c r="N713" s="379">
        <f t="shared" si="155"/>
        <v>0.55221523224725866</v>
      </c>
      <c r="P713" s="379">
        <f t="shared" si="156"/>
        <v>0.4772152322472587</v>
      </c>
      <c r="S713" s="765">
        <f t="shared" si="157"/>
        <v>0.5</v>
      </c>
      <c r="T713" s="765">
        <f t="shared" si="158"/>
        <v>0.5</v>
      </c>
      <c r="AC713" s="112">
        <f t="shared" si="168"/>
        <v>8</v>
      </c>
      <c r="AD713" s="112">
        <f t="shared" si="169"/>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customHeight="1" outlineLevel="2" x14ac:dyDescent="0.35">
      <c r="A714" s="136"/>
      <c r="B714" s="126"/>
      <c r="C714" s="108"/>
      <c r="D714" s="108"/>
      <c r="E714" s="108"/>
      <c r="F714" s="110"/>
      <c r="H714" s="138" t="s">
        <v>813</v>
      </c>
      <c r="I714" s="133" t="s">
        <v>397</v>
      </c>
      <c r="J714" s="1180">
        <f t="shared" ref="J714:L715" si="181">J$624</f>
        <v>0.5</v>
      </c>
      <c r="K714" s="1180">
        <f t="shared" si="181"/>
        <v>5.5E-2</v>
      </c>
      <c r="L714" s="914">
        <f t="shared" si="181"/>
        <v>850</v>
      </c>
      <c r="M714" s="112"/>
      <c r="N714" s="379">
        <f t="shared" si="155"/>
        <v>0.52749999999999997</v>
      </c>
      <c r="P714" s="379">
        <f t="shared" si="156"/>
        <v>0.47249999999999998</v>
      </c>
      <c r="S714" s="765">
        <f t="shared" si="157"/>
        <v>0.5</v>
      </c>
      <c r="T714" s="765">
        <f t="shared" si="158"/>
        <v>0.5</v>
      </c>
      <c r="AC714" s="112">
        <f t="shared" si="168"/>
        <v>9</v>
      </c>
      <c r="AD714" s="112">
        <f t="shared" si="169"/>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customHeight="1" outlineLevel="2" x14ac:dyDescent="0.35">
      <c r="A715" s="136"/>
      <c r="B715" s="126"/>
      <c r="C715" s="108"/>
      <c r="D715" s="108"/>
      <c r="E715" s="108"/>
      <c r="F715" s="110"/>
      <c r="I715" s="133" t="s">
        <v>398</v>
      </c>
      <c r="J715" s="1180">
        <f t="shared" si="181"/>
        <v>0.5</v>
      </c>
      <c r="K715" s="1180">
        <f t="shared" si="181"/>
        <v>5.5E-2</v>
      </c>
      <c r="L715" s="914">
        <f t="shared" si="181"/>
        <v>850</v>
      </c>
      <c r="M715" s="112"/>
      <c r="N715" s="379">
        <f t="shared" si="155"/>
        <v>0.52749999999999997</v>
      </c>
      <c r="P715" s="379">
        <f t="shared" si="156"/>
        <v>0.47249999999999998</v>
      </c>
      <c r="S715" s="765">
        <f t="shared" si="157"/>
        <v>0.5</v>
      </c>
      <c r="T715" s="765">
        <f t="shared" si="158"/>
        <v>0.5</v>
      </c>
      <c r="AC715" s="112">
        <f t="shared" si="168"/>
        <v>9</v>
      </c>
      <c r="AD715" s="112">
        <f t="shared" si="169"/>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customHeight="1" outlineLevel="2" x14ac:dyDescent="0.35">
      <c r="A716" s="136"/>
      <c r="B716" s="126"/>
      <c r="C716" s="108"/>
      <c r="D716" s="108"/>
      <c r="E716" s="108"/>
      <c r="F716" s="110"/>
      <c r="I716" s="133" t="s">
        <v>399</v>
      </c>
      <c r="J716" s="348">
        <f t="shared" ref="J716:L716" si="182">J$626</f>
        <v>0.68</v>
      </c>
      <c r="K716" s="348">
        <f t="shared" si="182"/>
        <v>5.5E-2</v>
      </c>
      <c r="L716" s="633">
        <f t="shared" si="182"/>
        <v>100</v>
      </c>
      <c r="M716" s="112"/>
      <c r="N716" s="379">
        <f t="shared" si="155"/>
        <v>0.70750000000000002</v>
      </c>
      <c r="P716" s="379">
        <f t="shared" si="156"/>
        <v>0.65250000000000008</v>
      </c>
      <c r="S716" s="765">
        <f t="shared" si="157"/>
        <v>0.68</v>
      </c>
      <c r="T716" s="765">
        <f t="shared" si="158"/>
        <v>0.68</v>
      </c>
      <c r="AC716" s="112">
        <f t="shared" si="168"/>
        <v>9</v>
      </c>
      <c r="AD716" s="112">
        <f t="shared" si="169"/>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customHeight="1" outlineLevel="2" x14ac:dyDescent="0.35">
      <c r="A717" s="136"/>
      <c r="B717" s="126"/>
      <c r="C717" s="108"/>
      <c r="D717" s="108"/>
      <c r="E717" s="108"/>
      <c r="F717" s="110"/>
      <c r="I717" s="133" t="s">
        <v>400</v>
      </c>
      <c r="J717" s="348">
        <f t="shared" ref="J717:L717" si="183">J$627</f>
        <v>0.68</v>
      </c>
      <c r="K717" s="348">
        <f t="shared" si="183"/>
        <v>5.5E-2</v>
      </c>
      <c r="L717" s="633">
        <f t="shared" si="183"/>
        <v>200</v>
      </c>
      <c r="M717" s="112"/>
      <c r="N717" s="379">
        <f t="shared" si="155"/>
        <v>0.70750000000000002</v>
      </c>
      <c r="P717" s="379">
        <f t="shared" si="156"/>
        <v>0.65250000000000008</v>
      </c>
      <c r="S717" s="765">
        <f t="shared" si="157"/>
        <v>0.70000000000000007</v>
      </c>
      <c r="T717" s="765">
        <f t="shared" si="158"/>
        <v>0.68</v>
      </c>
      <c r="AC717" s="112">
        <f t="shared" si="168"/>
        <v>9</v>
      </c>
      <c r="AD717" s="112">
        <f t="shared" si="169"/>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customHeight="1" outlineLevel="2" x14ac:dyDescent="0.35">
      <c r="A718" s="136"/>
      <c r="B718" s="126"/>
      <c r="C718" s="108"/>
      <c r="D718" s="108"/>
      <c r="E718" s="108"/>
      <c r="F718" s="110"/>
      <c r="I718" s="133" t="s">
        <v>401</v>
      </c>
      <c r="J718" s="348">
        <f t="shared" ref="J718:L718" si="184">J$628</f>
        <v>0.66</v>
      </c>
      <c r="K718" s="348">
        <f t="shared" si="184"/>
        <v>8.5000000000000006E-2</v>
      </c>
      <c r="L718" s="633">
        <f t="shared" si="184"/>
        <v>300</v>
      </c>
      <c r="M718" s="112"/>
      <c r="N718" s="379">
        <f t="shared" si="155"/>
        <v>0.70250000000000001</v>
      </c>
      <c r="P718" s="379">
        <f t="shared" si="156"/>
        <v>0.61750000000000005</v>
      </c>
      <c r="S718" s="765">
        <f t="shared" si="157"/>
        <v>0.75</v>
      </c>
      <c r="T718" s="765">
        <f t="shared" si="158"/>
        <v>0.66999999999999993</v>
      </c>
      <c r="AC718" s="112">
        <f t="shared" si="168"/>
        <v>9</v>
      </c>
      <c r="AD718" s="112">
        <f t="shared" si="169"/>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customHeight="1" outlineLevel="2" x14ac:dyDescent="0.35">
      <c r="A719" s="136"/>
      <c r="B719" s="126"/>
      <c r="C719" s="108"/>
      <c r="D719" s="108"/>
      <c r="E719" s="108"/>
      <c r="F719" s="110"/>
      <c r="I719" s="133" t="s">
        <v>402</v>
      </c>
      <c r="J719" s="348">
        <f t="shared" ref="J719:L719" si="185">J$629</f>
        <v>0.64</v>
      </c>
      <c r="K719" s="348">
        <f t="shared" si="185"/>
        <v>0.185</v>
      </c>
      <c r="L719" s="633">
        <f t="shared" si="185"/>
        <v>1000</v>
      </c>
      <c r="M719" s="112"/>
      <c r="N719" s="379">
        <f t="shared" si="155"/>
        <v>0.73250000000000004</v>
      </c>
      <c r="P719" s="379">
        <f t="shared" si="156"/>
        <v>0.54749999999999999</v>
      </c>
      <c r="S719" s="765">
        <f t="shared" si="157"/>
        <v>0.75</v>
      </c>
      <c r="T719" s="765">
        <f t="shared" si="158"/>
        <v>0.56999999999999995</v>
      </c>
      <c r="AC719" s="112">
        <f t="shared" si="168"/>
        <v>9</v>
      </c>
      <c r="AD719" s="112">
        <f t="shared" si="169"/>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customHeight="1" outlineLevel="2" x14ac:dyDescent="0.35">
      <c r="A720" s="136"/>
      <c r="B720" s="126"/>
      <c r="C720" s="108"/>
      <c r="D720" s="108"/>
      <c r="E720" s="108"/>
      <c r="F720" s="110"/>
      <c r="I720" s="133" t="s">
        <v>403</v>
      </c>
      <c r="J720" s="348">
        <f t="shared" ref="J720:L720" si="186">AVERAGE(J$630:J$631)</f>
        <v>0.57488824562535323</v>
      </c>
      <c r="K720" s="348">
        <f t="shared" si="186"/>
        <v>0.15</v>
      </c>
      <c r="L720" s="633">
        <f t="shared" si="186"/>
        <v>3750</v>
      </c>
      <c r="M720" s="112"/>
      <c r="N720" s="379">
        <f t="shared" si="155"/>
        <v>0.64988824562535319</v>
      </c>
      <c r="P720" s="379">
        <f t="shared" si="156"/>
        <v>0.49988824562535322</v>
      </c>
      <c r="S720" s="765">
        <f t="shared" ref="S720:S723" si="187">MAX($J584:$R584)+$T584</f>
        <v>0.55999999999999994</v>
      </c>
      <c r="T720" s="765">
        <f t="shared" ref="T720:T723" si="188">MIN($J584:$R584)+$T584-INDEX(DigSpread,$AD720+1,1)</f>
        <v>0.40999999999999992</v>
      </c>
      <c r="AC720" s="112">
        <f t="shared" si="168"/>
        <v>9</v>
      </c>
      <c r="AD720" s="112">
        <f t="shared" si="169"/>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customHeight="1" outlineLevel="2" x14ac:dyDescent="0.35">
      <c r="A721" s="136"/>
      <c r="B721" s="126"/>
      <c r="C721" s="108"/>
      <c r="D721" s="108"/>
      <c r="E721" s="108"/>
      <c r="F721" s="110"/>
      <c r="I721" s="133" t="s">
        <v>404</v>
      </c>
      <c r="J721" s="348">
        <f t="shared" ref="J721:L721" si="189">J$632</f>
        <v>0.53593591918065975</v>
      </c>
      <c r="K721" s="348">
        <f t="shared" si="189"/>
        <v>0.105</v>
      </c>
      <c r="L721" s="633">
        <f t="shared" si="189"/>
        <v>2200</v>
      </c>
      <c r="M721" s="112"/>
      <c r="N721" s="379">
        <f t="shared" si="155"/>
        <v>0.58843591918065974</v>
      </c>
      <c r="P721" s="379">
        <f t="shared" si="156"/>
        <v>0.48343591918065976</v>
      </c>
      <c r="S721" s="765">
        <f t="shared" si="187"/>
        <v>0.54999999999999993</v>
      </c>
      <c r="T721" s="765">
        <f t="shared" si="188"/>
        <v>0.54999999999999993</v>
      </c>
      <c r="AC721" s="112">
        <f t="shared" si="168"/>
        <v>9</v>
      </c>
      <c r="AD721" s="112">
        <f t="shared" si="169"/>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customHeight="1" outlineLevel="2" x14ac:dyDescent="0.35">
      <c r="A722" s="136"/>
      <c r="B722" s="126"/>
      <c r="C722" s="108"/>
      <c r="D722" s="108"/>
      <c r="E722" s="108"/>
      <c r="F722" s="110"/>
      <c r="I722" s="133" t="s">
        <v>405</v>
      </c>
      <c r="J722" s="348">
        <f t="shared" ref="J722:L723" si="190">J$633</f>
        <v>0.51471523224725868</v>
      </c>
      <c r="K722" s="348">
        <f t="shared" si="190"/>
        <v>7.4999999999999997E-2</v>
      </c>
      <c r="L722" s="633">
        <f t="shared" si="190"/>
        <v>1200</v>
      </c>
      <c r="M722" s="112"/>
      <c r="N722" s="379">
        <f t="shared" si="155"/>
        <v>0.55221523224725866</v>
      </c>
      <c r="P722" s="379">
        <f t="shared" si="156"/>
        <v>0.4772152322472587</v>
      </c>
      <c r="S722" s="765">
        <f t="shared" si="187"/>
        <v>0.53</v>
      </c>
      <c r="T722" s="765">
        <f t="shared" si="188"/>
        <v>0.53</v>
      </c>
      <c r="AC722" s="112">
        <f t="shared" si="168"/>
        <v>9</v>
      </c>
      <c r="AD722" s="112">
        <f t="shared" si="169"/>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customHeight="1" outlineLevel="2" x14ac:dyDescent="0.35">
      <c r="A723" s="136"/>
      <c r="B723" s="126"/>
      <c r="C723" s="108"/>
      <c r="D723" s="108"/>
      <c r="E723" s="108"/>
      <c r="F723" s="110"/>
      <c r="I723" s="133" t="s">
        <v>406</v>
      </c>
      <c r="J723" s="348">
        <f t="shared" si="190"/>
        <v>0.51471523224725868</v>
      </c>
      <c r="K723" s="348">
        <f t="shared" si="190"/>
        <v>7.4999999999999997E-2</v>
      </c>
      <c r="L723" s="633">
        <f t="shared" si="190"/>
        <v>1200</v>
      </c>
      <c r="M723" s="112"/>
      <c r="N723" s="379">
        <f t="shared" si="155"/>
        <v>0.55221523224725866</v>
      </c>
      <c r="P723" s="379">
        <f t="shared" si="156"/>
        <v>0.4772152322472587</v>
      </c>
      <c r="S723" s="765">
        <f t="shared" si="187"/>
        <v>0.5</v>
      </c>
      <c r="T723" s="765">
        <f t="shared" si="188"/>
        <v>0.5</v>
      </c>
      <c r="AC723" s="112">
        <f t="shared" si="168"/>
        <v>9</v>
      </c>
      <c r="AD723" s="112">
        <f t="shared" si="169"/>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x14ac:dyDescent="0.3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3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3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15" customHeight="1" outlineLevel="1" x14ac:dyDescent="0.35">
      <c r="A727" s="136"/>
      <c r="B727" s="126"/>
      <c r="C727" s="91" t="s">
        <v>126</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3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127</v>
      </c>
      <c r="W728" s="124"/>
      <c r="X728" s="124"/>
      <c r="Y728" s="124"/>
      <c r="Z728" s="124"/>
      <c r="AA728" s="124"/>
      <c r="AB728" s="124"/>
      <c r="AC728" s="124"/>
      <c r="AD728" s="124"/>
      <c r="AE728" s="125" t="s">
        <v>128</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3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3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15" customHeight="1" outlineLevel="1" collapsed="1" thickBot="1" x14ac:dyDescent="0.4">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15" customHeight="1" outlineLevel="1" x14ac:dyDescent="0.3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119</v>
      </c>
      <c r="AE732" s="82"/>
      <c r="AF732" s="127"/>
    </row>
    <row r="733" spans="1:62" ht="13.15" customHeight="1" outlineLevel="1" collapsed="1" x14ac:dyDescent="0.35">
      <c r="A733" s="74"/>
      <c r="B733" s="126"/>
      <c r="C733" s="84"/>
      <c r="D733" s="84">
        <v>0</v>
      </c>
      <c r="E733" s="84" t="s">
        <v>1</v>
      </c>
      <c r="F733" s="85"/>
      <c r="G733" s="86" t="s">
        <v>209</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35">
      <c r="A734" s="74"/>
      <c r="B734" s="126"/>
      <c r="C734" s="84"/>
      <c r="D734" s="91"/>
      <c r="E734" s="92"/>
      <c r="F734" s="93"/>
      <c r="G734" s="94" t="s">
        <v>210</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3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3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3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3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35">
      <c r="A739" s="74"/>
      <c r="B739" s="126"/>
      <c r="C739" s="92"/>
      <c r="D739" s="92"/>
      <c r="E739" s="92"/>
      <c r="F739" s="92"/>
      <c r="G739" s="92"/>
      <c r="H739" s="92"/>
      <c r="I739" s="193"/>
      <c r="J739" s="193"/>
      <c r="K739" s="107"/>
      <c r="L739" s="1186"/>
      <c r="M739" s="1187"/>
      <c r="N739" s="1187"/>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35">
      <c r="A740" s="74"/>
      <c r="B740" s="126"/>
      <c r="C740" s="108"/>
      <c r="D740" s="108"/>
      <c r="E740" s="108"/>
      <c r="F740" s="92"/>
      <c r="G740" s="728" t="s">
        <v>211</v>
      </c>
      <c r="H740" s="728"/>
      <c r="I740" s="728"/>
      <c r="J740" s="728"/>
      <c r="K740" s="728"/>
      <c r="L740" s="728"/>
      <c r="M740" s="728" t="s">
        <v>212</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15" customHeight="1" outlineLevel="1" x14ac:dyDescent="0.35">
      <c r="A741" s="74"/>
      <c r="B741" s="126"/>
      <c r="C741" s="91" t="s">
        <v>122</v>
      </c>
      <c r="D741" s="108"/>
      <c r="E741" s="108"/>
      <c r="F741" s="92"/>
      <c r="G741" s="92"/>
      <c r="H741" s="92"/>
      <c r="I741" s="107"/>
      <c r="J741" s="194"/>
      <c r="K741" s="194"/>
      <c r="L741" s="148" t="s">
        <v>123</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15" customHeight="1" outlineLevel="1" x14ac:dyDescent="0.3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35">
      <c r="A743" s="74"/>
      <c r="B743" s="126"/>
      <c r="C743" s="108"/>
      <c r="D743" s="108"/>
      <c r="E743" s="108"/>
      <c r="F743" s="110"/>
      <c r="H743" s="197"/>
      <c r="I743" s="197"/>
      <c r="J743" s="198"/>
      <c r="K743" s="199"/>
      <c r="L743" s="199" t="s">
        <v>383</v>
      </c>
      <c r="M743" s="135" t="s">
        <v>396</v>
      </c>
      <c r="N743" s="135" t="s">
        <v>59</v>
      </c>
      <c r="O743" s="135" t="s">
        <v>60</v>
      </c>
      <c r="P743" s="135" t="s">
        <v>61</v>
      </c>
      <c r="Q743" s="135" t="s">
        <v>62</v>
      </c>
      <c r="R743" s="135" t="s">
        <v>899</v>
      </c>
      <c r="S743" s="135" t="s">
        <v>900</v>
      </c>
      <c r="T743" s="135" t="s">
        <v>901</v>
      </c>
      <c r="U743" s="135" t="s">
        <v>1223</v>
      </c>
      <c r="V743" s="118"/>
      <c r="W743" s="118"/>
      <c r="X743" s="118"/>
      <c r="Y743" s="118"/>
      <c r="Z743" s="118"/>
      <c r="AA743" s="110"/>
      <c r="AB743" s="110"/>
      <c r="AC743" s="110"/>
      <c r="AD743" s="110"/>
      <c r="AE743" s="90"/>
      <c r="AF743" s="127"/>
    </row>
    <row r="744" spans="1:32" ht="13.15" customHeight="1" outlineLevel="1" x14ac:dyDescent="0.35">
      <c r="A744" s="74"/>
      <c r="B744" s="126"/>
      <c r="C744" s="108"/>
      <c r="D744" s="108"/>
      <c r="E744" s="108"/>
      <c r="F744" s="110"/>
      <c r="H744" s="197"/>
      <c r="I744" s="197"/>
      <c r="K744" s="76" t="s">
        <v>837</v>
      </c>
      <c r="L744" s="133" t="s">
        <v>395</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35">
      <c r="A745" s="74"/>
      <c r="B745" s="126"/>
      <c r="C745" s="108"/>
      <c r="D745" s="108"/>
      <c r="E745" s="108"/>
      <c r="F745" s="110"/>
      <c r="G745" s="200"/>
      <c r="H745" s="197"/>
      <c r="I745" s="197"/>
      <c r="J745" s="199"/>
      <c r="K745" s="199"/>
      <c r="L745" s="133" t="s">
        <v>142</v>
      </c>
      <c r="M745" s="378">
        <f>M744</f>
        <v>4.125</v>
      </c>
      <c r="N745" s="378">
        <f t="shared" ref="N745:N753" si="191">N744</f>
        <v>5.625</v>
      </c>
      <c r="O745" s="378">
        <f t="shared" ref="O745:O753" si="192">O744</f>
        <v>6</v>
      </c>
      <c r="P745" s="378">
        <f t="shared" ref="P745:P753" si="193">P744</f>
        <v>7.5</v>
      </c>
      <c r="Q745" s="378">
        <f t="shared" ref="Q745:Q753" si="194">Q744</f>
        <v>7.5</v>
      </c>
      <c r="R745" s="378">
        <f t="shared" ref="R745:R753" si="195">R744</f>
        <v>0</v>
      </c>
      <c r="S745" s="378">
        <f t="shared" ref="S745:S753" si="196">S744</f>
        <v>0</v>
      </c>
      <c r="T745" s="378">
        <f t="shared" ref="T745:U753" si="197">T744</f>
        <v>0</v>
      </c>
      <c r="U745" s="378">
        <f t="shared" si="197"/>
        <v>0</v>
      </c>
      <c r="V745" s="118"/>
      <c r="W745" s="118"/>
      <c r="X745" s="118"/>
      <c r="Y745" s="118"/>
      <c r="Z745" s="118"/>
      <c r="AA745" s="110"/>
      <c r="AB745" s="110"/>
      <c r="AC745" s="110"/>
      <c r="AD745" s="110"/>
      <c r="AE745" s="90"/>
      <c r="AF745" s="127"/>
    </row>
    <row r="746" spans="1:32" ht="13.15" customHeight="1" outlineLevel="1" x14ac:dyDescent="0.35">
      <c r="A746" s="74"/>
      <c r="B746" s="126"/>
      <c r="C746" s="108"/>
      <c r="D746" s="108"/>
      <c r="E746" s="108"/>
      <c r="F746" s="110"/>
      <c r="G746" s="200"/>
      <c r="H746" s="197"/>
      <c r="I746" s="197"/>
      <c r="J746" s="199"/>
      <c r="K746" s="199"/>
      <c r="L746" s="133" t="s">
        <v>143</v>
      </c>
      <c r="M746" s="378">
        <f t="shared" ref="M746:M753" si="198">M745</f>
        <v>4.125</v>
      </c>
      <c r="N746" s="378">
        <f t="shared" si="191"/>
        <v>5.625</v>
      </c>
      <c r="O746" s="378">
        <f t="shared" si="192"/>
        <v>6</v>
      </c>
      <c r="P746" s="378">
        <f t="shared" si="193"/>
        <v>7.5</v>
      </c>
      <c r="Q746" s="378">
        <f t="shared" si="194"/>
        <v>7.5</v>
      </c>
      <c r="R746" s="378">
        <f t="shared" si="195"/>
        <v>0</v>
      </c>
      <c r="S746" s="378">
        <f t="shared" si="196"/>
        <v>0</v>
      </c>
      <c r="T746" s="378">
        <f t="shared" si="197"/>
        <v>0</v>
      </c>
      <c r="U746" s="378">
        <f t="shared" si="197"/>
        <v>0</v>
      </c>
      <c r="V746" s="118"/>
      <c r="W746" s="118"/>
      <c r="X746" s="118"/>
      <c r="Y746" s="118"/>
      <c r="Z746" s="118"/>
      <c r="AA746" s="110"/>
      <c r="AB746" s="110"/>
      <c r="AC746" s="110"/>
      <c r="AD746" s="110"/>
      <c r="AE746" s="90"/>
      <c r="AF746" s="127"/>
    </row>
    <row r="747" spans="1:32" ht="13.15" customHeight="1" outlineLevel="1" x14ac:dyDescent="0.35">
      <c r="A747" s="74"/>
      <c r="B747" s="126"/>
      <c r="C747" s="108"/>
      <c r="D747" s="108"/>
      <c r="E747" s="108"/>
      <c r="F747" s="110"/>
      <c r="G747" s="200"/>
      <c r="H747" s="197"/>
      <c r="I747" s="197"/>
      <c r="J747" s="199"/>
      <c r="K747" s="199"/>
      <c r="L747" s="133" t="s">
        <v>144</v>
      </c>
      <c r="M747" s="378">
        <f t="shared" si="198"/>
        <v>4.125</v>
      </c>
      <c r="N747" s="378">
        <f t="shared" si="191"/>
        <v>5.625</v>
      </c>
      <c r="O747" s="378">
        <f t="shared" si="192"/>
        <v>6</v>
      </c>
      <c r="P747" s="378">
        <f t="shared" si="193"/>
        <v>7.5</v>
      </c>
      <c r="Q747" s="378">
        <f t="shared" si="194"/>
        <v>7.5</v>
      </c>
      <c r="R747" s="378">
        <f t="shared" si="195"/>
        <v>0</v>
      </c>
      <c r="S747" s="378">
        <f t="shared" si="196"/>
        <v>0</v>
      </c>
      <c r="T747" s="378">
        <f t="shared" si="197"/>
        <v>0</v>
      </c>
      <c r="U747" s="378">
        <f t="shared" si="197"/>
        <v>0</v>
      </c>
      <c r="V747" s="118"/>
      <c r="W747" s="118"/>
      <c r="X747" s="118"/>
      <c r="Y747" s="118"/>
      <c r="Z747" s="118"/>
      <c r="AA747" s="110"/>
      <c r="AB747" s="110"/>
      <c r="AC747" s="110"/>
      <c r="AD747" s="110"/>
      <c r="AE747" s="90"/>
      <c r="AF747" s="127"/>
    </row>
    <row r="748" spans="1:32" ht="13.15" customHeight="1" outlineLevel="1" x14ac:dyDescent="0.35">
      <c r="A748" s="74"/>
      <c r="B748" s="126"/>
      <c r="C748" s="108"/>
      <c r="D748" s="108"/>
      <c r="E748" s="108"/>
      <c r="F748" s="110"/>
      <c r="G748" s="200"/>
      <c r="H748" s="197"/>
      <c r="I748" s="197"/>
      <c r="J748" s="199"/>
      <c r="K748" s="199"/>
      <c r="L748" s="133" t="s">
        <v>145</v>
      </c>
      <c r="M748" s="378">
        <f t="shared" si="198"/>
        <v>4.125</v>
      </c>
      <c r="N748" s="378">
        <f t="shared" si="191"/>
        <v>5.625</v>
      </c>
      <c r="O748" s="378">
        <f t="shared" si="192"/>
        <v>6</v>
      </c>
      <c r="P748" s="378">
        <f t="shared" si="193"/>
        <v>7.5</v>
      </c>
      <c r="Q748" s="378">
        <f t="shared" si="194"/>
        <v>7.5</v>
      </c>
      <c r="R748" s="378">
        <f t="shared" si="195"/>
        <v>0</v>
      </c>
      <c r="S748" s="378">
        <f t="shared" si="196"/>
        <v>0</v>
      </c>
      <c r="T748" s="378">
        <f t="shared" si="197"/>
        <v>0</v>
      </c>
      <c r="U748" s="378">
        <f t="shared" si="197"/>
        <v>0</v>
      </c>
      <c r="V748" s="118"/>
      <c r="W748" s="118"/>
      <c r="X748" s="118"/>
      <c r="Y748" s="118"/>
      <c r="Z748" s="118"/>
      <c r="AA748" s="110"/>
      <c r="AB748" s="110"/>
      <c r="AC748" s="110"/>
      <c r="AD748" s="110"/>
      <c r="AE748" s="90"/>
      <c r="AF748" s="127"/>
    </row>
    <row r="749" spans="1:32" ht="13.15" customHeight="1" outlineLevel="1" x14ac:dyDescent="0.35">
      <c r="A749" s="74"/>
      <c r="B749" s="126"/>
      <c r="C749" s="108"/>
      <c r="D749" s="108"/>
      <c r="E749" s="108"/>
      <c r="F749" s="110"/>
      <c r="G749" s="200"/>
      <c r="H749" s="197"/>
      <c r="I749" s="197"/>
      <c r="J749" s="199"/>
      <c r="K749" s="199"/>
      <c r="L749" s="133" t="s">
        <v>146</v>
      </c>
      <c r="M749" s="378">
        <f t="shared" si="198"/>
        <v>4.125</v>
      </c>
      <c r="N749" s="378">
        <f t="shared" si="191"/>
        <v>5.625</v>
      </c>
      <c r="O749" s="378">
        <f t="shared" si="192"/>
        <v>6</v>
      </c>
      <c r="P749" s="378">
        <f t="shared" si="193"/>
        <v>7.5</v>
      </c>
      <c r="Q749" s="378">
        <f t="shared" si="194"/>
        <v>7.5</v>
      </c>
      <c r="R749" s="378">
        <f t="shared" si="195"/>
        <v>0</v>
      </c>
      <c r="S749" s="378">
        <f t="shared" si="196"/>
        <v>0</v>
      </c>
      <c r="T749" s="378">
        <f t="shared" si="197"/>
        <v>0</v>
      </c>
      <c r="U749" s="378">
        <f t="shared" si="197"/>
        <v>0</v>
      </c>
      <c r="V749" s="118"/>
      <c r="W749" s="118"/>
      <c r="X749" s="118"/>
      <c r="Y749" s="118"/>
      <c r="Z749" s="118"/>
      <c r="AA749" s="110"/>
      <c r="AB749" s="110"/>
      <c r="AC749" s="110"/>
      <c r="AD749" s="110"/>
      <c r="AE749" s="90"/>
      <c r="AF749" s="127"/>
    </row>
    <row r="750" spans="1:32" ht="13.15" customHeight="1" outlineLevel="1" x14ac:dyDescent="0.35">
      <c r="A750" s="74"/>
      <c r="B750" s="126"/>
      <c r="C750" s="108"/>
      <c r="D750" s="108"/>
      <c r="E750" s="108"/>
      <c r="F750" s="110"/>
      <c r="G750" s="200"/>
      <c r="H750" s="197"/>
      <c r="I750" s="197"/>
      <c r="J750" s="199"/>
      <c r="K750" s="199"/>
      <c r="L750" s="133" t="s">
        <v>147</v>
      </c>
      <c r="M750" s="378">
        <f t="shared" si="198"/>
        <v>4.125</v>
      </c>
      <c r="N750" s="378">
        <f t="shared" si="191"/>
        <v>5.625</v>
      </c>
      <c r="O750" s="378">
        <f t="shared" si="192"/>
        <v>6</v>
      </c>
      <c r="P750" s="378">
        <f t="shared" si="193"/>
        <v>7.5</v>
      </c>
      <c r="Q750" s="378">
        <f t="shared" si="194"/>
        <v>7.5</v>
      </c>
      <c r="R750" s="378">
        <f t="shared" si="195"/>
        <v>0</v>
      </c>
      <c r="S750" s="378">
        <f t="shared" si="196"/>
        <v>0</v>
      </c>
      <c r="T750" s="378">
        <f t="shared" si="197"/>
        <v>0</v>
      </c>
      <c r="U750" s="378">
        <f t="shared" si="197"/>
        <v>0</v>
      </c>
      <c r="V750" s="118"/>
      <c r="W750" s="118"/>
      <c r="X750" s="118"/>
      <c r="Y750" s="118"/>
      <c r="Z750" s="118"/>
      <c r="AA750" s="110"/>
      <c r="AB750" s="110"/>
      <c r="AC750" s="110"/>
      <c r="AD750" s="110"/>
      <c r="AE750" s="90"/>
      <c r="AF750" s="127"/>
    </row>
    <row r="751" spans="1:32" ht="13.15" customHeight="1" outlineLevel="1" x14ac:dyDescent="0.35">
      <c r="A751" s="74"/>
      <c r="B751" s="126"/>
      <c r="C751" s="108"/>
      <c r="D751" s="108"/>
      <c r="E751" s="108"/>
      <c r="F751" s="110"/>
      <c r="G751" s="200"/>
      <c r="H751" s="197"/>
      <c r="I751" s="197"/>
      <c r="J751" s="199"/>
      <c r="K751" s="199"/>
      <c r="L751" s="133" t="s">
        <v>148</v>
      </c>
      <c r="M751" s="378">
        <f t="shared" si="198"/>
        <v>4.125</v>
      </c>
      <c r="N751" s="378">
        <f t="shared" si="191"/>
        <v>5.625</v>
      </c>
      <c r="O751" s="378">
        <f t="shared" si="192"/>
        <v>6</v>
      </c>
      <c r="P751" s="378">
        <f t="shared" si="193"/>
        <v>7.5</v>
      </c>
      <c r="Q751" s="378">
        <f t="shared" si="194"/>
        <v>7.5</v>
      </c>
      <c r="R751" s="378">
        <f t="shared" si="195"/>
        <v>0</v>
      </c>
      <c r="S751" s="378">
        <f t="shared" si="196"/>
        <v>0</v>
      </c>
      <c r="T751" s="378">
        <f t="shared" si="197"/>
        <v>0</v>
      </c>
      <c r="U751" s="378">
        <f t="shared" si="197"/>
        <v>0</v>
      </c>
      <c r="V751" s="118"/>
      <c r="W751" s="118"/>
      <c r="X751" s="118"/>
      <c r="Y751" s="118"/>
      <c r="Z751" s="118"/>
      <c r="AA751" s="110"/>
      <c r="AB751" s="110"/>
      <c r="AC751" s="110"/>
      <c r="AD751" s="110"/>
      <c r="AE751" s="90"/>
      <c r="AF751" s="127"/>
    </row>
    <row r="752" spans="1:32" ht="13.15" customHeight="1" outlineLevel="1" x14ac:dyDescent="0.35">
      <c r="A752" s="74"/>
      <c r="B752" s="126"/>
      <c r="C752" s="108"/>
      <c r="D752" s="108"/>
      <c r="E752" s="108"/>
      <c r="F752" s="110"/>
      <c r="G752" s="200"/>
      <c r="H752" s="197"/>
      <c r="I752" s="197"/>
      <c r="J752" s="199"/>
      <c r="K752" s="199"/>
      <c r="L752" s="133" t="s">
        <v>149</v>
      </c>
      <c r="M752" s="378">
        <f t="shared" si="198"/>
        <v>4.125</v>
      </c>
      <c r="N752" s="378">
        <f t="shared" si="191"/>
        <v>5.625</v>
      </c>
      <c r="O752" s="378">
        <f t="shared" si="192"/>
        <v>6</v>
      </c>
      <c r="P752" s="378">
        <f t="shared" si="193"/>
        <v>7.5</v>
      </c>
      <c r="Q752" s="378">
        <f t="shared" si="194"/>
        <v>7.5</v>
      </c>
      <c r="R752" s="378">
        <f t="shared" si="195"/>
        <v>0</v>
      </c>
      <c r="S752" s="378">
        <f t="shared" si="196"/>
        <v>0</v>
      </c>
      <c r="T752" s="378">
        <f t="shared" si="197"/>
        <v>0</v>
      </c>
      <c r="U752" s="378">
        <f t="shared" si="197"/>
        <v>0</v>
      </c>
      <c r="V752" s="118"/>
      <c r="W752" s="118"/>
      <c r="X752" s="118"/>
      <c r="Y752" s="118"/>
      <c r="Z752" s="118"/>
      <c r="AA752" s="110"/>
      <c r="AB752" s="110"/>
      <c r="AC752" s="110"/>
      <c r="AD752" s="110"/>
      <c r="AE752" s="90"/>
      <c r="AF752" s="127"/>
    </row>
    <row r="753" spans="1:58" ht="13.15" customHeight="1" outlineLevel="1" x14ac:dyDescent="0.35">
      <c r="A753" s="74"/>
      <c r="B753" s="126"/>
      <c r="C753" s="108"/>
      <c r="D753" s="108"/>
      <c r="E753" s="108"/>
      <c r="F753" s="110"/>
      <c r="G753" s="200"/>
      <c r="H753" s="197"/>
      <c r="I753" s="197"/>
      <c r="J753" s="199"/>
      <c r="K753" s="199"/>
      <c r="L753" s="133" t="s">
        <v>150</v>
      </c>
      <c r="M753" s="378">
        <f t="shared" si="198"/>
        <v>4.125</v>
      </c>
      <c r="N753" s="378">
        <f t="shared" si="191"/>
        <v>5.625</v>
      </c>
      <c r="O753" s="378">
        <f t="shared" si="192"/>
        <v>6</v>
      </c>
      <c r="P753" s="378">
        <f t="shared" si="193"/>
        <v>7.5</v>
      </c>
      <c r="Q753" s="378">
        <f t="shared" si="194"/>
        <v>7.5</v>
      </c>
      <c r="R753" s="378">
        <f t="shared" si="195"/>
        <v>0</v>
      </c>
      <c r="S753" s="378">
        <f t="shared" si="196"/>
        <v>0</v>
      </c>
      <c r="T753" s="378">
        <f t="shared" si="197"/>
        <v>0</v>
      </c>
      <c r="U753" s="378">
        <f t="shared" si="197"/>
        <v>0</v>
      </c>
      <c r="V753" s="118"/>
      <c r="W753" s="118"/>
      <c r="X753" s="118"/>
      <c r="Y753" s="118"/>
      <c r="Z753" s="118"/>
      <c r="AA753" s="110"/>
      <c r="AB753" s="110"/>
      <c r="AC753" s="110"/>
      <c r="AD753" s="110"/>
      <c r="AE753" s="90"/>
      <c r="AF753" s="127"/>
    </row>
    <row r="754" spans="1:58" s="138" customFormat="1" ht="13.15" hidden="1" customHeight="1" outlineLevel="2" x14ac:dyDescent="0.35">
      <c r="A754" s="136"/>
      <c r="B754" s="126"/>
      <c r="C754" s="108"/>
      <c r="D754" s="108"/>
      <c r="E754" s="108"/>
      <c r="F754" s="110"/>
      <c r="G754" s="112"/>
      <c r="H754" s="112"/>
      <c r="K754" s="133" t="s">
        <v>410</v>
      </c>
      <c r="L754" s="133" t="s">
        <v>395</v>
      </c>
      <c r="M754" s="5">
        <f>INDEX(M$744:M$753,MATCH($L754,$L$744:$L$753,0))</f>
        <v>4.125</v>
      </c>
      <c r="N754" s="5">
        <f t="shared" ref="N754:U769" si="199">INDEX(N$744:N$753,MATCH($L754,$L$744:$L$753,0))</f>
        <v>5.625</v>
      </c>
      <c r="O754" s="5">
        <f t="shared" si="199"/>
        <v>6</v>
      </c>
      <c r="P754" s="5">
        <f t="shared" si="199"/>
        <v>7.5</v>
      </c>
      <c r="Q754" s="5">
        <f t="shared" si="199"/>
        <v>7.5</v>
      </c>
      <c r="R754" s="5">
        <f t="shared" si="199"/>
        <v>0</v>
      </c>
      <c r="S754" s="5">
        <f t="shared" si="199"/>
        <v>0</v>
      </c>
      <c r="T754" s="5">
        <f t="shared" si="199"/>
        <v>0</v>
      </c>
      <c r="U754" s="5">
        <f t="shared" si="19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35">
      <c r="A755" s="136"/>
      <c r="B755" s="126"/>
      <c r="C755" s="108"/>
      <c r="D755" s="108"/>
      <c r="E755" s="108"/>
      <c r="F755" s="110"/>
      <c r="G755" s="112"/>
      <c r="H755" s="112"/>
      <c r="K755" s="133"/>
      <c r="L755" s="133" t="s">
        <v>142</v>
      </c>
      <c r="M755" s="5">
        <f t="shared" ref="M755:U786" si="200">INDEX(M$744:M$753,MATCH($L755,$L$744:$L$753,0))</f>
        <v>4.125</v>
      </c>
      <c r="N755" s="5">
        <f t="shared" si="199"/>
        <v>5.625</v>
      </c>
      <c r="O755" s="5">
        <f t="shared" si="199"/>
        <v>6</v>
      </c>
      <c r="P755" s="5">
        <f t="shared" si="199"/>
        <v>7.5</v>
      </c>
      <c r="Q755" s="5">
        <f t="shared" si="199"/>
        <v>7.5</v>
      </c>
      <c r="R755" s="5">
        <f t="shared" si="199"/>
        <v>0</v>
      </c>
      <c r="S755" s="5">
        <f t="shared" si="199"/>
        <v>0</v>
      </c>
      <c r="T755" s="5">
        <f t="shared" si="199"/>
        <v>0</v>
      </c>
      <c r="U755" s="5">
        <f t="shared" si="19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35">
      <c r="A756" s="136"/>
      <c r="B756" s="126"/>
      <c r="C756" s="108"/>
      <c r="D756" s="108"/>
      <c r="E756" s="108"/>
      <c r="F756" s="110"/>
      <c r="G756" s="112"/>
      <c r="H756" s="112"/>
      <c r="K756" s="133"/>
      <c r="L756" s="133" t="s">
        <v>143</v>
      </c>
      <c r="M756" s="5">
        <f t="shared" si="200"/>
        <v>4.125</v>
      </c>
      <c r="N756" s="5">
        <f t="shared" si="199"/>
        <v>5.625</v>
      </c>
      <c r="O756" s="5">
        <f t="shared" si="199"/>
        <v>6</v>
      </c>
      <c r="P756" s="5">
        <f t="shared" si="199"/>
        <v>7.5</v>
      </c>
      <c r="Q756" s="5">
        <f t="shared" si="199"/>
        <v>7.5</v>
      </c>
      <c r="R756" s="5">
        <f t="shared" si="199"/>
        <v>0</v>
      </c>
      <c r="S756" s="5">
        <f t="shared" si="199"/>
        <v>0</v>
      </c>
      <c r="T756" s="5">
        <f t="shared" si="199"/>
        <v>0</v>
      </c>
      <c r="U756" s="5">
        <f t="shared" si="19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35">
      <c r="A757" s="136"/>
      <c r="B757" s="126"/>
      <c r="C757" s="108"/>
      <c r="D757" s="108"/>
      <c r="E757" s="108"/>
      <c r="F757" s="110"/>
      <c r="G757" s="112"/>
      <c r="H757" s="112"/>
      <c r="K757" s="133"/>
      <c r="L757" s="133" t="s">
        <v>144</v>
      </c>
      <c r="M757" s="5">
        <f t="shared" si="200"/>
        <v>4.125</v>
      </c>
      <c r="N757" s="5">
        <f t="shared" si="199"/>
        <v>5.625</v>
      </c>
      <c r="O757" s="5">
        <f t="shared" si="199"/>
        <v>6</v>
      </c>
      <c r="P757" s="5">
        <f t="shared" si="199"/>
        <v>7.5</v>
      </c>
      <c r="Q757" s="5">
        <f t="shared" si="199"/>
        <v>7.5</v>
      </c>
      <c r="R757" s="5">
        <f t="shared" si="199"/>
        <v>0</v>
      </c>
      <c r="S757" s="5">
        <f t="shared" si="199"/>
        <v>0</v>
      </c>
      <c r="T757" s="5">
        <f t="shared" si="199"/>
        <v>0</v>
      </c>
      <c r="U757" s="5">
        <f t="shared" si="19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35">
      <c r="A758" s="136"/>
      <c r="B758" s="126"/>
      <c r="C758" s="108"/>
      <c r="D758" s="108"/>
      <c r="E758" s="108"/>
      <c r="F758" s="110"/>
      <c r="G758" s="112"/>
      <c r="H758" s="112"/>
      <c r="K758" s="133"/>
      <c r="L758" s="133" t="s">
        <v>145</v>
      </c>
      <c r="M758" s="5">
        <f t="shared" si="200"/>
        <v>4.125</v>
      </c>
      <c r="N758" s="5">
        <f t="shared" si="199"/>
        <v>5.625</v>
      </c>
      <c r="O758" s="5">
        <f t="shared" si="199"/>
        <v>6</v>
      </c>
      <c r="P758" s="5">
        <f t="shared" si="199"/>
        <v>7.5</v>
      </c>
      <c r="Q758" s="5">
        <f t="shared" si="199"/>
        <v>7.5</v>
      </c>
      <c r="R758" s="5">
        <f t="shared" si="199"/>
        <v>0</v>
      </c>
      <c r="S758" s="5">
        <f t="shared" si="199"/>
        <v>0</v>
      </c>
      <c r="T758" s="5">
        <f t="shared" si="199"/>
        <v>0</v>
      </c>
      <c r="U758" s="5">
        <f t="shared" si="19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35">
      <c r="A759" s="136"/>
      <c r="B759" s="126"/>
      <c r="C759" s="108"/>
      <c r="D759" s="108"/>
      <c r="E759" s="108"/>
      <c r="F759" s="110"/>
      <c r="G759" s="112"/>
      <c r="H759" s="112"/>
      <c r="K759" s="133"/>
      <c r="L759" s="133" t="s">
        <v>146</v>
      </c>
      <c r="M759" s="5">
        <f t="shared" si="200"/>
        <v>4.125</v>
      </c>
      <c r="N759" s="5">
        <f t="shared" si="199"/>
        <v>5.625</v>
      </c>
      <c r="O759" s="5">
        <f t="shared" si="199"/>
        <v>6</v>
      </c>
      <c r="P759" s="5">
        <f t="shared" si="199"/>
        <v>7.5</v>
      </c>
      <c r="Q759" s="5">
        <f t="shared" si="199"/>
        <v>7.5</v>
      </c>
      <c r="R759" s="5">
        <f t="shared" si="199"/>
        <v>0</v>
      </c>
      <c r="S759" s="5">
        <f t="shared" si="199"/>
        <v>0</v>
      </c>
      <c r="T759" s="5">
        <f t="shared" si="199"/>
        <v>0</v>
      </c>
      <c r="U759" s="5">
        <f t="shared" si="19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35">
      <c r="A760" s="136"/>
      <c r="B760" s="126"/>
      <c r="C760" s="108"/>
      <c r="D760" s="108"/>
      <c r="E760" s="108"/>
      <c r="F760" s="110"/>
      <c r="G760" s="112"/>
      <c r="H760" s="112"/>
      <c r="K760" s="133"/>
      <c r="L760" s="133" t="s">
        <v>147</v>
      </c>
      <c r="M760" s="5">
        <f t="shared" si="200"/>
        <v>4.125</v>
      </c>
      <c r="N760" s="5">
        <f t="shared" si="199"/>
        <v>5.625</v>
      </c>
      <c r="O760" s="5">
        <f t="shared" si="199"/>
        <v>6</v>
      </c>
      <c r="P760" s="5">
        <f t="shared" si="199"/>
        <v>7.5</v>
      </c>
      <c r="Q760" s="5">
        <f t="shared" si="199"/>
        <v>7.5</v>
      </c>
      <c r="R760" s="5">
        <f t="shared" si="199"/>
        <v>0</v>
      </c>
      <c r="S760" s="5">
        <f t="shared" si="199"/>
        <v>0</v>
      </c>
      <c r="T760" s="5">
        <f t="shared" si="199"/>
        <v>0</v>
      </c>
      <c r="U760" s="5">
        <f t="shared" si="199"/>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35">
      <c r="A761" s="136"/>
      <c r="B761" s="126"/>
      <c r="C761" s="108"/>
      <c r="D761" s="108"/>
      <c r="E761" s="108"/>
      <c r="F761" s="110"/>
      <c r="G761" s="112"/>
      <c r="H761" s="112"/>
      <c r="K761" s="133"/>
      <c r="L761" s="133" t="s">
        <v>148</v>
      </c>
      <c r="M761" s="5">
        <f t="shared" si="200"/>
        <v>4.125</v>
      </c>
      <c r="N761" s="5">
        <f t="shared" si="199"/>
        <v>5.625</v>
      </c>
      <c r="O761" s="5">
        <f t="shared" si="199"/>
        <v>6</v>
      </c>
      <c r="P761" s="5">
        <f t="shared" si="199"/>
        <v>7.5</v>
      </c>
      <c r="Q761" s="5">
        <f t="shared" si="199"/>
        <v>7.5</v>
      </c>
      <c r="R761" s="5">
        <f t="shared" si="199"/>
        <v>0</v>
      </c>
      <c r="S761" s="5">
        <f t="shared" si="199"/>
        <v>0</v>
      </c>
      <c r="T761" s="5">
        <f t="shared" si="199"/>
        <v>0</v>
      </c>
      <c r="U761" s="5">
        <f t="shared" si="199"/>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35">
      <c r="A762" s="136"/>
      <c r="B762" s="126"/>
      <c r="C762" s="108"/>
      <c r="D762" s="108"/>
      <c r="E762" s="108"/>
      <c r="F762" s="110"/>
      <c r="G762" s="112"/>
      <c r="H762" s="112"/>
      <c r="K762" s="133"/>
      <c r="L762" s="133" t="s">
        <v>149</v>
      </c>
      <c r="M762" s="5">
        <f t="shared" si="200"/>
        <v>4.125</v>
      </c>
      <c r="N762" s="5">
        <f t="shared" si="199"/>
        <v>5.625</v>
      </c>
      <c r="O762" s="5">
        <f t="shared" si="199"/>
        <v>6</v>
      </c>
      <c r="P762" s="5">
        <f t="shared" si="199"/>
        <v>7.5</v>
      </c>
      <c r="Q762" s="5">
        <f t="shared" si="199"/>
        <v>7.5</v>
      </c>
      <c r="R762" s="5">
        <f t="shared" si="199"/>
        <v>0</v>
      </c>
      <c r="S762" s="5">
        <f t="shared" si="199"/>
        <v>0</v>
      </c>
      <c r="T762" s="5">
        <f t="shared" si="199"/>
        <v>0</v>
      </c>
      <c r="U762" s="5">
        <f t="shared" si="199"/>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35">
      <c r="A763" s="136"/>
      <c r="B763" s="126"/>
      <c r="C763" s="108"/>
      <c r="D763" s="108"/>
      <c r="E763" s="108"/>
      <c r="F763" s="110"/>
      <c r="G763" s="112"/>
      <c r="H763" s="112"/>
      <c r="K763" s="133"/>
      <c r="L763" s="133" t="s">
        <v>150</v>
      </c>
      <c r="M763" s="5">
        <f t="shared" si="200"/>
        <v>4.125</v>
      </c>
      <c r="N763" s="5">
        <f t="shared" si="199"/>
        <v>5.625</v>
      </c>
      <c r="O763" s="5">
        <f t="shared" si="199"/>
        <v>6</v>
      </c>
      <c r="P763" s="5">
        <f t="shared" si="199"/>
        <v>7.5</v>
      </c>
      <c r="Q763" s="5">
        <f t="shared" si="199"/>
        <v>7.5</v>
      </c>
      <c r="R763" s="5">
        <f t="shared" si="199"/>
        <v>0</v>
      </c>
      <c r="S763" s="5">
        <f t="shared" si="199"/>
        <v>0</v>
      </c>
      <c r="T763" s="5">
        <f t="shared" si="199"/>
        <v>0</v>
      </c>
      <c r="U763" s="5">
        <f t="shared" si="199"/>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35">
      <c r="A764" s="136"/>
      <c r="B764" s="126"/>
      <c r="C764" s="108"/>
      <c r="D764" s="108"/>
      <c r="E764" s="108"/>
      <c r="F764" s="110"/>
      <c r="G764" s="112"/>
      <c r="H764" s="112"/>
      <c r="K764" s="133" t="s">
        <v>806</v>
      </c>
      <c r="L764" s="133" t="s">
        <v>395</v>
      </c>
      <c r="M764" s="5">
        <f t="shared" si="200"/>
        <v>4.125</v>
      </c>
      <c r="N764" s="5">
        <f t="shared" si="199"/>
        <v>5.625</v>
      </c>
      <c r="O764" s="5">
        <f t="shared" si="199"/>
        <v>6</v>
      </c>
      <c r="P764" s="5">
        <f t="shared" si="199"/>
        <v>7.5</v>
      </c>
      <c r="Q764" s="5">
        <f t="shared" si="199"/>
        <v>7.5</v>
      </c>
      <c r="R764" s="5">
        <f t="shared" si="199"/>
        <v>0</v>
      </c>
      <c r="S764" s="5">
        <f t="shared" si="199"/>
        <v>0</v>
      </c>
      <c r="T764" s="5">
        <f t="shared" si="199"/>
        <v>0</v>
      </c>
      <c r="U764" s="5">
        <f t="shared" si="199"/>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35">
      <c r="A765" s="136"/>
      <c r="B765" s="126"/>
      <c r="C765" s="108"/>
      <c r="D765" s="108"/>
      <c r="E765" s="108"/>
      <c r="F765" s="110"/>
      <c r="G765" s="112"/>
      <c r="H765" s="112"/>
      <c r="K765" s="133"/>
      <c r="L765" s="133" t="s">
        <v>142</v>
      </c>
      <c r="M765" s="5">
        <f t="shared" si="200"/>
        <v>4.125</v>
      </c>
      <c r="N765" s="5">
        <f t="shared" si="199"/>
        <v>5.625</v>
      </c>
      <c r="O765" s="5">
        <f t="shared" si="199"/>
        <v>6</v>
      </c>
      <c r="P765" s="5">
        <f t="shared" si="199"/>
        <v>7.5</v>
      </c>
      <c r="Q765" s="5">
        <f t="shared" si="199"/>
        <v>7.5</v>
      </c>
      <c r="R765" s="5">
        <f t="shared" si="199"/>
        <v>0</v>
      </c>
      <c r="S765" s="5">
        <f t="shared" si="199"/>
        <v>0</v>
      </c>
      <c r="T765" s="5">
        <f t="shared" si="199"/>
        <v>0</v>
      </c>
      <c r="U765" s="5">
        <f t="shared" si="199"/>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35">
      <c r="A766" s="136"/>
      <c r="B766" s="126"/>
      <c r="C766" s="108"/>
      <c r="D766" s="108"/>
      <c r="E766" s="108"/>
      <c r="F766" s="110"/>
      <c r="G766" s="112"/>
      <c r="H766" s="112"/>
      <c r="K766" s="133"/>
      <c r="L766" s="133" t="s">
        <v>143</v>
      </c>
      <c r="M766" s="5">
        <f t="shared" si="200"/>
        <v>4.125</v>
      </c>
      <c r="N766" s="5">
        <f t="shared" si="199"/>
        <v>5.625</v>
      </c>
      <c r="O766" s="5">
        <f t="shared" si="199"/>
        <v>6</v>
      </c>
      <c r="P766" s="5">
        <f t="shared" si="199"/>
        <v>7.5</v>
      </c>
      <c r="Q766" s="5">
        <f t="shared" si="199"/>
        <v>7.5</v>
      </c>
      <c r="R766" s="5">
        <f t="shared" si="199"/>
        <v>0</v>
      </c>
      <c r="S766" s="5">
        <f t="shared" si="199"/>
        <v>0</v>
      </c>
      <c r="T766" s="5">
        <f t="shared" si="199"/>
        <v>0</v>
      </c>
      <c r="U766" s="5">
        <f t="shared" si="199"/>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35">
      <c r="A767" s="136"/>
      <c r="B767" s="126"/>
      <c r="C767" s="108"/>
      <c r="D767" s="108"/>
      <c r="E767" s="108"/>
      <c r="F767" s="110"/>
      <c r="G767" s="112"/>
      <c r="H767" s="112"/>
      <c r="K767" s="133"/>
      <c r="L767" s="133" t="s">
        <v>144</v>
      </c>
      <c r="M767" s="5">
        <f t="shared" si="200"/>
        <v>4.125</v>
      </c>
      <c r="N767" s="5">
        <f t="shared" si="199"/>
        <v>5.625</v>
      </c>
      <c r="O767" s="5">
        <f t="shared" si="199"/>
        <v>6</v>
      </c>
      <c r="P767" s="5">
        <f t="shared" si="199"/>
        <v>7.5</v>
      </c>
      <c r="Q767" s="5">
        <f t="shared" si="199"/>
        <v>7.5</v>
      </c>
      <c r="R767" s="5">
        <f t="shared" si="199"/>
        <v>0</v>
      </c>
      <c r="S767" s="5">
        <f t="shared" si="199"/>
        <v>0</v>
      </c>
      <c r="T767" s="5">
        <f t="shared" si="199"/>
        <v>0</v>
      </c>
      <c r="U767" s="5">
        <f t="shared" si="199"/>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35">
      <c r="A768" s="136"/>
      <c r="B768" s="126"/>
      <c r="C768" s="108"/>
      <c r="D768" s="108"/>
      <c r="E768" s="108"/>
      <c r="F768" s="110"/>
      <c r="G768" s="112"/>
      <c r="H768" s="112"/>
      <c r="K768" s="133"/>
      <c r="L768" s="133" t="s">
        <v>145</v>
      </c>
      <c r="M768" s="5">
        <f t="shared" si="200"/>
        <v>4.125</v>
      </c>
      <c r="N768" s="5">
        <f t="shared" si="199"/>
        <v>5.625</v>
      </c>
      <c r="O768" s="5">
        <f t="shared" si="199"/>
        <v>6</v>
      </c>
      <c r="P768" s="5">
        <f t="shared" si="199"/>
        <v>7.5</v>
      </c>
      <c r="Q768" s="5">
        <f t="shared" si="199"/>
        <v>7.5</v>
      </c>
      <c r="R768" s="5">
        <f t="shared" si="199"/>
        <v>0</v>
      </c>
      <c r="S768" s="5">
        <f t="shared" si="199"/>
        <v>0</v>
      </c>
      <c r="T768" s="5">
        <f t="shared" si="199"/>
        <v>0</v>
      </c>
      <c r="U768" s="5">
        <f t="shared" si="199"/>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35">
      <c r="A769" s="136"/>
      <c r="B769" s="126"/>
      <c r="C769" s="108"/>
      <c r="D769" s="108"/>
      <c r="E769" s="108"/>
      <c r="F769" s="110"/>
      <c r="G769" s="112"/>
      <c r="H769" s="112"/>
      <c r="K769" s="133"/>
      <c r="L769" s="133" t="s">
        <v>146</v>
      </c>
      <c r="M769" s="5">
        <f t="shared" si="200"/>
        <v>4.125</v>
      </c>
      <c r="N769" s="5">
        <f t="shared" si="199"/>
        <v>5.625</v>
      </c>
      <c r="O769" s="5">
        <f t="shared" si="199"/>
        <v>6</v>
      </c>
      <c r="P769" s="5">
        <f t="shared" si="199"/>
        <v>7.5</v>
      </c>
      <c r="Q769" s="5">
        <f t="shared" si="199"/>
        <v>7.5</v>
      </c>
      <c r="R769" s="5">
        <f t="shared" si="199"/>
        <v>0</v>
      </c>
      <c r="S769" s="5">
        <f t="shared" si="199"/>
        <v>0</v>
      </c>
      <c r="T769" s="5">
        <f t="shared" si="199"/>
        <v>0</v>
      </c>
      <c r="U769" s="5">
        <f t="shared" si="199"/>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35">
      <c r="A770" s="136"/>
      <c r="B770" s="126"/>
      <c r="C770" s="108"/>
      <c r="D770" s="108"/>
      <c r="E770" s="108"/>
      <c r="F770" s="110"/>
      <c r="G770" s="112"/>
      <c r="H770" s="112"/>
      <c r="K770" s="133"/>
      <c r="L770" s="133" t="s">
        <v>147</v>
      </c>
      <c r="M770" s="5">
        <f t="shared" si="200"/>
        <v>4.125</v>
      </c>
      <c r="N770" s="5">
        <f t="shared" si="200"/>
        <v>5.625</v>
      </c>
      <c r="O770" s="5">
        <f t="shared" si="200"/>
        <v>6</v>
      </c>
      <c r="P770" s="5">
        <f t="shared" si="200"/>
        <v>7.5</v>
      </c>
      <c r="Q770" s="5">
        <f t="shared" si="200"/>
        <v>7.5</v>
      </c>
      <c r="R770" s="5">
        <f t="shared" si="200"/>
        <v>0</v>
      </c>
      <c r="S770" s="5">
        <f t="shared" si="200"/>
        <v>0</v>
      </c>
      <c r="T770" s="5">
        <f t="shared" si="200"/>
        <v>0</v>
      </c>
      <c r="U770" s="5">
        <f t="shared" si="20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35">
      <c r="A771" s="136"/>
      <c r="B771" s="126"/>
      <c r="C771" s="108"/>
      <c r="D771" s="108"/>
      <c r="E771" s="108"/>
      <c r="F771" s="110"/>
      <c r="G771" s="112"/>
      <c r="H771" s="112"/>
      <c r="K771" s="133"/>
      <c r="L771" s="133" t="s">
        <v>148</v>
      </c>
      <c r="M771" s="5">
        <f t="shared" si="200"/>
        <v>4.125</v>
      </c>
      <c r="N771" s="5">
        <f t="shared" si="200"/>
        <v>5.625</v>
      </c>
      <c r="O771" s="5">
        <f t="shared" si="200"/>
        <v>6</v>
      </c>
      <c r="P771" s="5">
        <f t="shared" si="200"/>
        <v>7.5</v>
      </c>
      <c r="Q771" s="5">
        <f t="shared" si="200"/>
        <v>7.5</v>
      </c>
      <c r="R771" s="5">
        <f t="shared" si="200"/>
        <v>0</v>
      </c>
      <c r="S771" s="5">
        <f t="shared" si="200"/>
        <v>0</v>
      </c>
      <c r="T771" s="5">
        <f t="shared" si="200"/>
        <v>0</v>
      </c>
      <c r="U771" s="5">
        <f t="shared" si="20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35">
      <c r="A772" s="136"/>
      <c r="B772" s="126"/>
      <c r="C772" s="108"/>
      <c r="D772" s="108"/>
      <c r="E772" s="108"/>
      <c r="F772" s="110"/>
      <c r="G772" s="112"/>
      <c r="H772" s="112"/>
      <c r="K772" s="133"/>
      <c r="L772" s="133" t="s">
        <v>149</v>
      </c>
      <c r="M772" s="5">
        <f t="shared" si="200"/>
        <v>4.125</v>
      </c>
      <c r="N772" s="5">
        <f t="shared" si="200"/>
        <v>5.625</v>
      </c>
      <c r="O772" s="5">
        <f t="shared" si="200"/>
        <v>6</v>
      </c>
      <c r="P772" s="5">
        <f t="shared" si="200"/>
        <v>7.5</v>
      </c>
      <c r="Q772" s="5">
        <f t="shared" si="200"/>
        <v>7.5</v>
      </c>
      <c r="R772" s="5">
        <f t="shared" si="200"/>
        <v>0</v>
      </c>
      <c r="S772" s="5">
        <f t="shared" si="200"/>
        <v>0</v>
      </c>
      <c r="T772" s="5">
        <f t="shared" si="200"/>
        <v>0</v>
      </c>
      <c r="U772" s="5">
        <f t="shared" si="20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35">
      <c r="A773" s="136"/>
      <c r="B773" s="126"/>
      <c r="C773" s="108"/>
      <c r="D773" s="108"/>
      <c r="E773" s="108"/>
      <c r="F773" s="110"/>
      <c r="G773" s="112"/>
      <c r="H773" s="112"/>
      <c r="K773" s="133"/>
      <c r="L773" s="133" t="s">
        <v>150</v>
      </c>
      <c r="M773" s="5">
        <f t="shared" si="200"/>
        <v>4.125</v>
      </c>
      <c r="N773" s="5">
        <f t="shared" si="200"/>
        <v>5.625</v>
      </c>
      <c r="O773" s="5">
        <f t="shared" si="200"/>
        <v>6</v>
      </c>
      <c r="P773" s="5">
        <f t="shared" si="200"/>
        <v>7.5</v>
      </c>
      <c r="Q773" s="5">
        <f t="shared" si="200"/>
        <v>7.5</v>
      </c>
      <c r="R773" s="5">
        <f t="shared" si="200"/>
        <v>0</v>
      </c>
      <c r="S773" s="5">
        <f t="shared" si="200"/>
        <v>0</v>
      </c>
      <c r="T773" s="5">
        <f t="shared" si="200"/>
        <v>0</v>
      </c>
      <c r="U773" s="5">
        <f t="shared" si="20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35">
      <c r="A774" s="136"/>
      <c r="B774" s="126"/>
      <c r="C774" s="108"/>
      <c r="D774" s="108"/>
      <c r="E774" s="108"/>
      <c r="F774" s="110"/>
      <c r="G774" s="112"/>
      <c r="H774" s="112"/>
      <c r="K774" s="133" t="s">
        <v>807</v>
      </c>
      <c r="L774" s="133" t="s">
        <v>395</v>
      </c>
      <c r="M774" s="5">
        <f t="shared" si="200"/>
        <v>4.125</v>
      </c>
      <c r="N774" s="5">
        <f t="shared" si="200"/>
        <v>5.625</v>
      </c>
      <c r="O774" s="5">
        <f t="shared" si="200"/>
        <v>6</v>
      </c>
      <c r="P774" s="5">
        <f t="shared" si="200"/>
        <v>7.5</v>
      </c>
      <c r="Q774" s="5">
        <f t="shared" si="200"/>
        <v>7.5</v>
      </c>
      <c r="R774" s="5">
        <f t="shared" si="200"/>
        <v>0</v>
      </c>
      <c r="S774" s="5">
        <f t="shared" si="200"/>
        <v>0</v>
      </c>
      <c r="T774" s="5">
        <f t="shared" si="200"/>
        <v>0</v>
      </c>
      <c r="U774" s="5">
        <f t="shared" si="20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35">
      <c r="A775" s="136"/>
      <c r="B775" s="126"/>
      <c r="C775" s="108"/>
      <c r="D775" s="108"/>
      <c r="E775" s="108"/>
      <c r="F775" s="110"/>
      <c r="G775" s="112"/>
      <c r="H775" s="112"/>
      <c r="K775" s="133"/>
      <c r="L775" s="133" t="s">
        <v>142</v>
      </c>
      <c r="M775" s="5">
        <f t="shared" si="200"/>
        <v>4.125</v>
      </c>
      <c r="N775" s="5">
        <f t="shared" si="200"/>
        <v>5.625</v>
      </c>
      <c r="O775" s="5">
        <f t="shared" si="200"/>
        <v>6</v>
      </c>
      <c r="P775" s="5">
        <f t="shared" si="200"/>
        <v>7.5</v>
      </c>
      <c r="Q775" s="5">
        <f t="shared" si="200"/>
        <v>7.5</v>
      </c>
      <c r="R775" s="5">
        <f t="shared" si="200"/>
        <v>0</v>
      </c>
      <c r="S775" s="5">
        <f t="shared" si="200"/>
        <v>0</v>
      </c>
      <c r="T775" s="5">
        <f t="shared" si="200"/>
        <v>0</v>
      </c>
      <c r="U775" s="5">
        <f t="shared" si="20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35">
      <c r="A776" s="136"/>
      <c r="B776" s="126"/>
      <c r="C776" s="108"/>
      <c r="D776" s="108"/>
      <c r="E776" s="108"/>
      <c r="F776" s="110"/>
      <c r="G776" s="112"/>
      <c r="H776" s="112"/>
      <c r="K776" s="133"/>
      <c r="L776" s="133" t="s">
        <v>143</v>
      </c>
      <c r="M776" s="5">
        <f t="shared" si="200"/>
        <v>4.125</v>
      </c>
      <c r="N776" s="5">
        <f t="shared" si="200"/>
        <v>5.625</v>
      </c>
      <c r="O776" s="5">
        <f t="shared" si="200"/>
        <v>6</v>
      </c>
      <c r="P776" s="5">
        <f t="shared" si="200"/>
        <v>7.5</v>
      </c>
      <c r="Q776" s="5">
        <f t="shared" si="200"/>
        <v>7.5</v>
      </c>
      <c r="R776" s="5">
        <f t="shared" si="200"/>
        <v>0</v>
      </c>
      <c r="S776" s="5">
        <f t="shared" si="200"/>
        <v>0</v>
      </c>
      <c r="T776" s="5">
        <f t="shared" si="200"/>
        <v>0</v>
      </c>
      <c r="U776" s="5">
        <f t="shared" si="20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35">
      <c r="A777" s="136"/>
      <c r="B777" s="126"/>
      <c r="C777" s="108"/>
      <c r="D777" s="108"/>
      <c r="E777" s="108"/>
      <c r="F777" s="110"/>
      <c r="G777" s="112"/>
      <c r="H777" s="112"/>
      <c r="K777" s="133"/>
      <c r="L777" s="133" t="s">
        <v>144</v>
      </c>
      <c r="M777" s="5">
        <f t="shared" si="200"/>
        <v>4.125</v>
      </c>
      <c r="N777" s="5">
        <f t="shared" si="200"/>
        <v>5.625</v>
      </c>
      <c r="O777" s="5">
        <f t="shared" si="200"/>
        <v>6</v>
      </c>
      <c r="P777" s="5">
        <f t="shared" si="200"/>
        <v>7.5</v>
      </c>
      <c r="Q777" s="5">
        <f t="shared" si="200"/>
        <v>7.5</v>
      </c>
      <c r="R777" s="5">
        <f t="shared" si="200"/>
        <v>0</v>
      </c>
      <c r="S777" s="5">
        <f t="shared" si="200"/>
        <v>0</v>
      </c>
      <c r="T777" s="5">
        <f t="shared" si="200"/>
        <v>0</v>
      </c>
      <c r="U777" s="5">
        <f t="shared" si="200"/>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35">
      <c r="A778" s="136"/>
      <c r="B778" s="126"/>
      <c r="C778" s="108"/>
      <c r="D778" s="108"/>
      <c r="E778" s="108"/>
      <c r="F778" s="110"/>
      <c r="G778" s="112"/>
      <c r="H778" s="112"/>
      <c r="K778" s="133"/>
      <c r="L778" s="133" t="s">
        <v>145</v>
      </c>
      <c r="M778" s="5">
        <f t="shared" si="200"/>
        <v>4.125</v>
      </c>
      <c r="N778" s="5">
        <f t="shared" si="200"/>
        <v>5.625</v>
      </c>
      <c r="O778" s="5">
        <f t="shared" si="200"/>
        <v>6</v>
      </c>
      <c r="P778" s="5">
        <f t="shared" si="200"/>
        <v>7.5</v>
      </c>
      <c r="Q778" s="5">
        <f t="shared" si="200"/>
        <v>7.5</v>
      </c>
      <c r="R778" s="5">
        <f t="shared" si="200"/>
        <v>0</v>
      </c>
      <c r="S778" s="5">
        <f t="shared" si="200"/>
        <v>0</v>
      </c>
      <c r="T778" s="5">
        <f t="shared" si="200"/>
        <v>0</v>
      </c>
      <c r="U778" s="5">
        <f t="shared" si="200"/>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35">
      <c r="A779" s="136"/>
      <c r="B779" s="126"/>
      <c r="C779" s="108"/>
      <c r="D779" s="108"/>
      <c r="E779" s="108"/>
      <c r="F779" s="110"/>
      <c r="G779" s="112"/>
      <c r="H779" s="112"/>
      <c r="K779" s="133"/>
      <c r="L779" s="133" t="s">
        <v>146</v>
      </c>
      <c r="M779" s="5">
        <f>INDEX(M$744:M$753,MATCH($L779,$L$744:$L$753,0))</f>
        <v>4.125</v>
      </c>
      <c r="N779" s="5">
        <f t="shared" si="200"/>
        <v>5.625</v>
      </c>
      <c r="O779" s="5">
        <f t="shared" si="200"/>
        <v>6</v>
      </c>
      <c r="P779" s="5">
        <f t="shared" si="200"/>
        <v>7.5</v>
      </c>
      <c r="Q779" s="5">
        <f t="shared" si="200"/>
        <v>7.5</v>
      </c>
      <c r="R779" s="5">
        <f t="shared" si="200"/>
        <v>0</v>
      </c>
      <c r="S779" s="5">
        <f t="shared" si="200"/>
        <v>0</v>
      </c>
      <c r="T779" s="5">
        <f t="shared" si="200"/>
        <v>0</v>
      </c>
      <c r="U779" s="5">
        <f t="shared" si="200"/>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35">
      <c r="A780" s="136"/>
      <c r="B780" s="126"/>
      <c r="C780" s="108"/>
      <c r="D780" s="108"/>
      <c r="E780" s="108"/>
      <c r="F780" s="110"/>
      <c r="G780" s="112"/>
      <c r="H780" s="112"/>
      <c r="K780" s="133"/>
      <c r="L780" s="133" t="s">
        <v>147</v>
      </c>
      <c r="M780" s="5">
        <f t="shared" si="200"/>
        <v>4.125</v>
      </c>
      <c r="N780" s="5">
        <f t="shared" si="200"/>
        <v>5.625</v>
      </c>
      <c r="O780" s="5">
        <f>INDEX(O$744:O$753,MATCH($L780,$L$744:$L$753,0))</f>
        <v>6</v>
      </c>
      <c r="P780" s="5">
        <f t="shared" si="200"/>
        <v>7.5</v>
      </c>
      <c r="Q780" s="5">
        <f t="shared" si="200"/>
        <v>7.5</v>
      </c>
      <c r="R780" s="5">
        <f t="shared" si="200"/>
        <v>0</v>
      </c>
      <c r="S780" s="5">
        <f t="shared" si="200"/>
        <v>0</v>
      </c>
      <c r="T780" s="5">
        <f t="shared" si="200"/>
        <v>0</v>
      </c>
      <c r="U780" s="5">
        <f t="shared" si="200"/>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35">
      <c r="A781" s="136"/>
      <c r="B781" s="126"/>
      <c r="C781" s="108"/>
      <c r="D781" s="108"/>
      <c r="E781" s="108"/>
      <c r="F781" s="110"/>
      <c r="G781" s="112"/>
      <c r="H781" s="112"/>
      <c r="K781" s="133"/>
      <c r="L781" s="133" t="s">
        <v>148</v>
      </c>
      <c r="M781" s="5">
        <f t="shared" si="200"/>
        <v>4.125</v>
      </c>
      <c r="N781" s="5">
        <f t="shared" si="200"/>
        <v>5.625</v>
      </c>
      <c r="O781" s="5">
        <f t="shared" si="200"/>
        <v>6</v>
      </c>
      <c r="P781" s="5">
        <f t="shared" si="200"/>
        <v>7.5</v>
      </c>
      <c r="Q781" s="5">
        <f t="shared" si="200"/>
        <v>7.5</v>
      </c>
      <c r="R781" s="5">
        <f t="shared" si="200"/>
        <v>0</v>
      </c>
      <c r="S781" s="5">
        <f t="shared" si="200"/>
        <v>0</v>
      </c>
      <c r="T781" s="5">
        <f t="shared" si="200"/>
        <v>0</v>
      </c>
      <c r="U781" s="5">
        <f t="shared" si="200"/>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35">
      <c r="A782" s="136"/>
      <c r="B782" s="126"/>
      <c r="C782" s="108"/>
      <c r="D782" s="108"/>
      <c r="E782" s="108"/>
      <c r="F782" s="110"/>
      <c r="G782" s="112"/>
      <c r="H782" s="112"/>
      <c r="K782" s="133"/>
      <c r="L782" s="133" t="s">
        <v>149</v>
      </c>
      <c r="M782" s="5">
        <f t="shared" si="200"/>
        <v>4.125</v>
      </c>
      <c r="N782" s="5">
        <f t="shared" si="200"/>
        <v>5.625</v>
      </c>
      <c r="O782" s="5">
        <f t="shared" si="200"/>
        <v>6</v>
      </c>
      <c r="P782" s="5">
        <f t="shared" si="200"/>
        <v>7.5</v>
      </c>
      <c r="Q782" s="5">
        <f t="shared" si="200"/>
        <v>7.5</v>
      </c>
      <c r="R782" s="5">
        <f t="shared" si="200"/>
        <v>0</v>
      </c>
      <c r="S782" s="5">
        <f t="shared" si="200"/>
        <v>0</v>
      </c>
      <c r="T782" s="5">
        <f t="shared" si="200"/>
        <v>0</v>
      </c>
      <c r="U782" s="5">
        <f t="shared" si="200"/>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35">
      <c r="A783" s="136"/>
      <c r="B783" s="126"/>
      <c r="C783" s="108"/>
      <c r="D783" s="108"/>
      <c r="E783" s="108"/>
      <c r="F783" s="110"/>
      <c r="G783" s="112"/>
      <c r="H783" s="112"/>
      <c r="K783" s="133"/>
      <c r="L783" s="133" t="s">
        <v>150</v>
      </c>
      <c r="M783" s="5">
        <f t="shared" si="200"/>
        <v>4.125</v>
      </c>
      <c r="N783" s="5">
        <f t="shared" si="200"/>
        <v>5.625</v>
      </c>
      <c r="O783" s="5">
        <f t="shared" si="200"/>
        <v>6</v>
      </c>
      <c r="P783" s="5">
        <f t="shared" si="200"/>
        <v>7.5</v>
      </c>
      <c r="Q783" s="5">
        <f t="shared" si="200"/>
        <v>7.5</v>
      </c>
      <c r="R783" s="5">
        <f t="shared" si="200"/>
        <v>0</v>
      </c>
      <c r="S783" s="5">
        <f t="shared" si="200"/>
        <v>0</v>
      </c>
      <c r="T783" s="5">
        <f t="shared" si="200"/>
        <v>0</v>
      </c>
      <c r="U783" s="5">
        <f t="shared" si="200"/>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35">
      <c r="A784" s="136"/>
      <c r="B784" s="126"/>
      <c r="C784" s="108"/>
      <c r="D784" s="108"/>
      <c r="E784" s="108"/>
      <c r="F784" s="110"/>
      <c r="G784" s="112"/>
      <c r="H784" s="112"/>
      <c r="K784" s="133" t="s">
        <v>808</v>
      </c>
      <c r="L784" s="133" t="s">
        <v>395</v>
      </c>
      <c r="M784" s="5">
        <f t="shared" si="200"/>
        <v>4.125</v>
      </c>
      <c r="N784" s="5">
        <f t="shared" si="200"/>
        <v>5.625</v>
      </c>
      <c r="O784" s="5">
        <f t="shared" si="200"/>
        <v>6</v>
      </c>
      <c r="P784" s="5">
        <f t="shared" si="200"/>
        <v>7.5</v>
      </c>
      <c r="Q784" s="5">
        <f t="shared" si="200"/>
        <v>7.5</v>
      </c>
      <c r="R784" s="5">
        <f t="shared" si="200"/>
        <v>0</v>
      </c>
      <c r="S784" s="5">
        <f t="shared" si="200"/>
        <v>0</v>
      </c>
      <c r="T784" s="5">
        <f t="shared" si="200"/>
        <v>0</v>
      </c>
      <c r="U784" s="5">
        <f t="shared" si="200"/>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35">
      <c r="A785" s="136"/>
      <c r="B785" s="126"/>
      <c r="C785" s="108"/>
      <c r="D785" s="108"/>
      <c r="E785" s="108"/>
      <c r="F785" s="110"/>
      <c r="G785" s="112"/>
      <c r="H785" s="112"/>
      <c r="K785" s="133"/>
      <c r="L785" s="133" t="s">
        <v>142</v>
      </c>
      <c r="M785" s="5">
        <f t="shared" si="200"/>
        <v>4.125</v>
      </c>
      <c r="N785" s="5">
        <f t="shared" si="200"/>
        <v>5.625</v>
      </c>
      <c r="O785" s="5">
        <f t="shared" si="200"/>
        <v>6</v>
      </c>
      <c r="P785" s="5">
        <f t="shared" si="200"/>
        <v>7.5</v>
      </c>
      <c r="Q785" s="5">
        <f t="shared" si="200"/>
        <v>7.5</v>
      </c>
      <c r="R785" s="5">
        <f t="shared" si="200"/>
        <v>0</v>
      </c>
      <c r="S785" s="5">
        <f t="shared" si="200"/>
        <v>0</v>
      </c>
      <c r="T785" s="5">
        <f t="shared" si="200"/>
        <v>0</v>
      </c>
      <c r="U785" s="5">
        <f t="shared" si="200"/>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35">
      <c r="A786" s="136"/>
      <c r="B786" s="126"/>
      <c r="C786" s="108"/>
      <c r="D786" s="108"/>
      <c r="E786" s="108"/>
      <c r="F786" s="110"/>
      <c r="G786" s="112"/>
      <c r="H786" s="112"/>
      <c r="K786" s="133"/>
      <c r="L786" s="133" t="s">
        <v>143</v>
      </c>
      <c r="M786" s="5">
        <f t="shared" si="200"/>
        <v>4.125</v>
      </c>
      <c r="N786" s="5">
        <f t="shared" si="200"/>
        <v>5.625</v>
      </c>
      <c r="O786" s="5">
        <f t="shared" si="200"/>
        <v>6</v>
      </c>
      <c r="P786" s="5">
        <f t="shared" si="200"/>
        <v>7.5</v>
      </c>
      <c r="Q786" s="5">
        <f t="shared" si="200"/>
        <v>7.5</v>
      </c>
      <c r="R786" s="5">
        <f t="shared" si="200"/>
        <v>0</v>
      </c>
      <c r="S786" s="5">
        <f t="shared" si="200"/>
        <v>0</v>
      </c>
      <c r="T786" s="5">
        <f t="shared" si="200"/>
        <v>0</v>
      </c>
      <c r="U786" s="5">
        <f t="shared" si="200"/>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35">
      <c r="A787" s="136"/>
      <c r="B787" s="126"/>
      <c r="C787" s="108"/>
      <c r="D787" s="108"/>
      <c r="E787" s="108"/>
      <c r="F787" s="110"/>
      <c r="G787" s="112"/>
      <c r="H787" s="112"/>
      <c r="K787" s="133"/>
      <c r="L787" s="133" t="s">
        <v>144</v>
      </c>
      <c r="M787" s="5">
        <f t="shared" ref="M787:U818" si="201">INDEX(M$744:M$753,MATCH($L787,$L$744:$L$753,0))</f>
        <v>4.125</v>
      </c>
      <c r="N787" s="5">
        <f t="shared" si="201"/>
        <v>5.625</v>
      </c>
      <c r="O787" s="5">
        <f t="shared" si="201"/>
        <v>6</v>
      </c>
      <c r="P787" s="5">
        <f t="shared" si="201"/>
        <v>7.5</v>
      </c>
      <c r="Q787" s="5">
        <f t="shared" si="201"/>
        <v>7.5</v>
      </c>
      <c r="R787" s="5">
        <f t="shared" si="201"/>
        <v>0</v>
      </c>
      <c r="S787" s="5">
        <f t="shared" si="201"/>
        <v>0</v>
      </c>
      <c r="T787" s="5">
        <f t="shared" si="201"/>
        <v>0</v>
      </c>
      <c r="U787" s="5">
        <f t="shared" si="20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35">
      <c r="A788" s="136"/>
      <c r="B788" s="126"/>
      <c r="C788" s="108"/>
      <c r="D788" s="108"/>
      <c r="E788" s="108"/>
      <c r="F788" s="110"/>
      <c r="G788" s="112"/>
      <c r="H788" s="112"/>
      <c r="K788" s="133"/>
      <c r="L788" s="133" t="s">
        <v>145</v>
      </c>
      <c r="M788" s="5">
        <f t="shared" si="201"/>
        <v>4.125</v>
      </c>
      <c r="N788" s="5">
        <f t="shared" si="201"/>
        <v>5.625</v>
      </c>
      <c r="O788" s="5">
        <f t="shared" si="201"/>
        <v>6</v>
      </c>
      <c r="P788" s="5">
        <f t="shared" si="201"/>
        <v>7.5</v>
      </c>
      <c r="Q788" s="5">
        <f t="shared" si="201"/>
        <v>7.5</v>
      </c>
      <c r="R788" s="5">
        <f t="shared" si="201"/>
        <v>0</v>
      </c>
      <c r="S788" s="5">
        <f t="shared" si="201"/>
        <v>0</v>
      </c>
      <c r="T788" s="5">
        <f t="shared" si="201"/>
        <v>0</v>
      </c>
      <c r="U788" s="5">
        <f t="shared" si="20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35">
      <c r="A789" s="136"/>
      <c r="B789" s="126"/>
      <c r="C789" s="108"/>
      <c r="D789" s="108"/>
      <c r="E789" s="108"/>
      <c r="F789" s="110"/>
      <c r="G789" s="112"/>
      <c r="H789" s="112"/>
      <c r="K789" s="133"/>
      <c r="L789" s="133" t="s">
        <v>146</v>
      </c>
      <c r="M789" s="5">
        <f t="shared" si="201"/>
        <v>4.125</v>
      </c>
      <c r="N789" s="5">
        <f t="shared" si="201"/>
        <v>5.625</v>
      </c>
      <c r="O789" s="5">
        <f t="shared" si="201"/>
        <v>6</v>
      </c>
      <c r="P789" s="5">
        <f t="shared" si="201"/>
        <v>7.5</v>
      </c>
      <c r="Q789" s="5">
        <f t="shared" si="201"/>
        <v>7.5</v>
      </c>
      <c r="R789" s="5">
        <f t="shared" si="201"/>
        <v>0</v>
      </c>
      <c r="S789" s="5">
        <f t="shared" si="201"/>
        <v>0</v>
      </c>
      <c r="T789" s="5">
        <f t="shared" si="201"/>
        <v>0</v>
      </c>
      <c r="U789" s="5">
        <f t="shared" si="20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35">
      <c r="A790" s="136"/>
      <c r="B790" s="126"/>
      <c r="C790" s="108"/>
      <c r="D790" s="108"/>
      <c r="E790" s="108"/>
      <c r="F790" s="110"/>
      <c r="G790" s="112"/>
      <c r="H790" s="112"/>
      <c r="K790" s="133"/>
      <c r="L790" s="133" t="s">
        <v>147</v>
      </c>
      <c r="M790" s="5">
        <f t="shared" si="201"/>
        <v>4.125</v>
      </c>
      <c r="N790" s="5">
        <f t="shared" si="201"/>
        <v>5.625</v>
      </c>
      <c r="O790" s="5">
        <f t="shared" si="201"/>
        <v>6</v>
      </c>
      <c r="P790" s="5">
        <f t="shared" si="201"/>
        <v>7.5</v>
      </c>
      <c r="Q790" s="5">
        <f t="shared" si="201"/>
        <v>7.5</v>
      </c>
      <c r="R790" s="5">
        <f t="shared" si="201"/>
        <v>0</v>
      </c>
      <c r="S790" s="5">
        <f t="shared" si="201"/>
        <v>0</v>
      </c>
      <c r="T790" s="5">
        <f t="shared" si="201"/>
        <v>0</v>
      </c>
      <c r="U790" s="5">
        <f t="shared" si="20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35">
      <c r="A791" s="136"/>
      <c r="B791" s="126"/>
      <c r="C791" s="108"/>
      <c r="D791" s="108"/>
      <c r="E791" s="108"/>
      <c r="F791" s="110"/>
      <c r="G791" s="112"/>
      <c r="H791" s="112"/>
      <c r="K791" s="133"/>
      <c r="L791" s="133" t="s">
        <v>148</v>
      </c>
      <c r="M791" s="5">
        <f t="shared" si="201"/>
        <v>4.125</v>
      </c>
      <c r="N791" s="5">
        <f t="shared" si="201"/>
        <v>5.625</v>
      </c>
      <c r="O791" s="5">
        <f t="shared" si="201"/>
        <v>6</v>
      </c>
      <c r="P791" s="5">
        <f t="shared" si="201"/>
        <v>7.5</v>
      </c>
      <c r="Q791" s="5">
        <f t="shared" si="201"/>
        <v>7.5</v>
      </c>
      <c r="R791" s="5">
        <f t="shared" si="201"/>
        <v>0</v>
      </c>
      <c r="S791" s="5">
        <f t="shared" si="201"/>
        <v>0</v>
      </c>
      <c r="T791" s="5">
        <f t="shared" si="201"/>
        <v>0</v>
      </c>
      <c r="U791" s="5">
        <f t="shared" si="20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35">
      <c r="A792" s="136"/>
      <c r="B792" s="126"/>
      <c r="C792" s="108"/>
      <c r="D792" s="108"/>
      <c r="E792" s="108"/>
      <c r="F792" s="110"/>
      <c r="G792" s="112"/>
      <c r="H792" s="112"/>
      <c r="K792" s="133"/>
      <c r="L792" s="133" t="s">
        <v>149</v>
      </c>
      <c r="M792" s="5">
        <f t="shared" si="201"/>
        <v>4.125</v>
      </c>
      <c r="N792" s="5">
        <f t="shared" si="201"/>
        <v>5.625</v>
      </c>
      <c r="O792" s="5">
        <f t="shared" si="201"/>
        <v>6</v>
      </c>
      <c r="P792" s="5">
        <f t="shared" si="201"/>
        <v>7.5</v>
      </c>
      <c r="Q792" s="5">
        <f t="shared" si="201"/>
        <v>7.5</v>
      </c>
      <c r="R792" s="5">
        <f t="shared" si="201"/>
        <v>0</v>
      </c>
      <c r="S792" s="5">
        <f t="shared" si="201"/>
        <v>0</v>
      </c>
      <c r="T792" s="5">
        <f t="shared" si="201"/>
        <v>0</v>
      </c>
      <c r="U792" s="5">
        <f t="shared" si="20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35">
      <c r="A793" s="136"/>
      <c r="B793" s="126"/>
      <c r="C793" s="108"/>
      <c r="D793" s="108"/>
      <c r="E793" s="108"/>
      <c r="F793" s="110"/>
      <c r="G793" s="112"/>
      <c r="H793" s="112"/>
      <c r="K793" s="133"/>
      <c r="L793" s="133" t="s">
        <v>150</v>
      </c>
      <c r="M793" s="5">
        <f t="shared" si="201"/>
        <v>4.125</v>
      </c>
      <c r="N793" s="5">
        <f t="shared" si="201"/>
        <v>5.625</v>
      </c>
      <c r="O793" s="5">
        <f t="shared" si="201"/>
        <v>6</v>
      </c>
      <c r="P793" s="5">
        <f t="shared" si="201"/>
        <v>7.5</v>
      </c>
      <c r="Q793" s="5">
        <f t="shared" si="201"/>
        <v>7.5</v>
      </c>
      <c r="R793" s="5">
        <f t="shared" si="201"/>
        <v>0</v>
      </c>
      <c r="S793" s="5">
        <f t="shared" si="201"/>
        <v>0</v>
      </c>
      <c r="T793" s="5">
        <f t="shared" si="201"/>
        <v>0</v>
      </c>
      <c r="U793" s="5">
        <f t="shared" si="20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35">
      <c r="A794" s="136"/>
      <c r="B794" s="126"/>
      <c r="C794" s="108"/>
      <c r="D794" s="108"/>
      <c r="E794" s="108"/>
      <c r="F794" s="110"/>
      <c r="G794" s="112"/>
      <c r="H794" s="112"/>
      <c r="K794" s="133" t="s">
        <v>809</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35">
      <c r="A795" s="136"/>
      <c r="B795" s="126"/>
      <c r="C795" s="108"/>
      <c r="D795" s="108"/>
      <c r="E795" s="108"/>
      <c r="F795" s="110"/>
      <c r="G795" s="112"/>
      <c r="H795" s="112"/>
      <c r="K795" s="133"/>
      <c r="L795" s="133" t="s">
        <v>142</v>
      </c>
      <c r="M795" s="5">
        <f t="shared" si="201"/>
        <v>4.125</v>
      </c>
      <c r="N795" s="5">
        <f t="shared" si="201"/>
        <v>5.625</v>
      </c>
      <c r="O795" s="5">
        <f t="shared" si="201"/>
        <v>6</v>
      </c>
      <c r="P795" s="5">
        <f t="shared" si="201"/>
        <v>7.5</v>
      </c>
      <c r="Q795" s="5">
        <f t="shared" si="201"/>
        <v>7.5</v>
      </c>
      <c r="R795" s="5">
        <f t="shared" si="201"/>
        <v>0</v>
      </c>
      <c r="S795" s="5">
        <f t="shared" si="201"/>
        <v>0</v>
      </c>
      <c r="T795" s="5">
        <f t="shared" si="201"/>
        <v>0</v>
      </c>
      <c r="U795" s="5">
        <f t="shared" si="20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35">
      <c r="A796" s="136"/>
      <c r="B796" s="126"/>
      <c r="C796" s="108"/>
      <c r="D796" s="108"/>
      <c r="E796" s="108"/>
      <c r="F796" s="110"/>
      <c r="G796" s="112"/>
      <c r="H796" s="112"/>
      <c r="K796" s="133"/>
      <c r="L796" s="133" t="s">
        <v>143</v>
      </c>
      <c r="M796" s="5">
        <f t="shared" si="201"/>
        <v>4.125</v>
      </c>
      <c r="N796" s="5">
        <f t="shared" si="201"/>
        <v>5.625</v>
      </c>
      <c r="O796" s="5">
        <f t="shared" si="201"/>
        <v>6</v>
      </c>
      <c r="P796" s="5">
        <f t="shared" si="201"/>
        <v>7.5</v>
      </c>
      <c r="Q796" s="5">
        <f t="shared" si="201"/>
        <v>7.5</v>
      </c>
      <c r="R796" s="5">
        <f t="shared" si="201"/>
        <v>0</v>
      </c>
      <c r="S796" s="5">
        <f t="shared" si="201"/>
        <v>0</v>
      </c>
      <c r="T796" s="5">
        <f t="shared" si="201"/>
        <v>0</v>
      </c>
      <c r="U796" s="5">
        <f t="shared" si="20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35">
      <c r="A797" s="136"/>
      <c r="B797" s="126"/>
      <c r="C797" s="108"/>
      <c r="D797" s="108"/>
      <c r="E797" s="108"/>
      <c r="F797" s="110"/>
      <c r="G797" s="112"/>
      <c r="H797" s="112"/>
      <c r="K797" s="133"/>
      <c r="L797" s="133" t="s">
        <v>144</v>
      </c>
      <c r="M797" s="5">
        <f t="shared" si="201"/>
        <v>4.125</v>
      </c>
      <c r="N797" s="5">
        <f t="shared" si="201"/>
        <v>5.625</v>
      </c>
      <c r="O797" s="5">
        <f t="shared" si="201"/>
        <v>6</v>
      </c>
      <c r="P797" s="5">
        <f t="shared" si="201"/>
        <v>7.5</v>
      </c>
      <c r="Q797" s="5">
        <f t="shared" si="201"/>
        <v>7.5</v>
      </c>
      <c r="R797" s="5">
        <f t="shared" si="201"/>
        <v>0</v>
      </c>
      <c r="S797" s="5">
        <f t="shared" si="201"/>
        <v>0</v>
      </c>
      <c r="T797" s="5">
        <f t="shared" si="201"/>
        <v>0</v>
      </c>
      <c r="U797" s="5">
        <f t="shared" si="20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35">
      <c r="A798" s="136"/>
      <c r="B798" s="126"/>
      <c r="C798" s="108"/>
      <c r="D798" s="108"/>
      <c r="E798" s="108"/>
      <c r="F798" s="110"/>
      <c r="G798" s="112"/>
      <c r="H798" s="112"/>
      <c r="K798" s="133"/>
      <c r="L798" s="133" t="s">
        <v>145</v>
      </c>
      <c r="M798" s="5">
        <f t="shared" si="201"/>
        <v>4.125</v>
      </c>
      <c r="N798" s="5">
        <f t="shared" si="201"/>
        <v>5.625</v>
      </c>
      <c r="O798" s="5">
        <f t="shared" si="201"/>
        <v>6</v>
      </c>
      <c r="P798" s="5">
        <f t="shared" si="201"/>
        <v>7.5</v>
      </c>
      <c r="Q798" s="5">
        <f t="shared" si="201"/>
        <v>7.5</v>
      </c>
      <c r="R798" s="5">
        <f t="shared" si="201"/>
        <v>0</v>
      </c>
      <c r="S798" s="5">
        <f t="shared" si="201"/>
        <v>0</v>
      </c>
      <c r="T798" s="5">
        <f t="shared" si="201"/>
        <v>0</v>
      </c>
      <c r="U798" s="5">
        <f t="shared" si="20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35">
      <c r="A799" s="136"/>
      <c r="B799" s="126"/>
      <c r="C799" s="108"/>
      <c r="D799" s="108"/>
      <c r="E799" s="108"/>
      <c r="F799" s="110"/>
      <c r="G799" s="112"/>
      <c r="H799" s="112"/>
      <c r="K799" s="133"/>
      <c r="L799" s="133" t="s">
        <v>146</v>
      </c>
      <c r="M799" s="5">
        <f t="shared" si="201"/>
        <v>4.125</v>
      </c>
      <c r="N799" s="5">
        <f t="shared" si="201"/>
        <v>5.625</v>
      </c>
      <c r="O799" s="5">
        <f t="shared" si="201"/>
        <v>6</v>
      </c>
      <c r="P799" s="5">
        <f t="shared" si="201"/>
        <v>7.5</v>
      </c>
      <c r="Q799" s="5">
        <f t="shared" si="201"/>
        <v>7.5</v>
      </c>
      <c r="R799" s="5">
        <f t="shared" si="201"/>
        <v>0</v>
      </c>
      <c r="S799" s="5">
        <f t="shared" si="201"/>
        <v>0</v>
      </c>
      <c r="T799" s="5">
        <f t="shared" si="201"/>
        <v>0</v>
      </c>
      <c r="U799" s="5">
        <f t="shared" si="20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35">
      <c r="A800" s="136"/>
      <c r="B800" s="126"/>
      <c r="C800" s="108"/>
      <c r="D800" s="108"/>
      <c r="E800" s="108"/>
      <c r="F800" s="110"/>
      <c r="G800" s="112"/>
      <c r="H800" s="112"/>
      <c r="K800" s="133"/>
      <c r="L800" s="133" t="s">
        <v>147</v>
      </c>
      <c r="M800" s="5">
        <f t="shared" si="201"/>
        <v>4.125</v>
      </c>
      <c r="N800" s="5">
        <f t="shared" si="201"/>
        <v>5.625</v>
      </c>
      <c r="O800" s="5">
        <f t="shared" si="201"/>
        <v>6</v>
      </c>
      <c r="P800" s="5">
        <f t="shared" si="201"/>
        <v>7.5</v>
      </c>
      <c r="Q800" s="5">
        <f t="shared" si="201"/>
        <v>7.5</v>
      </c>
      <c r="R800" s="5">
        <f t="shared" si="201"/>
        <v>0</v>
      </c>
      <c r="S800" s="5">
        <f t="shared" si="201"/>
        <v>0</v>
      </c>
      <c r="T800" s="5">
        <f t="shared" si="201"/>
        <v>0</v>
      </c>
      <c r="U800" s="5">
        <f t="shared" si="20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35">
      <c r="A801" s="136"/>
      <c r="B801" s="126"/>
      <c r="C801" s="108"/>
      <c r="D801" s="108"/>
      <c r="E801" s="108"/>
      <c r="F801" s="110"/>
      <c r="G801" s="112"/>
      <c r="H801" s="112"/>
      <c r="K801" s="133"/>
      <c r="L801" s="133" t="s">
        <v>148</v>
      </c>
      <c r="M801" s="5">
        <f t="shared" si="201"/>
        <v>4.125</v>
      </c>
      <c r="N801" s="5">
        <f t="shared" si="201"/>
        <v>5.625</v>
      </c>
      <c r="O801" s="5">
        <f t="shared" si="201"/>
        <v>6</v>
      </c>
      <c r="P801" s="5">
        <f t="shared" si="201"/>
        <v>7.5</v>
      </c>
      <c r="Q801" s="5">
        <f t="shared" si="201"/>
        <v>7.5</v>
      </c>
      <c r="R801" s="5">
        <f t="shared" si="201"/>
        <v>0</v>
      </c>
      <c r="S801" s="5">
        <f t="shared" si="201"/>
        <v>0</v>
      </c>
      <c r="T801" s="5">
        <f t="shared" si="201"/>
        <v>0</v>
      </c>
      <c r="U801" s="5">
        <f t="shared" si="20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35">
      <c r="A802" s="136"/>
      <c r="B802" s="126"/>
      <c r="C802" s="108"/>
      <c r="D802" s="108"/>
      <c r="E802" s="108"/>
      <c r="F802" s="110"/>
      <c r="G802" s="112"/>
      <c r="H802" s="112"/>
      <c r="K802" s="133"/>
      <c r="L802" s="133" t="s">
        <v>149</v>
      </c>
      <c r="M802" s="5">
        <f t="shared" si="201"/>
        <v>4.125</v>
      </c>
      <c r="N802" s="5">
        <f t="shared" si="201"/>
        <v>5.625</v>
      </c>
      <c r="O802" s="5">
        <f t="shared" si="201"/>
        <v>6</v>
      </c>
      <c r="P802" s="5">
        <f t="shared" si="201"/>
        <v>7.5</v>
      </c>
      <c r="Q802" s="5">
        <f t="shared" si="201"/>
        <v>7.5</v>
      </c>
      <c r="R802" s="5">
        <f t="shared" si="201"/>
        <v>0</v>
      </c>
      <c r="S802" s="5">
        <f t="shared" si="201"/>
        <v>0</v>
      </c>
      <c r="T802" s="5">
        <f t="shared" si="201"/>
        <v>0</v>
      </c>
      <c r="U802" s="5">
        <f t="shared" si="20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35">
      <c r="A803" s="136"/>
      <c r="B803" s="126"/>
      <c r="C803" s="108"/>
      <c r="D803" s="108"/>
      <c r="E803" s="108"/>
      <c r="F803" s="110"/>
      <c r="G803" s="112"/>
      <c r="H803" s="112"/>
      <c r="K803" s="133"/>
      <c r="L803" s="133" t="s">
        <v>150</v>
      </c>
      <c r="M803" s="5">
        <f t="shared" si="201"/>
        <v>4.125</v>
      </c>
      <c r="N803" s="5">
        <f t="shared" si="201"/>
        <v>5.625</v>
      </c>
      <c r="O803" s="5">
        <f t="shared" si="201"/>
        <v>6</v>
      </c>
      <c r="P803" s="5">
        <f t="shared" si="201"/>
        <v>7.5</v>
      </c>
      <c r="Q803" s="5">
        <f t="shared" si="201"/>
        <v>7.5</v>
      </c>
      <c r="R803" s="5">
        <f t="shared" si="201"/>
        <v>0</v>
      </c>
      <c r="S803" s="5">
        <f t="shared" si="201"/>
        <v>0</v>
      </c>
      <c r="T803" s="5">
        <f t="shared" si="201"/>
        <v>0</v>
      </c>
      <c r="U803" s="5">
        <f t="shared" si="20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35">
      <c r="A804" s="136"/>
      <c r="B804" s="126"/>
      <c r="C804" s="108"/>
      <c r="D804" s="108"/>
      <c r="E804" s="108"/>
      <c r="F804" s="110"/>
      <c r="G804" s="112"/>
      <c r="H804" s="112"/>
      <c r="K804" s="133" t="s">
        <v>810</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35">
      <c r="A805" s="136"/>
      <c r="B805" s="126"/>
      <c r="C805" s="108"/>
      <c r="D805" s="108"/>
      <c r="E805" s="108"/>
      <c r="F805" s="110"/>
      <c r="G805" s="112"/>
      <c r="H805" s="112"/>
      <c r="K805" s="133"/>
      <c r="L805" s="133" t="s">
        <v>142</v>
      </c>
      <c r="M805" s="5">
        <f t="shared" si="201"/>
        <v>4.125</v>
      </c>
      <c r="N805" s="5">
        <f t="shared" si="201"/>
        <v>5.625</v>
      </c>
      <c r="O805" s="5">
        <f t="shared" si="201"/>
        <v>6</v>
      </c>
      <c r="P805" s="5">
        <f t="shared" si="201"/>
        <v>7.5</v>
      </c>
      <c r="Q805" s="5">
        <f t="shared" si="201"/>
        <v>7.5</v>
      </c>
      <c r="R805" s="5">
        <f t="shared" si="201"/>
        <v>0</v>
      </c>
      <c r="S805" s="5">
        <f t="shared" si="201"/>
        <v>0</v>
      </c>
      <c r="T805" s="5">
        <f t="shared" si="201"/>
        <v>0</v>
      </c>
      <c r="U805" s="5">
        <f t="shared" si="201"/>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35">
      <c r="A806" s="136"/>
      <c r="B806" s="126"/>
      <c r="C806" s="108"/>
      <c r="D806" s="108"/>
      <c r="E806" s="108"/>
      <c r="F806" s="110"/>
      <c r="G806" s="112"/>
      <c r="H806" s="112"/>
      <c r="K806" s="133"/>
      <c r="L806" s="133" t="s">
        <v>143</v>
      </c>
      <c r="M806" s="5">
        <f t="shared" si="201"/>
        <v>4.125</v>
      </c>
      <c r="N806" s="5">
        <f t="shared" si="201"/>
        <v>5.625</v>
      </c>
      <c r="O806" s="5">
        <f t="shared" si="201"/>
        <v>6</v>
      </c>
      <c r="P806" s="5">
        <f t="shared" si="201"/>
        <v>7.5</v>
      </c>
      <c r="Q806" s="5">
        <f t="shared" si="201"/>
        <v>7.5</v>
      </c>
      <c r="R806" s="5">
        <f t="shared" si="201"/>
        <v>0</v>
      </c>
      <c r="S806" s="5">
        <f t="shared" si="201"/>
        <v>0</v>
      </c>
      <c r="T806" s="5">
        <f t="shared" si="201"/>
        <v>0</v>
      </c>
      <c r="U806" s="5">
        <f t="shared" si="20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35">
      <c r="A807" s="136"/>
      <c r="B807" s="126"/>
      <c r="C807" s="108"/>
      <c r="D807" s="108"/>
      <c r="E807" s="108"/>
      <c r="F807" s="110"/>
      <c r="G807" s="112"/>
      <c r="H807" s="112"/>
      <c r="K807" s="133"/>
      <c r="L807" s="133" t="s">
        <v>144</v>
      </c>
      <c r="M807" s="5">
        <f t="shared" si="201"/>
        <v>4.125</v>
      </c>
      <c r="N807" s="5">
        <f t="shared" si="201"/>
        <v>5.625</v>
      </c>
      <c r="O807" s="5">
        <f t="shared" si="201"/>
        <v>6</v>
      </c>
      <c r="P807" s="5">
        <f t="shared" si="201"/>
        <v>7.5</v>
      </c>
      <c r="Q807" s="5">
        <f t="shared" si="201"/>
        <v>7.5</v>
      </c>
      <c r="R807" s="5">
        <f t="shared" si="201"/>
        <v>0</v>
      </c>
      <c r="S807" s="5">
        <f t="shared" si="201"/>
        <v>0</v>
      </c>
      <c r="T807" s="5">
        <f t="shared" si="201"/>
        <v>0</v>
      </c>
      <c r="U807" s="5">
        <f t="shared" si="20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35">
      <c r="A808" s="136"/>
      <c r="B808" s="126"/>
      <c r="C808" s="108"/>
      <c r="D808" s="108"/>
      <c r="E808" s="108"/>
      <c r="F808" s="110"/>
      <c r="G808" s="112"/>
      <c r="H808" s="112"/>
      <c r="K808" s="133"/>
      <c r="L808" s="133" t="s">
        <v>145</v>
      </c>
      <c r="M808" s="5">
        <f t="shared" si="201"/>
        <v>4.125</v>
      </c>
      <c r="N808" s="5">
        <f t="shared" si="201"/>
        <v>5.625</v>
      </c>
      <c r="O808" s="5">
        <f t="shared" si="201"/>
        <v>6</v>
      </c>
      <c r="P808" s="5">
        <f t="shared" si="201"/>
        <v>7.5</v>
      </c>
      <c r="Q808" s="5">
        <f t="shared" si="201"/>
        <v>7.5</v>
      </c>
      <c r="R808" s="5">
        <f t="shared" si="201"/>
        <v>0</v>
      </c>
      <c r="S808" s="5">
        <f t="shared" si="201"/>
        <v>0</v>
      </c>
      <c r="T808" s="5">
        <f t="shared" si="201"/>
        <v>0</v>
      </c>
      <c r="U808" s="5">
        <f t="shared" si="20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35">
      <c r="A809" s="136"/>
      <c r="B809" s="126"/>
      <c r="C809" s="108"/>
      <c r="D809" s="108"/>
      <c r="E809" s="108"/>
      <c r="F809" s="110"/>
      <c r="G809" s="112"/>
      <c r="H809" s="112"/>
      <c r="K809" s="133"/>
      <c r="L809" s="133" t="s">
        <v>146</v>
      </c>
      <c r="M809" s="5">
        <f t="shared" si="201"/>
        <v>4.125</v>
      </c>
      <c r="N809" s="5">
        <f t="shared" si="201"/>
        <v>5.625</v>
      </c>
      <c r="O809" s="5">
        <f t="shared" si="201"/>
        <v>6</v>
      </c>
      <c r="P809" s="5">
        <f t="shared" si="201"/>
        <v>7.5</v>
      </c>
      <c r="Q809" s="5">
        <f t="shared" si="201"/>
        <v>7.5</v>
      </c>
      <c r="R809" s="5">
        <f t="shared" si="201"/>
        <v>0</v>
      </c>
      <c r="S809" s="5">
        <f t="shared" si="201"/>
        <v>0</v>
      </c>
      <c r="T809" s="5">
        <f t="shared" si="201"/>
        <v>0</v>
      </c>
      <c r="U809" s="5">
        <f t="shared" si="201"/>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35">
      <c r="A810" s="136"/>
      <c r="B810" s="126"/>
      <c r="C810" s="108"/>
      <c r="D810" s="108"/>
      <c r="E810" s="108"/>
      <c r="F810" s="110"/>
      <c r="G810" s="112"/>
      <c r="H810" s="112"/>
      <c r="K810" s="133"/>
      <c r="L810" s="133" t="s">
        <v>147</v>
      </c>
      <c r="M810" s="5">
        <f t="shared" si="201"/>
        <v>4.125</v>
      </c>
      <c r="N810" s="5">
        <f t="shared" si="201"/>
        <v>5.625</v>
      </c>
      <c r="O810" s="5">
        <f t="shared" si="201"/>
        <v>6</v>
      </c>
      <c r="P810" s="5">
        <f t="shared" si="201"/>
        <v>7.5</v>
      </c>
      <c r="Q810" s="5">
        <f t="shared" si="201"/>
        <v>7.5</v>
      </c>
      <c r="R810" s="5">
        <f t="shared" si="201"/>
        <v>0</v>
      </c>
      <c r="S810" s="5">
        <f t="shared" si="201"/>
        <v>0</v>
      </c>
      <c r="T810" s="5">
        <f t="shared" si="201"/>
        <v>0</v>
      </c>
      <c r="U810" s="5">
        <f t="shared" si="201"/>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35">
      <c r="A811" s="136"/>
      <c r="B811" s="126"/>
      <c r="C811" s="108"/>
      <c r="D811" s="108"/>
      <c r="E811" s="108"/>
      <c r="F811" s="110"/>
      <c r="G811" s="112"/>
      <c r="H811" s="112"/>
      <c r="K811" s="133"/>
      <c r="L811" s="133" t="s">
        <v>148</v>
      </c>
      <c r="M811" s="5">
        <f t="shared" si="201"/>
        <v>4.125</v>
      </c>
      <c r="N811" s="5">
        <f t="shared" si="201"/>
        <v>5.625</v>
      </c>
      <c r="O811" s="5">
        <f t="shared" si="201"/>
        <v>6</v>
      </c>
      <c r="P811" s="5">
        <f t="shared" si="201"/>
        <v>7.5</v>
      </c>
      <c r="Q811" s="5">
        <f t="shared" si="201"/>
        <v>7.5</v>
      </c>
      <c r="R811" s="5">
        <f t="shared" si="201"/>
        <v>0</v>
      </c>
      <c r="S811" s="5">
        <f t="shared" si="201"/>
        <v>0</v>
      </c>
      <c r="T811" s="5">
        <f t="shared" si="201"/>
        <v>0</v>
      </c>
      <c r="U811" s="5">
        <f t="shared" si="201"/>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35">
      <c r="A812" s="136"/>
      <c r="B812" s="126"/>
      <c r="C812" s="108"/>
      <c r="D812" s="108"/>
      <c r="E812" s="108"/>
      <c r="F812" s="110"/>
      <c r="G812" s="112"/>
      <c r="H812" s="112"/>
      <c r="K812" s="133"/>
      <c r="L812" s="133" t="s">
        <v>149</v>
      </c>
      <c r="M812" s="5">
        <f t="shared" si="201"/>
        <v>4.125</v>
      </c>
      <c r="N812" s="5">
        <f t="shared" si="201"/>
        <v>5.625</v>
      </c>
      <c r="O812" s="5">
        <f t="shared" si="201"/>
        <v>6</v>
      </c>
      <c r="P812" s="5">
        <f t="shared" si="201"/>
        <v>7.5</v>
      </c>
      <c r="Q812" s="5">
        <f t="shared" si="201"/>
        <v>7.5</v>
      </c>
      <c r="R812" s="5">
        <f t="shared" si="201"/>
        <v>0</v>
      </c>
      <c r="S812" s="5">
        <f t="shared" si="201"/>
        <v>0</v>
      </c>
      <c r="T812" s="5">
        <f t="shared" si="201"/>
        <v>0</v>
      </c>
      <c r="U812" s="5">
        <f t="shared" si="201"/>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35">
      <c r="A813" s="136"/>
      <c r="B813" s="126"/>
      <c r="C813" s="108"/>
      <c r="D813" s="108"/>
      <c r="E813" s="108"/>
      <c r="F813" s="110"/>
      <c r="G813" s="112"/>
      <c r="H813" s="112"/>
      <c r="K813" s="133"/>
      <c r="L813" s="133" t="s">
        <v>150</v>
      </c>
      <c r="M813" s="5">
        <f t="shared" si="201"/>
        <v>4.125</v>
      </c>
      <c r="N813" s="5">
        <f t="shared" si="201"/>
        <v>5.625</v>
      </c>
      <c r="O813" s="5">
        <f t="shared" si="201"/>
        <v>6</v>
      </c>
      <c r="P813" s="5">
        <f t="shared" si="201"/>
        <v>7.5</v>
      </c>
      <c r="Q813" s="5">
        <f t="shared" si="201"/>
        <v>7.5</v>
      </c>
      <c r="R813" s="5">
        <f t="shared" si="201"/>
        <v>0</v>
      </c>
      <c r="S813" s="5">
        <f t="shared" si="201"/>
        <v>0</v>
      </c>
      <c r="T813" s="5">
        <f t="shared" si="201"/>
        <v>0</v>
      </c>
      <c r="U813" s="5">
        <f t="shared" si="201"/>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35">
      <c r="A814" s="136"/>
      <c r="B814" s="126"/>
      <c r="C814" s="108"/>
      <c r="D814" s="108"/>
      <c r="E814" s="108"/>
      <c r="F814" s="110"/>
      <c r="G814" s="112"/>
      <c r="H814" s="112"/>
      <c r="K814" s="133" t="s">
        <v>811</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3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35">
      <c r="A816" s="136"/>
      <c r="B816" s="126"/>
      <c r="C816" s="108"/>
      <c r="D816" s="108"/>
      <c r="E816" s="108"/>
      <c r="F816" s="110"/>
      <c r="G816" s="112"/>
      <c r="H816" s="112"/>
      <c r="K816" s="133"/>
      <c r="L816" s="133" t="s">
        <v>143</v>
      </c>
      <c r="M816" s="5">
        <f t="shared" si="201"/>
        <v>4.125</v>
      </c>
      <c r="N816" s="5">
        <f t="shared" si="201"/>
        <v>5.625</v>
      </c>
      <c r="O816" s="5">
        <f t="shared" si="201"/>
        <v>6</v>
      </c>
      <c r="P816" s="5">
        <f t="shared" si="201"/>
        <v>7.5</v>
      </c>
      <c r="Q816" s="5">
        <f t="shared" si="201"/>
        <v>7.5</v>
      </c>
      <c r="R816" s="5">
        <f t="shared" si="201"/>
        <v>0</v>
      </c>
      <c r="S816" s="5">
        <f t="shared" si="201"/>
        <v>0</v>
      </c>
      <c r="T816" s="5">
        <f t="shared" si="201"/>
        <v>0</v>
      </c>
      <c r="U816" s="5">
        <f t="shared" si="201"/>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35">
      <c r="A817" s="136"/>
      <c r="B817" s="126"/>
      <c r="C817" s="108"/>
      <c r="D817" s="108"/>
      <c r="E817" s="108"/>
      <c r="F817" s="110"/>
      <c r="G817" s="112"/>
      <c r="H817" s="112"/>
      <c r="K817" s="133"/>
      <c r="L817" s="133" t="s">
        <v>144</v>
      </c>
      <c r="M817" s="5">
        <f t="shared" si="201"/>
        <v>4.125</v>
      </c>
      <c r="N817" s="5">
        <f t="shared" si="201"/>
        <v>5.625</v>
      </c>
      <c r="O817" s="5">
        <f t="shared" si="201"/>
        <v>6</v>
      </c>
      <c r="P817" s="5">
        <f t="shared" si="201"/>
        <v>7.5</v>
      </c>
      <c r="Q817" s="5">
        <f t="shared" si="201"/>
        <v>7.5</v>
      </c>
      <c r="R817" s="5">
        <f t="shared" si="201"/>
        <v>0</v>
      </c>
      <c r="S817" s="5">
        <f t="shared" si="201"/>
        <v>0</v>
      </c>
      <c r="T817" s="5">
        <f t="shared" si="201"/>
        <v>0</v>
      </c>
      <c r="U817" s="5">
        <f t="shared" si="201"/>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35">
      <c r="A818" s="136"/>
      <c r="B818" s="126"/>
      <c r="C818" s="108"/>
      <c r="D818" s="108"/>
      <c r="E818" s="108"/>
      <c r="F818" s="110"/>
      <c r="G818" s="112"/>
      <c r="H818" s="112"/>
      <c r="K818" s="133"/>
      <c r="L818" s="133" t="s">
        <v>145</v>
      </c>
      <c r="M818" s="5">
        <f t="shared" si="201"/>
        <v>4.125</v>
      </c>
      <c r="N818" s="5">
        <f t="shared" si="201"/>
        <v>5.625</v>
      </c>
      <c r="O818" s="5">
        <f t="shared" si="201"/>
        <v>6</v>
      </c>
      <c r="P818" s="5">
        <f t="shared" si="201"/>
        <v>7.5</v>
      </c>
      <c r="Q818" s="5">
        <f t="shared" si="201"/>
        <v>7.5</v>
      </c>
      <c r="R818" s="5">
        <f t="shared" si="201"/>
        <v>0</v>
      </c>
      <c r="S818" s="5">
        <f t="shared" si="201"/>
        <v>0</v>
      </c>
      <c r="T818" s="5">
        <f t="shared" ref="N818:U843" si="202">INDEX(T$744:T$753,MATCH($L818,$L$744:$L$753,0))</f>
        <v>0</v>
      </c>
      <c r="U818" s="5">
        <f t="shared" si="20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35">
      <c r="A819" s="136"/>
      <c r="B819" s="126"/>
      <c r="C819" s="108"/>
      <c r="D819" s="108"/>
      <c r="E819" s="108"/>
      <c r="F819" s="110"/>
      <c r="G819" s="112"/>
      <c r="H819" s="112"/>
      <c r="K819" s="133"/>
      <c r="L819" s="133" t="s">
        <v>146</v>
      </c>
      <c r="M819" s="5">
        <f t="shared" ref="M819:M843" si="203">INDEX(M$744:M$753,MATCH($L819,$L$744:$L$753,0))</f>
        <v>4.125</v>
      </c>
      <c r="N819" s="5">
        <f t="shared" si="202"/>
        <v>5.625</v>
      </c>
      <c r="O819" s="5">
        <f t="shared" si="202"/>
        <v>6</v>
      </c>
      <c r="P819" s="5">
        <f t="shared" si="202"/>
        <v>7.5</v>
      </c>
      <c r="Q819" s="5">
        <f t="shared" si="202"/>
        <v>7.5</v>
      </c>
      <c r="R819" s="5">
        <f t="shared" si="202"/>
        <v>0</v>
      </c>
      <c r="S819" s="5">
        <f t="shared" si="202"/>
        <v>0</v>
      </c>
      <c r="T819" s="5">
        <f t="shared" si="202"/>
        <v>0</v>
      </c>
      <c r="U819" s="5">
        <f t="shared" si="20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35">
      <c r="A820" s="136"/>
      <c r="B820" s="126"/>
      <c r="C820" s="108"/>
      <c r="D820" s="108"/>
      <c r="E820" s="108"/>
      <c r="F820" s="110"/>
      <c r="G820" s="112"/>
      <c r="H820" s="112"/>
      <c r="K820" s="133"/>
      <c r="L820" s="133" t="s">
        <v>147</v>
      </c>
      <c r="M820" s="5">
        <f t="shared" si="203"/>
        <v>4.125</v>
      </c>
      <c r="N820" s="5">
        <f t="shared" si="202"/>
        <v>5.625</v>
      </c>
      <c r="O820" s="5">
        <f t="shared" si="202"/>
        <v>6</v>
      </c>
      <c r="P820" s="5">
        <f t="shared" si="202"/>
        <v>7.5</v>
      </c>
      <c r="Q820" s="5">
        <f t="shared" si="202"/>
        <v>7.5</v>
      </c>
      <c r="R820" s="5">
        <f t="shared" si="202"/>
        <v>0</v>
      </c>
      <c r="S820" s="5">
        <f t="shared" si="202"/>
        <v>0</v>
      </c>
      <c r="T820" s="5">
        <f t="shared" si="202"/>
        <v>0</v>
      </c>
      <c r="U820" s="5">
        <f t="shared" si="20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35">
      <c r="A821" s="136"/>
      <c r="B821" s="126"/>
      <c r="C821" s="108"/>
      <c r="D821" s="108"/>
      <c r="E821" s="108"/>
      <c r="F821" s="110"/>
      <c r="G821" s="112"/>
      <c r="H821" s="112"/>
      <c r="K821" s="133"/>
      <c r="L821" s="133" t="s">
        <v>148</v>
      </c>
      <c r="M821" s="5">
        <f t="shared" si="203"/>
        <v>4.125</v>
      </c>
      <c r="N821" s="5">
        <f t="shared" si="202"/>
        <v>5.625</v>
      </c>
      <c r="O821" s="5">
        <f t="shared" si="202"/>
        <v>6</v>
      </c>
      <c r="P821" s="5">
        <f t="shared" si="202"/>
        <v>7.5</v>
      </c>
      <c r="Q821" s="5">
        <f t="shared" si="202"/>
        <v>7.5</v>
      </c>
      <c r="R821" s="5">
        <f t="shared" si="202"/>
        <v>0</v>
      </c>
      <c r="S821" s="5">
        <f t="shared" si="202"/>
        <v>0</v>
      </c>
      <c r="T821" s="5">
        <f t="shared" si="202"/>
        <v>0</v>
      </c>
      <c r="U821" s="5">
        <f t="shared" si="20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35">
      <c r="A822" s="136"/>
      <c r="B822" s="126"/>
      <c r="C822" s="108"/>
      <c r="D822" s="108"/>
      <c r="E822" s="108"/>
      <c r="F822" s="110"/>
      <c r="G822" s="112"/>
      <c r="H822" s="112"/>
      <c r="K822" s="133"/>
      <c r="L822" s="133" t="s">
        <v>149</v>
      </c>
      <c r="M822" s="5">
        <f t="shared" si="203"/>
        <v>4.125</v>
      </c>
      <c r="N822" s="5">
        <f t="shared" si="202"/>
        <v>5.625</v>
      </c>
      <c r="O822" s="5">
        <f t="shared" si="202"/>
        <v>6</v>
      </c>
      <c r="P822" s="5">
        <f t="shared" si="202"/>
        <v>7.5</v>
      </c>
      <c r="Q822" s="5">
        <f t="shared" si="202"/>
        <v>7.5</v>
      </c>
      <c r="R822" s="5">
        <f t="shared" si="202"/>
        <v>0</v>
      </c>
      <c r="S822" s="5">
        <f t="shared" si="202"/>
        <v>0</v>
      </c>
      <c r="T822" s="5">
        <f t="shared" si="202"/>
        <v>0</v>
      </c>
      <c r="U822" s="5">
        <f t="shared" si="20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35">
      <c r="A823" s="136"/>
      <c r="B823" s="126"/>
      <c r="C823" s="108"/>
      <c r="D823" s="108"/>
      <c r="E823" s="108"/>
      <c r="F823" s="110"/>
      <c r="G823" s="112"/>
      <c r="H823" s="112"/>
      <c r="K823" s="133"/>
      <c r="L823" s="133" t="s">
        <v>150</v>
      </c>
      <c r="M823" s="5">
        <f t="shared" si="203"/>
        <v>4.125</v>
      </c>
      <c r="N823" s="5">
        <f t="shared" si="202"/>
        <v>5.625</v>
      </c>
      <c r="O823" s="5">
        <f t="shared" si="202"/>
        <v>6</v>
      </c>
      <c r="P823" s="5">
        <f t="shared" si="202"/>
        <v>7.5</v>
      </c>
      <c r="Q823" s="5">
        <f t="shared" si="202"/>
        <v>7.5</v>
      </c>
      <c r="R823" s="5">
        <f t="shared" si="202"/>
        <v>0</v>
      </c>
      <c r="S823" s="5">
        <f t="shared" si="202"/>
        <v>0</v>
      </c>
      <c r="T823" s="5">
        <f t="shared" si="202"/>
        <v>0</v>
      </c>
      <c r="U823" s="5">
        <f t="shared" si="20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35">
      <c r="A824" s="136"/>
      <c r="B824" s="126"/>
      <c r="C824" s="108"/>
      <c r="D824" s="108"/>
      <c r="E824" s="108"/>
      <c r="F824" s="110"/>
      <c r="G824" s="112"/>
      <c r="H824" s="112"/>
      <c r="K824" s="133" t="s">
        <v>812</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3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35">
      <c r="A826" s="136"/>
      <c r="B826" s="126"/>
      <c r="C826" s="108"/>
      <c r="D826" s="108"/>
      <c r="E826" s="108"/>
      <c r="F826" s="110"/>
      <c r="G826" s="112"/>
      <c r="H826" s="112"/>
      <c r="K826" s="133"/>
      <c r="L826" s="133" t="s">
        <v>143</v>
      </c>
      <c r="M826" s="5">
        <f t="shared" si="203"/>
        <v>4.125</v>
      </c>
      <c r="N826" s="5">
        <f t="shared" si="202"/>
        <v>5.625</v>
      </c>
      <c r="O826" s="5">
        <f t="shared" si="202"/>
        <v>6</v>
      </c>
      <c r="P826" s="5">
        <f t="shared" si="202"/>
        <v>7.5</v>
      </c>
      <c r="Q826" s="5">
        <f t="shared" si="202"/>
        <v>7.5</v>
      </c>
      <c r="R826" s="5">
        <f t="shared" si="202"/>
        <v>0</v>
      </c>
      <c r="S826" s="5">
        <f t="shared" si="202"/>
        <v>0</v>
      </c>
      <c r="T826" s="5">
        <f t="shared" si="202"/>
        <v>0</v>
      </c>
      <c r="U826" s="5">
        <f t="shared" si="20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35">
      <c r="A827" s="136"/>
      <c r="B827" s="126"/>
      <c r="C827" s="108"/>
      <c r="D827" s="108"/>
      <c r="E827" s="108"/>
      <c r="F827" s="110"/>
      <c r="G827" s="112"/>
      <c r="H827" s="112"/>
      <c r="K827" s="133"/>
      <c r="L827" s="133" t="s">
        <v>144</v>
      </c>
      <c r="M827" s="5">
        <f t="shared" si="203"/>
        <v>4.125</v>
      </c>
      <c r="N827" s="5">
        <f t="shared" si="202"/>
        <v>5.625</v>
      </c>
      <c r="O827" s="5">
        <f t="shared" si="202"/>
        <v>6</v>
      </c>
      <c r="P827" s="5">
        <f t="shared" si="202"/>
        <v>7.5</v>
      </c>
      <c r="Q827" s="5">
        <f t="shared" si="202"/>
        <v>7.5</v>
      </c>
      <c r="R827" s="5">
        <f t="shared" si="202"/>
        <v>0</v>
      </c>
      <c r="S827" s="5">
        <f t="shared" si="202"/>
        <v>0</v>
      </c>
      <c r="T827" s="5">
        <f t="shared" si="202"/>
        <v>0</v>
      </c>
      <c r="U827" s="5">
        <f t="shared" si="20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35">
      <c r="A828" s="136"/>
      <c r="B828" s="126"/>
      <c r="C828" s="108"/>
      <c r="D828" s="108"/>
      <c r="E828" s="108"/>
      <c r="F828" s="110"/>
      <c r="G828" s="112"/>
      <c r="H828" s="112"/>
      <c r="K828" s="133"/>
      <c r="L828" s="133" t="s">
        <v>145</v>
      </c>
      <c r="M828" s="5">
        <f t="shared" si="203"/>
        <v>4.125</v>
      </c>
      <c r="N828" s="5">
        <f t="shared" si="202"/>
        <v>5.625</v>
      </c>
      <c r="O828" s="5">
        <f t="shared" si="202"/>
        <v>6</v>
      </c>
      <c r="P828" s="5">
        <f t="shared" si="202"/>
        <v>7.5</v>
      </c>
      <c r="Q828" s="5">
        <f t="shared" si="202"/>
        <v>7.5</v>
      </c>
      <c r="R828" s="5">
        <f t="shared" si="202"/>
        <v>0</v>
      </c>
      <c r="S828" s="5">
        <f t="shared" si="202"/>
        <v>0</v>
      </c>
      <c r="T828" s="5">
        <f t="shared" si="202"/>
        <v>0</v>
      </c>
      <c r="U828" s="5">
        <f t="shared" si="20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35">
      <c r="A829" s="136"/>
      <c r="B829" s="126"/>
      <c r="C829" s="108"/>
      <c r="D829" s="108"/>
      <c r="E829" s="108"/>
      <c r="F829" s="110"/>
      <c r="G829" s="112"/>
      <c r="H829" s="112"/>
      <c r="K829" s="133"/>
      <c r="L829" s="133" t="s">
        <v>146</v>
      </c>
      <c r="M829" s="5">
        <f t="shared" si="203"/>
        <v>4.125</v>
      </c>
      <c r="N829" s="5">
        <f t="shared" si="202"/>
        <v>5.625</v>
      </c>
      <c r="O829" s="5">
        <f t="shared" si="202"/>
        <v>6</v>
      </c>
      <c r="P829" s="5">
        <f t="shared" si="202"/>
        <v>7.5</v>
      </c>
      <c r="Q829" s="5">
        <f t="shared" si="202"/>
        <v>7.5</v>
      </c>
      <c r="R829" s="5">
        <f t="shared" si="202"/>
        <v>0</v>
      </c>
      <c r="S829" s="5">
        <f t="shared" si="202"/>
        <v>0</v>
      </c>
      <c r="T829" s="5">
        <f t="shared" si="202"/>
        <v>0</v>
      </c>
      <c r="U829" s="5">
        <f t="shared" si="20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35">
      <c r="A830" s="136"/>
      <c r="B830" s="126"/>
      <c r="C830" s="108"/>
      <c r="D830" s="108"/>
      <c r="E830" s="108"/>
      <c r="F830" s="110"/>
      <c r="G830" s="112"/>
      <c r="H830" s="112"/>
      <c r="K830" s="133"/>
      <c r="L830" s="133" t="s">
        <v>147</v>
      </c>
      <c r="M830" s="5">
        <f t="shared" si="203"/>
        <v>4.125</v>
      </c>
      <c r="N830" s="5">
        <f t="shared" si="202"/>
        <v>5.625</v>
      </c>
      <c r="O830" s="5">
        <f t="shared" si="202"/>
        <v>6</v>
      </c>
      <c r="P830" s="5">
        <f t="shared" si="202"/>
        <v>7.5</v>
      </c>
      <c r="Q830" s="5">
        <f t="shared" si="202"/>
        <v>7.5</v>
      </c>
      <c r="R830" s="5">
        <f t="shared" si="202"/>
        <v>0</v>
      </c>
      <c r="S830" s="5">
        <f t="shared" si="202"/>
        <v>0</v>
      </c>
      <c r="T830" s="5">
        <f t="shared" si="202"/>
        <v>0</v>
      </c>
      <c r="U830" s="5">
        <f t="shared" si="20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35">
      <c r="A831" s="136"/>
      <c r="B831" s="126"/>
      <c r="C831" s="108"/>
      <c r="D831" s="108"/>
      <c r="E831" s="108"/>
      <c r="F831" s="110"/>
      <c r="G831" s="112"/>
      <c r="H831" s="112"/>
      <c r="K831" s="133"/>
      <c r="L831" s="133" t="s">
        <v>148</v>
      </c>
      <c r="M831" s="5">
        <f t="shared" si="203"/>
        <v>4.125</v>
      </c>
      <c r="N831" s="5">
        <f t="shared" si="202"/>
        <v>5.625</v>
      </c>
      <c r="O831" s="5">
        <f t="shared" si="202"/>
        <v>6</v>
      </c>
      <c r="P831" s="5">
        <f t="shared" si="202"/>
        <v>7.5</v>
      </c>
      <c r="Q831" s="5">
        <f t="shared" si="202"/>
        <v>7.5</v>
      </c>
      <c r="R831" s="5">
        <f t="shared" si="202"/>
        <v>0</v>
      </c>
      <c r="S831" s="5">
        <f t="shared" si="202"/>
        <v>0</v>
      </c>
      <c r="T831" s="5">
        <f t="shared" si="202"/>
        <v>0</v>
      </c>
      <c r="U831" s="5">
        <f t="shared" si="20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35">
      <c r="A832" s="136"/>
      <c r="B832" s="126"/>
      <c r="C832" s="108"/>
      <c r="D832" s="108"/>
      <c r="E832" s="108"/>
      <c r="F832" s="110"/>
      <c r="G832" s="112"/>
      <c r="H832" s="112"/>
      <c r="K832" s="133"/>
      <c r="L832" s="133" t="s">
        <v>149</v>
      </c>
      <c r="M832" s="5">
        <f t="shared" si="203"/>
        <v>4.125</v>
      </c>
      <c r="N832" s="5">
        <f t="shared" si="202"/>
        <v>5.625</v>
      </c>
      <c r="O832" s="5">
        <f t="shared" si="202"/>
        <v>6</v>
      </c>
      <c r="P832" s="5">
        <f t="shared" si="202"/>
        <v>7.5</v>
      </c>
      <c r="Q832" s="5">
        <f t="shared" si="202"/>
        <v>7.5</v>
      </c>
      <c r="R832" s="5">
        <f t="shared" si="202"/>
        <v>0</v>
      </c>
      <c r="S832" s="5">
        <f t="shared" si="202"/>
        <v>0</v>
      </c>
      <c r="T832" s="5">
        <f t="shared" si="202"/>
        <v>0</v>
      </c>
      <c r="U832" s="5">
        <f t="shared" si="20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35">
      <c r="A833" s="136"/>
      <c r="B833" s="126"/>
      <c r="C833" s="108"/>
      <c r="D833" s="108"/>
      <c r="E833" s="108"/>
      <c r="F833" s="110"/>
      <c r="G833" s="112"/>
      <c r="H833" s="112"/>
      <c r="K833" s="133"/>
      <c r="L833" s="133" t="s">
        <v>150</v>
      </c>
      <c r="M833" s="5">
        <f t="shared" si="203"/>
        <v>4.125</v>
      </c>
      <c r="N833" s="5">
        <f t="shared" si="202"/>
        <v>5.625</v>
      </c>
      <c r="O833" s="5">
        <f t="shared" si="202"/>
        <v>6</v>
      </c>
      <c r="P833" s="5">
        <f t="shared" si="202"/>
        <v>7.5</v>
      </c>
      <c r="Q833" s="5">
        <f t="shared" si="202"/>
        <v>7.5</v>
      </c>
      <c r="R833" s="5">
        <f t="shared" si="202"/>
        <v>0</v>
      </c>
      <c r="S833" s="5">
        <f t="shared" si="202"/>
        <v>0</v>
      </c>
      <c r="T833" s="5">
        <f t="shared" si="202"/>
        <v>0</v>
      </c>
      <c r="U833" s="5">
        <f t="shared" si="20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35">
      <c r="A834" s="136"/>
      <c r="B834" s="126"/>
      <c r="C834" s="108"/>
      <c r="D834" s="108"/>
      <c r="E834" s="108"/>
      <c r="F834" s="110"/>
      <c r="G834" s="112"/>
      <c r="H834" s="112"/>
      <c r="K834" s="133" t="s">
        <v>813</v>
      </c>
      <c r="L834" s="133" t="s">
        <v>395</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35">
      <c r="A835" s="136"/>
      <c r="B835" s="126"/>
      <c r="C835" s="108"/>
      <c r="D835" s="108"/>
      <c r="E835" s="108"/>
      <c r="F835" s="110"/>
      <c r="G835" s="112"/>
      <c r="H835" s="112"/>
      <c r="K835" s="133"/>
      <c r="L835" s="133" t="s">
        <v>142</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35">
      <c r="A836" s="136"/>
      <c r="B836" s="126"/>
      <c r="C836" s="108"/>
      <c r="D836" s="108"/>
      <c r="E836" s="108"/>
      <c r="F836" s="110"/>
      <c r="G836" s="112"/>
      <c r="H836" s="112"/>
      <c r="K836" s="133"/>
      <c r="L836" s="133" t="s">
        <v>143</v>
      </c>
      <c r="M836" s="5">
        <f t="shared" si="203"/>
        <v>4.125</v>
      </c>
      <c r="N836" s="5">
        <f t="shared" si="202"/>
        <v>5.625</v>
      </c>
      <c r="O836" s="5">
        <f t="shared" si="202"/>
        <v>6</v>
      </c>
      <c r="P836" s="5">
        <f t="shared" si="202"/>
        <v>7.5</v>
      </c>
      <c r="Q836" s="5">
        <f t="shared" si="202"/>
        <v>7.5</v>
      </c>
      <c r="R836" s="5">
        <f t="shared" si="202"/>
        <v>0</v>
      </c>
      <c r="S836" s="5">
        <f t="shared" si="202"/>
        <v>0</v>
      </c>
      <c r="T836" s="5">
        <f t="shared" si="202"/>
        <v>0</v>
      </c>
      <c r="U836" s="5">
        <f t="shared" si="202"/>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35">
      <c r="A837" s="136"/>
      <c r="B837" s="126"/>
      <c r="C837" s="108"/>
      <c r="D837" s="108"/>
      <c r="E837" s="108"/>
      <c r="F837" s="110"/>
      <c r="G837" s="112"/>
      <c r="H837" s="112"/>
      <c r="K837" s="133"/>
      <c r="L837" s="133" t="s">
        <v>144</v>
      </c>
      <c r="M837" s="5">
        <f t="shared" si="203"/>
        <v>4.125</v>
      </c>
      <c r="N837" s="5">
        <f t="shared" si="202"/>
        <v>5.625</v>
      </c>
      <c r="O837" s="5">
        <f t="shared" si="202"/>
        <v>6</v>
      </c>
      <c r="P837" s="5">
        <f t="shared" si="202"/>
        <v>7.5</v>
      </c>
      <c r="Q837" s="5">
        <f t="shared" si="202"/>
        <v>7.5</v>
      </c>
      <c r="R837" s="5">
        <f t="shared" si="202"/>
        <v>0</v>
      </c>
      <c r="S837" s="5">
        <f t="shared" si="202"/>
        <v>0</v>
      </c>
      <c r="T837" s="5">
        <f t="shared" si="202"/>
        <v>0</v>
      </c>
      <c r="U837" s="5">
        <f t="shared" si="202"/>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35">
      <c r="A838" s="136"/>
      <c r="B838" s="126"/>
      <c r="C838" s="108"/>
      <c r="D838" s="108"/>
      <c r="E838" s="108"/>
      <c r="F838" s="110"/>
      <c r="G838" s="112"/>
      <c r="H838" s="112"/>
      <c r="K838" s="133"/>
      <c r="L838" s="133" t="s">
        <v>145</v>
      </c>
      <c r="M838" s="5">
        <f t="shared" si="203"/>
        <v>4.125</v>
      </c>
      <c r="N838" s="5">
        <f t="shared" si="202"/>
        <v>5.625</v>
      </c>
      <c r="O838" s="5">
        <f t="shared" si="202"/>
        <v>6</v>
      </c>
      <c r="P838" s="5">
        <f t="shared" si="202"/>
        <v>7.5</v>
      </c>
      <c r="Q838" s="5">
        <f t="shared" si="202"/>
        <v>7.5</v>
      </c>
      <c r="R838" s="5">
        <f t="shared" si="202"/>
        <v>0</v>
      </c>
      <c r="S838" s="5">
        <f t="shared" si="202"/>
        <v>0</v>
      </c>
      <c r="T838" s="5">
        <f t="shared" si="202"/>
        <v>0</v>
      </c>
      <c r="U838" s="5">
        <f t="shared" si="202"/>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35">
      <c r="A839" s="136"/>
      <c r="B839" s="126"/>
      <c r="C839" s="108"/>
      <c r="D839" s="108"/>
      <c r="E839" s="108"/>
      <c r="F839" s="110"/>
      <c r="G839" s="112"/>
      <c r="H839" s="112"/>
      <c r="K839" s="133"/>
      <c r="L839" s="133" t="s">
        <v>146</v>
      </c>
      <c r="M839" s="5">
        <f t="shared" si="203"/>
        <v>4.125</v>
      </c>
      <c r="N839" s="5">
        <f t="shared" si="202"/>
        <v>5.625</v>
      </c>
      <c r="O839" s="5">
        <f t="shared" si="202"/>
        <v>6</v>
      </c>
      <c r="P839" s="5">
        <f t="shared" si="202"/>
        <v>7.5</v>
      </c>
      <c r="Q839" s="5">
        <f t="shared" si="202"/>
        <v>7.5</v>
      </c>
      <c r="R839" s="5">
        <f t="shared" si="202"/>
        <v>0</v>
      </c>
      <c r="S839" s="5">
        <f t="shared" si="202"/>
        <v>0</v>
      </c>
      <c r="T839" s="5">
        <f t="shared" si="202"/>
        <v>0</v>
      </c>
      <c r="U839" s="5">
        <f t="shared" si="202"/>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35">
      <c r="A840" s="136"/>
      <c r="B840" s="126"/>
      <c r="C840" s="108"/>
      <c r="D840" s="108"/>
      <c r="E840" s="108"/>
      <c r="F840" s="110"/>
      <c r="G840" s="112"/>
      <c r="H840" s="112"/>
      <c r="K840" s="133"/>
      <c r="L840" s="133" t="s">
        <v>147</v>
      </c>
      <c r="M840" s="5">
        <f t="shared" si="203"/>
        <v>4.125</v>
      </c>
      <c r="N840" s="5">
        <f t="shared" si="202"/>
        <v>5.625</v>
      </c>
      <c r="O840" s="5">
        <f t="shared" si="202"/>
        <v>6</v>
      </c>
      <c r="P840" s="5">
        <f t="shared" si="202"/>
        <v>7.5</v>
      </c>
      <c r="Q840" s="5">
        <f t="shared" si="202"/>
        <v>7.5</v>
      </c>
      <c r="R840" s="5">
        <f t="shared" si="202"/>
        <v>0</v>
      </c>
      <c r="S840" s="5">
        <f t="shared" si="202"/>
        <v>0</v>
      </c>
      <c r="T840" s="5">
        <f t="shared" si="202"/>
        <v>0</v>
      </c>
      <c r="U840" s="5">
        <f t="shared" si="202"/>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35">
      <c r="A841" s="136"/>
      <c r="B841" s="126"/>
      <c r="C841" s="108"/>
      <c r="D841" s="108"/>
      <c r="E841" s="108"/>
      <c r="F841" s="110"/>
      <c r="G841" s="112"/>
      <c r="H841" s="112"/>
      <c r="K841" s="133"/>
      <c r="L841" s="133" t="s">
        <v>148</v>
      </c>
      <c r="M841" s="5">
        <f t="shared" si="203"/>
        <v>4.125</v>
      </c>
      <c r="N841" s="5">
        <f t="shared" si="202"/>
        <v>5.625</v>
      </c>
      <c r="O841" s="5">
        <f t="shared" si="202"/>
        <v>6</v>
      </c>
      <c r="P841" s="5">
        <f t="shared" si="202"/>
        <v>7.5</v>
      </c>
      <c r="Q841" s="5">
        <f t="shared" si="202"/>
        <v>7.5</v>
      </c>
      <c r="R841" s="5">
        <f t="shared" si="202"/>
        <v>0</v>
      </c>
      <c r="S841" s="5">
        <f t="shared" si="202"/>
        <v>0</v>
      </c>
      <c r="T841" s="5">
        <f t="shared" si="202"/>
        <v>0</v>
      </c>
      <c r="U841" s="5">
        <f t="shared" si="202"/>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35">
      <c r="A842" s="136"/>
      <c r="B842" s="126"/>
      <c r="C842" s="108"/>
      <c r="D842" s="108"/>
      <c r="E842" s="108"/>
      <c r="F842" s="110"/>
      <c r="G842" s="112"/>
      <c r="H842" s="112"/>
      <c r="K842" s="133"/>
      <c r="L842" s="133" t="s">
        <v>149</v>
      </c>
      <c r="M842" s="5">
        <f t="shared" si="203"/>
        <v>4.125</v>
      </c>
      <c r="N842" s="5">
        <f t="shared" si="202"/>
        <v>5.625</v>
      </c>
      <c r="O842" s="5">
        <f t="shared" si="202"/>
        <v>6</v>
      </c>
      <c r="P842" s="5">
        <f t="shared" si="202"/>
        <v>7.5</v>
      </c>
      <c r="Q842" s="5">
        <f t="shared" si="202"/>
        <v>7.5</v>
      </c>
      <c r="R842" s="5">
        <f t="shared" si="202"/>
        <v>0</v>
      </c>
      <c r="S842" s="5">
        <f t="shared" si="202"/>
        <v>0</v>
      </c>
      <c r="T842" s="5">
        <f t="shared" si="202"/>
        <v>0</v>
      </c>
      <c r="U842" s="5">
        <f t="shared" si="202"/>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35">
      <c r="A843" s="136"/>
      <c r="B843" s="126"/>
      <c r="C843" s="108"/>
      <c r="D843" s="108"/>
      <c r="E843" s="108"/>
      <c r="F843" s="110"/>
      <c r="G843" s="112"/>
      <c r="H843" s="112"/>
      <c r="K843" s="133"/>
      <c r="L843" s="133" t="s">
        <v>150</v>
      </c>
      <c r="M843" s="5">
        <f t="shared" si="203"/>
        <v>4.125</v>
      </c>
      <c r="N843" s="5">
        <f t="shared" si="202"/>
        <v>5.625</v>
      </c>
      <c r="O843" s="5">
        <f t="shared" si="202"/>
        <v>6</v>
      </c>
      <c r="P843" s="5">
        <f t="shared" si="202"/>
        <v>7.5</v>
      </c>
      <c r="Q843" s="5">
        <f t="shared" si="202"/>
        <v>7.5</v>
      </c>
      <c r="R843" s="5">
        <f t="shared" si="202"/>
        <v>0</v>
      </c>
      <c r="S843" s="5">
        <f t="shared" si="202"/>
        <v>0</v>
      </c>
      <c r="T843" s="5">
        <f t="shared" si="202"/>
        <v>0</v>
      </c>
      <c r="U843" s="5">
        <f t="shared" si="202"/>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4.5" outlineLevel="1" collapsed="1" x14ac:dyDescent="0.35">
      <c r="A844" s="136"/>
      <c r="B844" s="126"/>
      <c r="C844" s="91" t="s">
        <v>126</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3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3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15" customHeight="1" outlineLevel="1" x14ac:dyDescent="0.35">
      <c r="A847" s="74"/>
      <c r="B847" s="126"/>
      <c r="C847" s="91" t="s">
        <v>126</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3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127</v>
      </c>
      <c r="AE848" s="125" t="s">
        <v>128</v>
      </c>
      <c r="AF848" s="127"/>
    </row>
    <row r="849" spans="1:62" ht="12" customHeight="1" outlineLevel="1" x14ac:dyDescent="0.3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3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15" customHeight="1" outlineLevel="1" collapsed="1" thickBot="1" x14ac:dyDescent="0.4">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15" customHeight="1" outlineLevel="1" x14ac:dyDescent="0.3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35">
      <c r="A853" s="136"/>
      <c r="B853" s="75"/>
      <c r="C853" s="84"/>
      <c r="D853" s="84">
        <v>53658.706903201055</v>
      </c>
      <c r="E853" s="84" t="s">
        <v>1</v>
      </c>
      <c r="F853" s="140"/>
      <c r="G853" s="141" t="s">
        <v>213</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35">
      <c r="A854" s="136"/>
      <c r="B854" s="75"/>
      <c r="C854" s="84"/>
      <c r="D854" s="91"/>
      <c r="E854" s="92"/>
      <c r="F854" s="140"/>
      <c r="G854" s="140" t="s">
        <v>214</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3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3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3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35">
      <c r="A858" s="136"/>
      <c r="B858" s="75"/>
      <c r="C858" s="92"/>
      <c r="D858" s="92"/>
      <c r="E858" s="92"/>
      <c r="F858" s="92"/>
      <c r="G858" s="92"/>
      <c r="H858" s="700"/>
      <c r="I858" s="107" t="s">
        <v>216</v>
      </c>
      <c r="J858" s="92"/>
      <c r="K858" s="106"/>
      <c r="L858" s="106"/>
      <c r="M858" s="106"/>
      <c r="N858" s="106"/>
      <c r="O858" s="106"/>
      <c r="P858" s="106"/>
      <c r="Q858" s="106"/>
      <c r="R858" s="106"/>
      <c r="S858" s="973"/>
      <c r="T858" s="107" t="s">
        <v>217</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35">
      <c r="A859" s="136"/>
      <c r="B859" s="75"/>
      <c r="C859" s="92"/>
      <c r="D859" s="92"/>
      <c r="E859" s="92"/>
      <c r="F859" s="92"/>
      <c r="G859" s="92" t="s">
        <v>215</v>
      </c>
      <c r="H859" s="700"/>
      <c r="I859" s="107" t="s">
        <v>218</v>
      </c>
      <c r="J859" s="107"/>
      <c r="K859" s="107"/>
      <c r="L859" s="725"/>
      <c r="M859" s="107"/>
      <c r="N859" s="107"/>
      <c r="O859" s="107"/>
      <c r="P859" s="107"/>
      <c r="Q859" s="107"/>
      <c r="R859" s="107"/>
      <c r="S859" s="973"/>
      <c r="T859" s="107" t="s">
        <v>219</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35">
      <c r="A860" s="136"/>
      <c r="B860" s="75"/>
      <c r="C860" s="108"/>
      <c r="D860" s="108"/>
      <c r="E860" s="108"/>
      <c r="F860" s="92"/>
      <c r="G860" s="92"/>
      <c r="H860" s="700"/>
      <c r="I860" s="725" t="str">
        <f t="shared" ref="I860:R860" si="204">J$141</f>
        <v>typ</v>
      </c>
      <c r="J860" s="725" t="str">
        <f t="shared" si="204"/>
        <v>z0</v>
      </c>
      <c r="K860" s="725" t="str">
        <f t="shared" si="204"/>
        <v>z1</v>
      </c>
      <c r="L860" s="725" t="str">
        <f t="shared" si="204"/>
        <v>z2</v>
      </c>
      <c r="M860" s="725" t="str">
        <f t="shared" si="204"/>
        <v>z3</v>
      </c>
      <c r="N860" s="725" t="str">
        <f t="shared" si="204"/>
        <v>z4</v>
      </c>
      <c r="O860" s="725" t="str">
        <f t="shared" si="204"/>
        <v>z5</v>
      </c>
      <c r="P860" s="725" t="str">
        <f t="shared" si="204"/>
        <v>z6</v>
      </c>
      <c r="Q860" s="725" t="str">
        <f t="shared" si="204"/>
        <v>z7</v>
      </c>
      <c r="R860" s="725" t="str">
        <f t="shared" si="204"/>
        <v>z8</v>
      </c>
      <c r="S860" s="973"/>
      <c r="T860" s="725" t="str">
        <f>J$141</f>
        <v>typ</v>
      </c>
      <c r="U860" s="725" t="str">
        <f t="shared" ref="U860:AC860" si="205">K$141</f>
        <v>z0</v>
      </c>
      <c r="V860" s="725" t="str">
        <f t="shared" si="205"/>
        <v>z1</v>
      </c>
      <c r="W860" s="725" t="str">
        <f t="shared" si="205"/>
        <v>z2</v>
      </c>
      <c r="X860" s="725" t="str">
        <f t="shared" si="205"/>
        <v>z3</v>
      </c>
      <c r="Y860" s="725" t="str">
        <f t="shared" si="205"/>
        <v>z4</v>
      </c>
      <c r="Z860" s="725" t="str">
        <f t="shared" si="205"/>
        <v>z5</v>
      </c>
      <c r="AA860" s="725" t="str">
        <f t="shared" si="205"/>
        <v>z6</v>
      </c>
      <c r="AB860" s="725" t="str">
        <f t="shared" si="205"/>
        <v>z7</v>
      </c>
      <c r="AC860" s="725" t="str">
        <f t="shared" si="205"/>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15" customHeight="1" outlineLevel="1" x14ac:dyDescent="0.35">
      <c r="A861" s="136"/>
      <c r="B861" s="75"/>
      <c r="C861" s="108"/>
      <c r="D861" s="108"/>
      <c r="E861" s="108"/>
      <c r="F861" s="92"/>
      <c r="G861" s="92"/>
      <c r="H861" s="700"/>
      <c r="I861" s="109" t="s">
        <v>123</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15" customHeight="1" outlineLevel="1" x14ac:dyDescent="0.3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35">
      <c r="A863" s="136"/>
      <c r="B863" s="75"/>
      <c r="C863" s="108"/>
      <c r="D863" s="108"/>
      <c r="E863" s="108"/>
      <c r="F863" s="149"/>
      <c r="G863" s="203" t="s">
        <v>397</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35">
      <c r="A864" s="136"/>
      <c r="B864" s="75"/>
      <c r="C864" s="108"/>
      <c r="D864" s="108"/>
      <c r="E864" s="108"/>
      <c r="F864" s="149"/>
      <c r="G864" s="203" t="s">
        <v>398</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35">
      <c r="A865" s="136"/>
      <c r="B865" s="75"/>
      <c r="C865" s="108"/>
      <c r="D865" s="108"/>
      <c r="E865" s="108"/>
      <c r="F865" s="156"/>
      <c r="G865" s="203" t="s">
        <v>399</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35">
      <c r="A866" s="136"/>
      <c r="B866" s="75"/>
      <c r="C866" s="108"/>
      <c r="D866" s="108"/>
      <c r="E866" s="108"/>
      <c r="F866" s="156"/>
      <c r="G866" s="203" t="s">
        <v>400</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35">
      <c r="A867" s="136"/>
      <c r="B867" s="75"/>
      <c r="C867" s="108"/>
      <c r="D867" s="108"/>
      <c r="E867" s="108"/>
      <c r="F867" s="156"/>
      <c r="G867" s="203" t="s">
        <v>401</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35">
      <c r="A868" s="136"/>
      <c r="B868" s="75"/>
      <c r="C868" s="108"/>
      <c r="D868" s="108"/>
      <c r="E868" s="108"/>
      <c r="F868" s="156"/>
      <c r="G868" s="203" t="s">
        <v>402</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35">
      <c r="A869" s="136"/>
      <c r="B869" s="75"/>
      <c r="C869" s="108"/>
      <c r="D869" s="108"/>
      <c r="E869" s="108"/>
      <c r="F869" s="156"/>
      <c r="G869" s="203" t="s">
        <v>403</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35">
      <c r="A870" s="136"/>
      <c r="B870" s="75"/>
      <c r="C870" s="108"/>
      <c r="D870" s="108"/>
      <c r="E870" s="108"/>
      <c r="F870" s="156"/>
      <c r="G870" s="203" t="s">
        <v>404</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35">
      <c r="A871" s="136"/>
      <c r="B871" s="75"/>
      <c r="C871" s="108"/>
      <c r="D871" s="108"/>
      <c r="E871" s="108"/>
      <c r="F871" s="156"/>
      <c r="G871" s="203" t="s">
        <v>405</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35">
      <c r="A872" s="136"/>
      <c r="B872" s="75"/>
      <c r="C872" s="108"/>
      <c r="D872" s="108"/>
      <c r="E872" s="108"/>
      <c r="F872" s="149"/>
      <c r="G872" s="203" t="s">
        <v>406</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3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3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15" customHeight="1" outlineLevel="1" x14ac:dyDescent="0.35">
      <c r="A875" s="136"/>
      <c r="B875" s="75"/>
      <c r="C875" s="91" t="s">
        <v>126</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3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128</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3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3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15" customHeight="1" outlineLevel="1" collapsed="1" thickBot="1" x14ac:dyDescent="0.4">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15" customHeight="1" outlineLevel="1" x14ac:dyDescent="0.3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35">
      <c r="A881" s="136"/>
      <c r="B881" s="137"/>
      <c r="C881" s="84"/>
      <c r="D881" s="84">
        <v>9535.2401303751758</v>
      </c>
      <c r="E881" s="84" t="s">
        <v>1</v>
      </c>
      <c r="F881" s="140"/>
      <c r="G881" s="141" t="s">
        <v>913</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35">
      <c r="A882" s="136"/>
      <c r="B882" s="137"/>
      <c r="C882" s="84"/>
      <c r="D882" s="91"/>
      <c r="E882" s="92"/>
      <c r="F882" s="140"/>
      <c r="G882" s="140" t="s">
        <v>220</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3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3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3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3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35">
      <c r="A887" s="136"/>
      <c r="B887" s="137"/>
      <c r="C887" s="92"/>
      <c r="D887" s="92"/>
      <c r="E887" s="92"/>
      <c r="F887" s="92"/>
      <c r="G887" s="92"/>
      <c r="H887" s="92"/>
      <c r="I887" s="92"/>
      <c r="J887" s="92" t="s">
        <v>215</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35">
      <c r="A888" s="136"/>
      <c r="B888" s="137"/>
      <c r="C888" s="108"/>
      <c r="D888" s="108"/>
      <c r="E888" s="108"/>
      <c r="F888" s="92"/>
      <c r="G888" s="92"/>
      <c r="H888" s="92"/>
      <c r="I888" s="92"/>
      <c r="J888" s="107" t="s">
        <v>221</v>
      </c>
      <c r="K888" s="107" t="s">
        <v>396</v>
      </c>
      <c r="L888" s="107" t="s">
        <v>59</v>
      </c>
      <c r="M888" s="107" t="s">
        <v>60</v>
      </c>
      <c r="N888" s="107" t="s">
        <v>61</v>
      </c>
      <c r="O888" s="250" t="s">
        <v>62</v>
      </c>
      <c r="P888" s="250" t="s">
        <v>899</v>
      </c>
      <c r="Q888" s="250" t="s">
        <v>900</v>
      </c>
      <c r="R888" s="725" t="s">
        <v>901</v>
      </c>
      <c r="S888" s="725" t="s">
        <v>1223</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35">
      <c r="A889" s="136"/>
      <c r="B889" s="137"/>
      <c r="C889" s="108"/>
      <c r="D889" s="108"/>
      <c r="E889" s="108"/>
      <c r="F889" s="149"/>
      <c r="G889" s="116"/>
      <c r="H889" s="116"/>
      <c r="I889" s="116" t="s">
        <v>837</v>
      </c>
      <c r="J889" s="203" t="s">
        <v>397</v>
      </c>
      <c r="K889" s="132">
        <v>1000</v>
      </c>
      <c r="L889" s="5">
        <f t="shared" ref="L889:S898" si="206">$K889</f>
        <v>1000</v>
      </c>
      <c r="M889" s="5">
        <f t="shared" si="206"/>
        <v>1000</v>
      </c>
      <c r="N889" s="5">
        <f t="shared" si="206"/>
        <v>1000</v>
      </c>
      <c r="O889" s="5">
        <f t="shared" si="206"/>
        <v>1000</v>
      </c>
      <c r="P889" s="5">
        <f t="shared" si="206"/>
        <v>1000</v>
      </c>
      <c r="Q889" s="5">
        <f t="shared" si="206"/>
        <v>1000</v>
      </c>
      <c r="R889" s="5">
        <f t="shared" si="206"/>
        <v>1000</v>
      </c>
      <c r="S889" s="5">
        <f t="shared" si="206"/>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35">
      <c r="A890" s="136"/>
      <c r="B890" s="137"/>
      <c r="C890" s="108"/>
      <c r="D890" s="108"/>
      <c r="E890" s="108"/>
      <c r="F890" s="149"/>
      <c r="G890" s="116"/>
      <c r="H890" s="116"/>
      <c r="I890" s="116"/>
      <c r="J890" s="203" t="s">
        <v>398</v>
      </c>
      <c r="K890" s="132">
        <v>100</v>
      </c>
      <c r="L890" s="5">
        <f t="shared" si="206"/>
        <v>100</v>
      </c>
      <c r="M890" s="5">
        <f t="shared" si="206"/>
        <v>100</v>
      </c>
      <c r="N890" s="5">
        <f t="shared" si="206"/>
        <v>100</v>
      </c>
      <c r="O890" s="5">
        <f t="shared" si="206"/>
        <v>100</v>
      </c>
      <c r="P890" s="5">
        <f t="shared" si="206"/>
        <v>100</v>
      </c>
      <c r="Q890" s="5">
        <f t="shared" si="206"/>
        <v>100</v>
      </c>
      <c r="R890" s="5">
        <f t="shared" si="206"/>
        <v>100</v>
      </c>
      <c r="S890" s="5">
        <f t="shared" si="206"/>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35">
      <c r="A891" s="136"/>
      <c r="B891" s="137"/>
      <c r="C891" s="108"/>
      <c r="D891" s="108"/>
      <c r="E891" s="108"/>
      <c r="F891" s="149"/>
      <c r="G891" s="116"/>
      <c r="H891" s="116"/>
      <c r="I891" s="116"/>
      <c r="J891" s="203" t="s">
        <v>399</v>
      </c>
      <c r="K891" s="132">
        <v>100</v>
      </c>
      <c r="L891" s="5">
        <f t="shared" si="206"/>
        <v>100</v>
      </c>
      <c r="M891" s="5">
        <f t="shared" si="206"/>
        <v>100</v>
      </c>
      <c r="N891" s="5">
        <f t="shared" si="206"/>
        <v>100</v>
      </c>
      <c r="O891" s="5">
        <f t="shared" si="206"/>
        <v>100</v>
      </c>
      <c r="P891" s="5">
        <f t="shared" si="206"/>
        <v>100</v>
      </c>
      <c r="Q891" s="5">
        <f t="shared" si="206"/>
        <v>100</v>
      </c>
      <c r="R891" s="5">
        <f t="shared" si="206"/>
        <v>100</v>
      </c>
      <c r="S891" s="5">
        <f t="shared" si="206"/>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35">
      <c r="A892" s="136"/>
      <c r="B892" s="137"/>
      <c r="C892" s="108"/>
      <c r="D892" s="108"/>
      <c r="E892" s="108"/>
      <c r="F892" s="149"/>
      <c r="G892" s="116"/>
      <c r="H892" s="116"/>
      <c r="I892" s="116"/>
      <c r="J892" s="203" t="s">
        <v>400</v>
      </c>
      <c r="K892" s="132">
        <v>100</v>
      </c>
      <c r="L892" s="5">
        <f t="shared" si="206"/>
        <v>100</v>
      </c>
      <c r="M892" s="5">
        <f t="shared" si="206"/>
        <v>100</v>
      </c>
      <c r="N892" s="5">
        <f t="shared" si="206"/>
        <v>100</v>
      </c>
      <c r="O892" s="5">
        <f t="shared" si="206"/>
        <v>100</v>
      </c>
      <c r="P892" s="5">
        <f t="shared" si="206"/>
        <v>100</v>
      </c>
      <c r="Q892" s="5">
        <f t="shared" si="206"/>
        <v>100</v>
      </c>
      <c r="R892" s="5">
        <f t="shared" si="206"/>
        <v>100</v>
      </c>
      <c r="S892" s="5">
        <f t="shared" si="206"/>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35">
      <c r="A893" s="136"/>
      <c r="B893" s="137"/>
      <c r="C893" s="108"/>
      <c r="D893" s="108"/>
      <c r="E893" s="108"/>
      <c r="F893" s="149"/>
      <c r="G893" s="116"/>
      <c r="H893" s="116"/>
      <c r="I893" s="116"/>
      <c r="J893" s="203" t="s">
        <v>401</v>
      </c>
      <c r="K893" s="132">
        <v>100</v>
      </c>
      <c r="L893" s="5">
        <f t="shared" si="206"/>
        <v>100</v>
      </c>
      <c r="M893" s="5">
        <f t="shared" si="206"/>
        <v>100</v>
      </c>
      <c r="N893" s="5">
        <f t="shared" si="206"/>
        <v>100</v>
      </c>
      <c r="O893" s="5">
        <f t="shared" si="206"/>
        <v>100</v>
      </c>
      <c r="P893" s="5">
        <f t="shared" si="206"/>
        <v>100</v>
      </c>
      <c r="Q893" s="5">
        <f t="shared" si="206"/>
        <v>100</v>
      </c>
      <c r="R893" s="5">
        <f t="shared" si="206"/>
        <v>100</v>
      </c>
      <c r="S893" s="5">
        <f t="shared" si="206"/>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35">
      <c r="A894" s="136"/>
      <c r="B894" s="137"/>
      <c r="C894" s="108"/>
      <c r="D894" s="108"/>
      <c r="E894" s="108"/>
      <c r="F894" s="149"/>
      <c r="G894" s="116"/>
      <c r="H894" s="116"/>
      <c r="I894" s="116"/>
      <c r="J894" s="203" t="s">
        <v>402</v>
      </c>
      <c r="K894" s="132">
        <v>1500</v>
      </c>
      <c r="L894" s="5">
        <f t="shared" si="206"/>
        <v>1500</v>
      </c>
      <c r="M894" s="5">
        <f t="shared" si="206"/>
        <v>1500</v>
      </c>
      <c r="N894" s="5">
        <f t="shared" si="206"/>
        <v>1500</v>
      </c>
      <c r="O894" s="5">
        <f t="shared" si="206"/>
        <v>1500</v>
      </c>
      <c r="P894" s="5">
        <f t="shared" si="206"/>
        <v>1500</v>
      </c>
      <c r="Q894" s="5">
        <f t="shared" si="206"/>
        <v>1500</v>
      </c>
      <c r="R894" s="5">
        <f t="shared" si="206"/>
        <v>1500</v>
      </c>
      <c r="S894" s="5">
        <f t="shared" si="206"/>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35">
      <c r="A895" s="136"/>
      <c r="B895" s="137"/>
      <c r="C895" s="108"/>
      <c r="D895" s="108"/>
      <c r="E895" s="108"/>
      <c r="F895" s="149"/>
      <c r="G895" s="116"/>
      <c r="H895" s="116"/>
      <c r="I895" s="116"/>
      <c r="J895" s="203" t="s">
        <v>403</v>
      </c>
      <c r="K895" s="132">
        <v>1500</v>
      </c>
      <c r="L895" s="5">
        <f t="shared" si="206"/>
        <v>1500</v>
      </c>
      <c r="M895" s="5">
        <f t="shared" si="206"/>
        <v>1500</v>
      </c>
      <c r="N895" s="5">
        <f t="shared" si="206"/>
        <v>1500</v>
      </c>
      <c r="O895" s="5">
        <f t="shared" si="206"/>
        <v>1500</v>
      </c>
      <c r="P895" s="5">
        <f t="shared" si="206"/>
        <v>1500</v>
      </c>
      <c r="Q895" s="5">
        <f t="shared" si="206"/>
        <v>1500</v>
      </c>
      <c r="R895" s="5">
        <f t="shared" si="206"/>
        <v>1500</v>
      </c>
      <c r="S895" s="5">
        <f t="shared" si="206"/>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35">
      <c r="A896" s="136"/>
      <c r="B896" s="137"/>
      <c r="C896" s="108"/>
      <c r="D896" s="108"/>
      <c r="E896" s="108"/>
      <c r="F896" s="149"/>
      <c r="G896" s="116"/>
      <c r="H896" s="116"/>
      <c r="I896" s="116"/>
      <c r="J896" s="203" t="s">
        <v>404</v>
      </c>
      <c r="K896" s="132">
        <v>1500</v>
      </c>
      <c r="L896" s="5">
        <f t="shared" si="206"/>
        <v>1500</v>
      </c>
      <c r="M896" s="5">
        <f t="shared" si="206"/>
        <v>1500</v>
      </c>
      <c r="N896" s="5">
        <f t="shared" si="206"/>
        <v>1500</v>
      </c>
      <c r="O896" s="5">
        <f t="shared" si="206"/>
        <v>1500</v>
      </c>
      <c r="P896" s="5">
        <f t="shared" si="206"/>
        <v>1500</v>
      </c>
      <c r="Q896" s="5">
        <f t="shared" si="206"/>
        <v>1500</v>
      </c>
      <c r="R896" s="5">
        <f t="shared" si="206"/>
        <v>1500</v>
      </c>
      <c r="S896" s="5">
        <f t="shared" si="206"/>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35">
      <c r="A897" s="136"/>
      <c r="B897" s="137"/>
      <c r="C897" s="108"/>
      <c r="D897" s="108"/>
      <c r="E897" s="108"/>
      <c r="F897" s="149"/>
      <c r="G897" s="116"/>
      <c r="H897" s="116"/>
      <c r="I897" s="116"/>
      <c r="J897" s="203" t="s">
        <v>405</v>
      </c>
      <c r="K897" s="132">
        <v>1500</v>
      </c>
      <c r="L897" s="5">
        <f t="shared" si="206"/>
        <v>1500</v>
      </c>
      <c r="M897" s="5">
        <f t="shared" si="206"/>
        <v>1500</v>
      </c>
      <c r="N897" s="5">
        <f t="shared" si="206"/>
        <v>1500</v>
      </c>
      <c r="O897" s="5">
        <f t="shared" si="206"/>
        <v>1500</v>
      </c>
      <c r="P897" s="5">
        <f t="shared" si="206"/>
        <v>1500</v>
      </c>
      <c r="Q897" s="5">
        <f t="shared" si="206"/>
        <v>1500</v>
      </c>
      <c r="R897" s="5">
        <f t="shared" si="206"/>
        <v>1500</v>
      </c>
      <c r="S897" s="5">
        <f t="shared" si="206"/>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35">
      <c r="A898" s="136"/>
      <c r="B898" s="137"/>
      <c r="C898" s="108"/>
      <c r="D898" s="108"/>
      <c r="E898" s="108"/>
      <c r="F898" s="149"/>
      <c r="G898" s="116"/>
      <c r="H898" s="116"/>
      <c r="I898" s="116"/>
      <c r="J898" s="203" t="s">
        <v>406</v>
      </c>
      <c r="K898" s="132">
        <v>1250</v>
      </c>
      <c r="L898" s="5">
        <f t="shared" si="206"/>
        <v>1250</v>
      </c>
      <c r="M898" s="5">
        <f t="shared" si="206"/>
        <v>1250</v>
      </c>
      <c r="N898" s="5">
        <f t="shared" si="206"/>
        <v>1250</v>
      </c>
      <c r="O898" s="5">
        <f t="shared" si="206"/>
        <v>1250</v>
      </c>
      <c r="P898" s="5">
        <f t="shared" si="206"/>
        <v>1250</v>
      </c>
      <c r="Q898" s="5">
        <f t="shared" si="206"/>
        <v>1250</v>
      </c>
      <c r="R898" s="5">
        <f t="shared" si="206"/>
        <v>1250</v>
      </c>
      <c r="S898" s="5">
        <f t="shared" si="206"/>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35">
      <c r="A899" s="136"/>
      <c r="B899" s="126"/>
      <c r="C899" s="108"/>
      <c r="D899" s="108"/>
      <c r="E899" s="108"/>
      <c r="F899" s="110"/>
      <c r="G899" s="112"/>
      <c r="H899" s="112"/>
      <c r="I899" s="133" t="s">
        <v>410</v>
      </c>
      <c r="J899" s="133" t="s">
        <v>395</v>
      </c>
      <c r="K899" s="132">
        <v>100</v>
      </c>
      <c r="L899" s="5">
        <f>$K899</f>
        <v>100</v>
      </c>
      <c r="M899" s="5">
        <f t="shared" ref="M899:S914" si="207">$K899</f>
        <v>100</v>
      </c>
      <c r="N899" s="5">
        <f t="shared" si="207"/>
        <v>100</v>
      </c>
      <c r="O899" s="5">
        <f t="shared" si="207"/>
        <v>100</v>
      </c>
      <c r="P899" s="5">
        <f t="shared" si="207"/>
        <v>100</v>
      </c>
      <c r="Q899" s="5">
        <f t="shared" si="207"/>
        <v>100</v>
      </c>
      <c r="R899" s="5">
        <f t="shared" si="207"/>
        <v>100</v>
      </c>
      <c r="S899" s="5">
        <f t="shared" si="207"/>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35">
      <c r="A900" s="136"/>
      <c r="B900" s="126"/>
      <c r="C900" s="108"/>
      <c r="D900" s="108"/>
      <c r="E900" s="108"/>
      <c r="F900" s="110"/>
      <c r="G900" s="112"/>
      <c r="H900" s="112"/>
      <c r="I900" s="133"/>
      <c r="J900" s="133" t="s">
        <v>142</v>
      </c>
      <c r="K900" s="132">
        <v>100</v>
      </c>
      <c r="L900" s="5">
        <f t="shared" ref="L900:S931" si="208">$K900</f>
        <v>100</v>
      </c>
      <c r="M900" s="5">
        <f t="shared" si="207"/>
        <v>100</v>
      </c>
      <c r="N900" s="5">
        <f t="shared" si="207"/>
        <v>100</v>
      </c>
      <c r="O900" s="5">
        <f t="shared" si="207"/>
        <v>100</v>
      </c>
      <c r="P900" s="5">
        <f t="shared" si="207"/>
        <v>100</v>
      </c>
      <c r="Q900" s="5">
        <f t="shared" si="207"/>
        <v>100</v>
      </c>
      <c r="R900" s="5">
        <f t="shared" si="207"/>
        <v>100</v>
      </c>
      <c r="S900" s="5">
        <f t="shared" si="207"/>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35">
      <c r="A901" s="136"/>
      <c r="B901" s="126"/>
      <c r="C901" s="108"/>
      <c r="D901" s="108"/>
      <c r="E901" s="108"/>
      <c r="F901" s="110"/>
      <c r="G901" s="112"/>
      <c r="H901" s="112"/>
      <c r="I901" s="133"/>
      <c r="J901" s="133" t="s">
        <v>143</v>
      </c>
      <c r="K901" s="132">
        <v>100</v>
      </c>
      <c r="L901" s="5">
        <f t="shared" si="208"/>
        <v>100</v>
      </c>
      <c r="M901" s="5">
        <f t="shared" si="207"/>
        <v>100</v>
      </c>
      <c r="N901" s="5">
        <f t="shared" si="207"/>
        <v>100</v>
      </c>
      <c r="O901" s="5">
        <f t="shared" si="207"/>
        <v>100</v>
      </c>
      <c r="P901" s="5">
        <f t="shared" si="207"/>
        <v>100</v>
      </c>
      <c r="Q901" s="5">
        <f t="shared" si="207"/>
        <v>100</v>
      </c>
      <c r="R901" s="5">
        <f t="shared" si="207"/>
        <v>100</v>
      </c>
      <c r="S901" s="5">
        <f t="shared" si="207"/>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35">
      <c r="A902" s="136"/>
      <c r="B902" s="126"/>
      <c r="C902" s="108"/>
      <c r="D902" s="108"/>
      <c r="E902" s="108"/>
      <c r="F902" s="110"/>
      <c r="G902" s="112"/>
      <c r="H902" s="112"/>
      <c r="I902" s="133"/>
      <c r="J902" s="133" t="s">
        <v>144</v>
      </c>
      <c r="K902" s="132">
        <v>100</v>
      </c>
      <c r="L902" s="5">
        <f t="shared" si="208"/>
        <v>100</v>
      </c>
      <c r="M902" s="5">
        <f t="shared" si="207"/>
        <v>100</v>
      </c>
      <c r="N902" s="5">
        <f t="shared" si="207"/>
        <v>100</v>
      </c>
      <c r="O902" s="5">
        <f t="shared" si="207"/>
        <v>100</v>
      </c>
      <c r="P902" s="5">
        <f t="shared" si="207"/>
        <v>100</v>
      </c>
      <c r="Q902" s="5">
        <f t="shared" si="207"/>
        <v>100</v>
      </c>
      <c r="R902" s="5">
        <f t="shared" si="207"/>
        <v>100</v>
      </c>
      <c r="S902" s="5">
        <f t="shared" si="207"/>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35">
      <c r="A903" s="136"/>
      <c r="B903" s="126"/>
      <c r="C903" s="108"/>
      <c r="D903" s="108"/>
      <c r="E903" s="108"/>
      <c r="F903" s="110"/>
      <c r="G903" s="112"/>
      <c r="H903" s="112"/>
      <c r="I903" s="133"/>
      <c r="J903" s="133" t="s">
        <v>145</v>
      </c>
      <c r="K903" s="132">
        <v>100</v>
      </c>
      <c r="L903" s="5">
        <f t="shared" si="208"/>
        <v>100</v>
      </c>
      <c r="M903" s="5">
        <f t="shared" si="207"/>
        <v>100</v>
      </c>
      <c r="N903" s="5">
        <f t="shared" si="207"/>
        <v>100</v>
      </c>
      <c r="O903" s="5">
        <f t="shared" si="207"/>
        <v>100</v>
      </c>
      <c r="P903" s="5">
        <f t="shared" si="207"/>
        <v>100</v>
      </c>
      <c r="Q903" s="5">
        <f t="shared" si="207"/>
        <v>100</v>
      </c>
      <c r="R903" s="5">
        <f t="shared" si="207"/>
        <v>100</v>
      </c>
      <c r="S903" s="5">
        <f t="shared" si="207"/>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35">
      <c r="A904" s="136"/>
      <c r="B904" s="126"/>
      <c r="C904" s="108"/>
      <c r="D904" s="108"/>
      <c r="E904" s="108"/>
      <c r="F904" s="110"/>
      <c r="G904" s="112"/>
      <c r="H904" s="112"/>
      <c r="I904" s="133"/>
      <c r="J904" s="133" t="s">
        <v>146</v>
      </c>
      <c r="K904" s="132">
        <v>1500</v>
      </c>
      <c r="L904" s="5">
        <f t="shared" si="208"/>
        <v>1500</v>
      </c>
      <c r="M904" s="5">
        <f t="shared" si="207"/>
        <v>1500</v>
      </c>
      <c r="N904" s="5">
        <f t="shared" si="207"/>
        <v>1500</v>
      </c>
      <c r="O904" s="5">
        <f t="shared" si="207"/>
        <v>1500</v>
      </c>
      <c r="P904" s="5">
        <f t="shared" si="207"/>
        <v>1500</v>
      </c>
      <c r="Q904" s="5">
        <f t="shared" si="207"/>
        <v>1500</v>
      </c>
      <c r="R904" s="5">
        <f t="shared" si="207"/>
        <v>1500</v>
      </c>
      <c r="S904" s="5">
        <f t="shared" si="207"/>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35">
      <c r="A905" s="136"/>
      <c r="B905" s="126"/>
      <c r="C905" s="108"/>
      <c r="D905" s="108"/>
      <c r="E905" s="108"/>
      <c r="F905" s="110"/>
      <c r="G905" s="112"/>
      <c r="H905" s="112"/>
      <c r="I905" s="133"/>
      <c r="J905" s="133" t="s">
        <v>147</v>
      </c>
      <c r="K905" s="132">
        <v>1500</v>
      </c>
      <c r="L905" s="5">
        <f t="shared" si="208"/>
        <v>1500</v>
      </c>
      <c r="M905" s="5">
        <f t="shared" si="207"/>
        <v>1500</v>
      </c>
      <c r="N905" s="5">
        <f t="shared" si="207"/>
        <v>1500</v>
      </c>
      <c r="O905" s="5">
        <f t="shared" si="207"/>
        <v>1500</v>
      </c>
      <c r="P905" s="5">
        <f t="shared" si="207"/>
        <v>1500</v>
      </c>
      <c r="Q905" s="5">
        <f t="shared" si="207"/>
        <v>1500</v>
      </c>
      <c r="R905" s="5">
        <f t="shared" si="207"/>
        <v>1500</v>
      </c>
      <c r="S905" s="5">
        <f t="shared" si="207"/>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35">
      <c r="A906" s="136"/>
      <c r="B906" s="126"/>
      <c r="C906" s="108"/>
      <c r="D906" s="108"/>
      <c r="E906" s="108"/>
      <c r="F906" s="110"/>
      <c r="G906" s="112"/>
      <c r="H906" s="112"/>
      <c r="I906" s="133"/>
      <c r="J906" s="133" t="s">
        <v>148</v>
      </c>
      <c r="K906" s="132">
        <v>1500</v>
      </c>
      <c r="L906" s="5">
        <f t="shared" si="208"/>
        <v>1500</v>
      </c>
      <c r="M906" s="5">
        <f t="shared" si="207"/>
        <v>1500</v>
      </c>
      <c r="N906" s="5">
        <f t="shared" si="207"/>
        <v>1500</v>
      </c>
      <c r="O906" s="5">
        <f t="shared" si="207"/>
        <v>1500</v>
      </c>
      <c r="P906" s="5">
        <f t="shared" si="207"/>
        <v>1500</v>
      </c>
      <c r="Q906" s="5">
        <f t="shared" si="207"/>
        <v>1500</v>
      </c>
      <c r="R906" s="5">
        <f t="shared" si="207"/>
        <v>1500</v>
      </c>
      <c r="S906" s="5">
        <f t="shared" si="207"/>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35">
      <c r="A907" s="136"/>
      <c r="B907" s="126"/>
      <c r="C907" s="108"/>
      <c r="D907" s="108"/>
      <c r="E907" s="108"/>
      <c r="F907" s="110"/>
      <c r="G907" s="112"/>
      <c r="H907" s="112"/>
      <c r="I907" s="133"/>
      <c r="J907" s="133" t="s">
        <v>149</v>
      </c>
      <c r="K907" s="132">
        <v>1250</v>
      </c>
      <c r="L907" s="5">
        <f t="shared" si="208"/>
        <v>1250</v>
      </c>
      <c r="M907" s="5">
        <f t="shared" si="207"/>
        <v>1250</v>
      </c>
      <c r="N907" s="5">
        <f t="shared" si="207"/>
        <v>1250</v>
      </c>
      <c r="O907" s="5">
        <f t="shared" si="207"/>
        <v>1250</v>
      </c>
      <c r="P907" s="5">
        <f t="shared" si="207"/>
        <v>1250</v>
      </c>
      <c r="Q907" s="5">
        <f t="shared" si="207"/>
        <v>1250</v>
      </c>
      <c r="R907" s="5">
        <f t="shared" si="207"/>
        <v>1250</v>
      </c>
      <c r="S907" s="5">
        <f t="shared" si="207"/>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35">
      <c r="A908" s="136"/>
      <c r="B908" s="126"/>
      <c r="C908" s="108"/>
      <c r="D908" s="108"/>
      <c r="E908" s="108"/>
      <c r="F908" s="110"/>
      <c r="G908" s="112"/>
      <c r="H908" s="112"/>
      <c r="I908" s="133"/>
      <c r="J908" s="133" t="s">
        <v>150</v>
      </c>
      <c r="K908" s="132">
        <v>1000</v>
      </c>
      <c r="L908" s="5">
        <f t="shared" si="208"/>
        <v>1000</v>
      </c>
      <c r="M908" s="5">
        <f t="shared" si="207"/>
        <v>1000</v>
      </c>
      <c r="N908" s="5">
        <f t="shared" si="207"/>
        <v>1000</v>
      </c>
      <c r="O908" s="5">
        <f t="shared" si="207"/>
        <v>1000</v>
      </c>
      <c r="P908" s="5">
        <f t="shared" si="207"/>
        <v>1000</v>
      </c>
      <c r="Q908" s="5">
        <f t="shared" si="207"/>
        <v>1000</v>
      </c>
      <c r="R908" s="5">
        <f t="shared" si="207"/>
        <v>1000</v>
      </c>
      <c r="S908" s="5">
        <f t="shared" si="207"/>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35">
      <c r="A909" s="136"/>
      <c r="B909" s="126"/>
      <c r="C909" s="108"/>
      <c r="D909" s="108"/>
      <c r="E909" s="108"/>
      <c r="F909" s="110"/>
      <c r="G909" s="112"/>
      <c r="H909" s="112"/>
      <c r="I909" s="133" t="s">
        <v>806</v>
      </c>
      <c r="J909" s="133" t="s">
        <v>395</v>
      </c>
      <c r="K909" s="132">
        <v>100</v>
      </c>
      <c r="L909" s="5">
        <f t="shared" si="208"/>
        <v>100</v>
      </c>
      <c r="M909" s="5">
        <f t="shared" si="207"/>
        <v>100</v>
      </c>
      <c r="N909" s="5">
        <f t="shared" si="207"/>
        <v>100</v>
      </c>
      <c r="O909" s="5">
        <f t="shared" si="207"/>
        <v>100</v>
      </c>
      <c r="P909" s="5">
        <f t="shared" si="207"/>
        <v>100</v>
      </c>
      <c r="Q909" s="5">
        <f t="shared" si="207"/>
        <v>100</v>
      </c>
      <c r="R909" s="5">
        <f t="shared" si="207"/>
        <v>100</v>
      </c>
      <c r="S909" s="5">
        <f t="shared" si="207"/>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35">
      <c r="A910" s="136"/>
      <c r="B910" s="126"/>
      <c r="C910" s="108"/>
      <c r="D910" s="108"/>
      <c r="E910" s="108"/>
      <c r="F910" s="110"/>
      <c r="G910" s="112"/>
      <c r="H910" s="112"/>
      <c r="I910" s="133"/>
      <c r="J910" s="133" t="s">
        <v>142</v>
      </c>
      <c r="K910" s="132">
        <v>100</v>
      </c>
      <c r="L910" s="5">
        <f t="shared" si="208"/>
        <v>100</v>
      </c>
      <c r="M910" s="5">
        <f t="shared" si="207"/>
        <v>100</v>
      </c>
      <c r="N910" s="5">
        <f t="shared" si="207"/>
        <v>100</v>
      </c>
      <c r="O910" s="5">
        <f t="shared" si="207"/>
        <v>100</v>
      </c>
      <c r="P910" s="5">
        <f t="shared" si="207"/>
        <v>100</v>
      </c>
      <c r="Q910" s="5">
        <f t="shared" si="207"/>
        <v>100</v>
      </c>
      <c r="R910" s="5">
        <f t="shared" si="207"/>
        <v>100</v>
      </c>
      <c r="S910" s="5">
        <f t="shared" si="207"/>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35">
      <c r="A911" s="136"/>
      <c r="B911" s="126"/>
      <c r="C911" s="108"/>
      <c r="D911" s="108"/>
      <c r="E911" s="108"/>
      <c r="F911" s="110"/>
      <c r="G911" s="112"/>
      <c r="H911" s="112"/>
      <c r="I911" s="133"/>
      <c r="J911" s="133" t="s">
        <v>143</v>
      </c>
      <c r="K911" s="132">
        <v>100</v>
      </c>
      <c r="L911" s="5">
        <f t="shared" si="208"/>
        <v>100</v>
      </c>
      <c r="M911" s="5">
        <f t="shared" si="207"/>
        <v>100</v>
      </c>
      <c r="N911" s="5">
        <f t="shared" si="207"/>
        <v>100</v>
      </c>
      <c r="O911" s="5">
        <f t="shared" si="207"/>
        <v>100</v>
      </c>
      <c r="P911" s="5">
        <f t="shared" si="207"/>
        <v>100</v>
      </c>
      <c r="Q911" s="5">
        <f t="shared" si="207"/>
        <v>100</v>
      </c>
      <c r="R911" s="5">
        <f t="shared" si="207"/>
        <v>100</v>
      </c>
      <c r="S911" s="5">
        <f t="shared" si="207"/>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35">
      <c r="A912" s="136"/>
      <c r="B912" s="126"/>
      <c r="C912" s="108"/>
      <c r="D912" s="108"/>
      <c r="E912" s="108"/>
      <c r="F912" s="110"/>
      <c r="G912" s="112"/>
      <c r="H912" s="112"/>
      <c r="I912" s="133"/>
      <c r="J912" s="133" t="s">
        <v>144</v>
      </c>
      <c r="K912" s="132">
        <v>100</v>
      </c>
      <c r="L912" s="5">
        <f t="shared" si="208"/>
        <v>100</v>
      </c>
      <c r="M912" s="5">
        <f t="shared" si="207"/>
        <v>100</v>
      </c>
      <c r="N912" s="5">
        <f t="shared" si="207"/>
        <v>100</v>
      </c>
      <c r="O912" s="5">
        <f t="shared" si="207"/>
        <v>100</v>
      </c>
      <c r="P912" s="5">
        <f t="shared" si="207"/>
        <v>100</v>
      </c>
      <c r="Q912" s="5">
        <f t="shared" si="207"/>
        <v>100</v>
      </c>
      <c r="R912" s="5">
        <f t="shared" si="207"/>
        <v>100</v>
      </c>
      <c r="S912" s="5">
        <f t="shared" si="207"/>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35">
      <c r="A913" s="136"/>
      <c r="B913" s="126"/>
      <c r="C913" s="108"/>
      <c r="D913" s="108"/>
      <c r="E913" s="108"/>
      <c r="F913" s="110"/>
      <c r="G913" s="112"/>
      <c r="H913" s="112"/>
      <c r="I913" s="133"/>
      <c r="J913" s="133" t="s">
        <v>145</v>
      </c>
      <c r="K913" s="132">
        <v>100</v>
      </c>
      <c r="L913" s="5">
        <f t="shared" si="208"/>
        <v>100</v>
      </c>
      <c r="M913" s="5">
        <f t="shared" si="207"/>
        <v>100</v>
      </c>
      <c r="N913" s="5">
        <f t="shared" si="207"/>
        <v>100</v>
      </c>
      <c r="O913" s="5">
        <f t="shared" si="207"/>
        <v>100</v>
      </c>
      <c r="P913" s="5">
        <f t="shared" si="207"/>
        <v>100</v>
      </c>
      <c r="Q913" s="5">
        <f t="shared" si="207"/>
        <v>100</v>
      </c>
      <c r="R913" s="5">
        <f t="shared" si="207"/>
        <v>100</v>
      </c>
      <c r="S913" s="5">
        <f t="shared" si="207"/>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35">
      <c r="A914" s="136"/>
      <c r="B914" s="126"/>
      <c r="C914" s="108"/>
      <c r="D914" s="108"/>
      <c r="E914" s="108"/>
      <c r="F914" s="110"/>
      <c r="G914" s="112"/>
      <c r="H914" s="112"/>
      <c r="I914" s="133"/>
      <c r="J914" s="133" t="s">
        <v>146</v>
      </c>
      <c r="K914" s="132">
        <v>1500</v>
      </c>
      <c r="L914" s="5">
        <f t="shared" si="208"/>
        <v>1500</v>
      </c>
      <c r="M914" s="5">
        <f t="shared" si="207"/>
        <v>1500</v>
      </c>
      <c r="N914" s="5">
        <f t="shared" si="207"/>
        <v>1500</v>
      </c>
      <c r="O914" s="5">
        <f t="shared" si="207"/>
        <v>1500</v>
      </c>
      <c r="P914" s="5">
        <f t="shared" si="207"/>
        <v>1500</v>
      </c>
      <c r="Q914" s="5">
        <f t="shared" si="207"/>
        <v>1500</v>
      </c>
      <c r="R914" s="5">
        <f t="shared" si="207"/>
        <v>1500</v>
      </c>
      <c r="S914" s="5">
        <f t="shared" si="207"/>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35">
      <c r="A915" s="136"/>
      <c r="B915" s="126"/>
      <c r="C915" s="108"/>
      <c r="D915" s="108"/>
      <c r="E915" s="108"/>
      <c r="F915" s="110"/>
      <c r="G915" s="112"/>
      <c r="H915" s="112"/>
      <c r="I915" s="133"/>
      <c r="J915" s="133" t="s">
        <v>147</v>
      </c>
      <c r="K915" s="132">
        <v>1500</v>
      </c>
      <c r="L915" s="5">
        <f t="shared" si="208"/>
        <v>1500</v>
      </c>
      <c r="M915" s="5">
        <f t="shared" si="208"/>
        <v>1500</v>
      </c>
      <c r="N915" s="5">
        <f t="shared" si="208"/>
        <v>1500</v>
      </c>
      <c r="O915" s="5">
        <f t="shared" si="208"/>
        <v>1500</v>
      </c>
      <c r="P915" s="5">
        <f t="shared" si="208"/>
        <v>1500</v>
      </c>
      <c r="Q915" s="5">
        <f t="shared" si="208"/>
        <v>1500</v>
      </c>
      <c r="R915" s="5">
        <f t="shared" si="208"/>
        <v>1500</v>
      </c>
      <c r="S915" s="5">
        <f t="shared" si="208"/>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35">
      <c r="A916" s="136"/>
      <c r="B916" s="126"/>
      <c r="C916" s="108"/>
      <c r="D916" s="108"/>
      <c r="E916" s="108"/>
      <c r="F916" s="110"/>
      <c r="G916" s="112"/>
      <c r="H916" s="112"/>
      <c r="I916" s="133"/>
      <c r="J916" s="133" t="s">
        <v>148</v>
      </c>
      <c r="K916" s="132">
        <v>1500</v>
      </c>
      <c r="L916" s="5">
        <f t="shared" si="208"/>
        <v>1500</v>
      </c>
      <c r="M916" s="5">
        <f t="shared" si="208"/>
        <v>1500</v>
      </c>
      <c r="N916" s="5">
        <f t="shared" si="208"/>
        <v>1500</v>
      </c>
      <c r="O916" s="5">
        <f t="shared" si="208"/>
        <v>1500</v>
      </c>
      <c r="P916" s="5">
        <f t="shared" si="208"/>
        <v>1500</v>
      </c>
      <c r="Q916" s="5">
        <f t="shared" si="208"/>
        <v>1500</v>
      </c>
      <c r="R916" s="5">
        <f t="shared" si="208"/>
        <v>1500</v>
      </c>
      <c r="S916" s="5">
        <f t="shared" si="208"/>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35">
      <c r="A917" s="136"/>
      <c r="B917" s="126"/>
      <c r="C917" s="108"/>
      <c r="D917" s="108"/>
      <c r="E917" s="108"/>
      <c r="F917" s="110"/>
      <c r="G917" s="112"/>
      <c r="H917" s="112"/>
      <c r="I917" s="133"/>
      <c r="J917" s="133" t="s">
        <v>149</v>
      </c>
      <c r="K917" s="132">
        <v>1250</v>
      </c>
      <c r="L917" s="5">
        <f t="shared" si="208"/>
        <v>1250</v>
      </c>
      <c r="M917" s="5">
        <f t="shared" si="208"/>
        <v>1250</v>
      </c>
      <c r="N917" s="5">
        <f t="shared" si="208"/>
        <v>1250</v>
      </c>
      <c r="O917" s="5">
        <f t="shared" si="208"/>
        <v>1250</v>
      </c>
      <c r="P917" s="5">
        <f t="shared" si="208"/>
        <v>1250</v>
      </c>
      <c r="Q917" s="5">
        <f t="shared" si="208"/>
        <v>1250</v>
      </c>
      <c r="R917" s="5">
        <f t="shared" si="208"/>
        <v>1250</v>
      </c>
      <c r="S917" s="5">
        <f t="shared" si="208"/>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35">
      <c r="A918" s="136"/>
      <c r="B918" s="126"/>
      <c r="C918" s="108"/>
      <c r="D918" s="108"/>
      <c r="E918" s="108"/>
      <c r="F918" s="110"/>
      <c r="G918" s="112"/>
      <c r="H918" s="112"/>
      <c r="I918" s="133"/>
      <c r="J918" s="133" t="s">
        <v>150</v>
      </c>
      <c r="K918" s="132">
        <v>1000</v>
      </c>
      <c r="L918" s="5">
        <f t="shared" si="208"/>
        <v>1000</v>
      </c>
      <c r="M918" s="5">
        <f t="shared" si="208"/>
        <v>1000</v>
      </c>
      <c r="N918" s="5">
        <f t="shared" si="208"/>
        <v>1000</v>
      </c>
      <c r="O918" s="5">
        <f t="shared" si="208"/>
        <v>1000</v>
      </c>
      <c r="P918" s="5">
        <f t="shared" si="208"/>
        <v>1000</v>
      </c>
      <c r="Q918" s="5">
        <f t="shared" si="208"/>
        <v>1000</v>
      </c>
      <c r="R918" s="5">
        <f t="shared" si="208"/>
        <v>1000</v>
      </c>
      <c r="S918" s="5">
        <f t="shared" si="208"/>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35">
      <c r="A919" s="136"/>
      <c r="B919" s="126"/>
      <c r="C919" s="108"/>
      <c r="D919" s="108"/>
      <c r="E919" s="108"/>
      <c r="F919" s="110"/>
      <c r="G919" s="112"/>
      <c r="H919" s="112"/>
      <c r="I919" s="133" t="s">
        <v>807</v>
      </c>
      <c r="J919" s="133" t="s">
        <v>395</v>
      </c>
      <c r="K919" s="132">
        <v>100</v>
      </c>
      <c r="L919" s="5">
        <f t="shared" si="208"/>
        <v>100</v>
      </c>
      <c r="M919" s="5">
        <f t="shared" si="208"/>
        <v>100</v>
      </c>
      <c r="N919" s="5">
        <f t="shared" si="208"/>
        <v>100</v>
      </c>
      <c r="O919" s="5">
        <f t="shared" si="208"/>
        <v>100</v>
      </c>
      <c r="P919" s="5">
        <f t="shared" si="208"/>
        <v>100</v>
      </c>
      <c r="Q919" s="5">
        <f t="shared" si="208"/>
        <v>100</v>
      </c>
      <c r="R919" s="5">
        <f t="shared" si="208"/>
        <v>100</v>
      </c>
      <c r="S919" s="5">
        <f t="shared" si="208"/>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35">
      <c r="A920" s="136"/>
      <c r="B920" s="126"/>
      <c r="C920" s="108"/>
      <c r="D920" s="108"/>
      <c r="E920" s="108"/>
      <c r="F920" s="110"/>
      <c r="G920" s="112"/>
      <c r="H920" s="112"/>
      <c r="I920" s="133"/>
      <c r="J920" s="133" t="s">
        <v>142</v>
      </c>
      <c r="K920" s="132">
        <v>100</v>
      </c>
      <c r="L920" s="5">
        <f t="shared" si="208"/>
        <v>100</v>
      </c>
      <c r="M920" s="5">
        <f t="shared" si="208"/>
        <v>100</v>
      </c>
      <c r="N920" s="5">
        <f t="shared" si="208"/>
        <v>100</v>
      </c>
      <c r="O920" s="5">
        <f t="shared" si="208"/>
        <v>100</v>
      </c>
      <c r="P920" s="5">
        <f t="shared" si="208"/>
        <v>100</v>
      </c>
      <c r="Q920" s="5">
        <f t="shared" si="208"/>
        <v>100</v>
      </c>
      <c r="R920" s="5">
        <f t="shared" si="208"/>
        <v>100</v>
      </c>
      <c r="S920" s="5">
        <f t="shared" si="208"/>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35">
      <c r="A921" s="136"/>
      <c r="B921" s="126"/>
      <c r="C921" s="108"/>
      <c r="D921" s="108"/>
      <c r="E921" s="108"/>
      <c r="F921" s="110"/>
      <c r="G921" s="112"/>
      <c r="H921" s="112"/>
      <c r="I921" s="133"/>
      <c r="J921" s="133" t="s">
        <v>143</v>
      </c>
      <c r="K921" s="132">
        <v>100</v>
      </c>
      <c r="L921" s="5">
        <f t="shared" si="208"/>
        <v>100</v>
      </c>
      <c r="M921" s="5">
        <f t="shared" si="208"/>
        <v>100</v>
      </c>
      <c r="N921" s="5">
        <f t="shared" si="208"/>
        <v>100</v>
      </c>
      <c r="O921" s="5">
        <f t="shared" si="208"/>
        <v>100</v>
      </c>
      <c r="P921" s="5">
        <f t="shared" si="208"/>
        <v>100</v>
      </c>
      <c r="Q921" s="5">
        <f t="shared" si="208"/>
        <v>100</v>
      </c>
      <c r="R921" s="5">
        <f t="shared" si="208"/>
        <v>100</v>
      </c>
      <c r="S921" s="5">
        <f t="shared" si="208"/>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35">
      <c r="A922" s="136"/>
      <c r="B922" s="126"/>
      <c r="C922" s="108"/>
      <c r="D922" s="108"/>
      <c r="E922" s="108"/>
      <c r="F922" s="110"/>
      <c r="G922" s="112"/>
      <c r="H922" s="112"/>
      <c r="I922" s="133"/>
      <c r="J922" s="133" t="s">
        <v>144</v>
      </c>
      <c r="K922" s="132">
        <v>100</v>
      </c>
      <c r="L922" s="5">
        <f t="shared" si="208"/>
        <v>100</v>
      </c>
      <c r="M922" s="5">
        <f t="shared" si="208"/>
        <v>100</v>
      </c>
      <c r="N922" s="5">
        <f t="shared" si="208"/>
        <v>100</v>
      </c>
      <c r="O922" s="5">
        <f t="shared" si="208"/>
        <v>100</v>
      </c>
      <c r="P922" s="5">
        <f t="shared" si="208"/>
        <v>100</v>
      </c>
      <c r="Q922" s="5">
        <f t="shared" si="208"/>
        <v>100</v>
      </c>
      <c r="R922" s="5">
        <f t="shared" si="208"/>
        <v>100</v>
      </c>
      <c r="S922" s="5">
        <f t="shared" si="208"/>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35">
      <c r="A923" s="136"/>
      <c r="B923" s="126"/>
      <c r="C923" s="108"/>
      <c r="D923" s="108"/>
      <c r="E923" s="108"/>
      <c r="F923" s="110"/>
      <c r="G923" s="112"/>
      <c r="H923" s="112"/>
      <c r="I923" s="133"/>
      <c r="J923" s="133" t="s">
        <v>145</v>
      </c>
      <c r="K923" s="132">
        <v>100</v>
      </c>
      <c r="L923" s="5">
        <f t="shared" si="208"/>
        <v>100</v>
      </c>
      <c r="M923" s="5">
        <f t="shared" si="208"/>
        <v>100</v>
      </c>
      <c r="N923" s="5">
        <f t="shared" si="208"/>
        <v>100</v>
      </c>
      <c r="O923" s="5">
        <f t="shared" si="208"/>
        <v>100</v>
      </c>
      <c r="P923" s="5">
        <f t="shared" si="208"/>
        <v>100</v>
      </c>
      <c r="Q923" s="5">
        <f t="shared" si="208"/>
        <v>100</v>
      </c>
      <c r="R923" s="5">
        <f t="shared" si="208"/>
        <v>100</v>
      </c>
      <c r="S923" s="5">
        <f t="shared" si="208"/>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35">
      <c r="A924" s="136"/>
      <c r="B924" s="126"/>
      <c r="C924" s="108"/>
      <c r="D924" s="108"/>
      <c r="E924" s="108"/>
      <c r="F924" s="110"/>
      <c r="G924" s="112"/>
      <c r="H924" s="112"/>
      <c r="I924" s="133"/>
      <c r="J924" s="133" t="s">
        <v>146</v>
      </c>
      <c r="K924" s="132">
        <v>1500</v>
      </c>
      <c r="L924" s="5">
        <f t="shared" si="208"/>
        <v>1500</v>
      </c>
      <c r="M924" s="5">
        <f t="shared" si="208"/>
        <v>1500</v>
      </c>
      <c r="N924" s="5">
        <f t="shared" si="208"/>
        <v>1500</v>
      </c>
      <c r="O924" s="5">
        <f t="shared" si="208"/>
        <v>1500</v>
      </c>
      <c r="P924" s="5">
        <f t="shared" si="208"/>
        <v>1500</v>
      </c>
      <c r="Q924" s="5">
        <f t="shared" si="208"/>
        <v>1500</v>
      </c>
      <c r="R924" s="5">
        <f t="shared" si="208"/>
        <v>1500</v>
      </c>
      <c r="S924" s="5">
        <f t="shared" si="208"/>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35">
      <c r="A925" s="136"/>
      <c r="B925" s="126"/>
      <c r="C925" s="108"/>
      <c r="D925" s="108"/>
      <c r="E925" s="108"/>
      <c r="F925" s="110"/>
      <c r="G925" s="112"/>
      <c r="H925" s="112"/>
      <c r="I925" s="133"/>
      <c r="J925" s="133" t="s">
        <v>147</v>
      </c>
      <c r="K925" s="132">
        <v>1500</v>
      </c>
      <c r="L925" s="5">
        <f t="shared" si="208"/>
        <v>1500</v>
      </c>
      <c r="M925" s="5">
        <f t="shared" si="208"/>
        <v>1500</v>
      </c>
      <c r="N925" s="5">
        <f t="shared" si="208"/>
        <v>1500</v>
      </c>
      <c r="O925" s="5">
        <f t="shared" si="208"/>
        <v>1500</v>
      </c>
      <c r="P925" s="5">
        <f t="shared" si="208"/>
        <v>1500</v>
      </c>
      <c r="Q925" s="5">
        <f t="shared" si="208"/>
        <v>1500</v>
      </c>
      <c r="R925" s="5">
        <f t="shared" si="208"/>
        <v>1500</v>
      </c>
      <c r="S925" s="5">
        <f t="shared" si="208"/>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35">
      <c r="A926" s="136"/>
      <c r="B926" s="126"/>
      <c r="C926" s="108"/>
      <c r="D926" s="108"/>
      <c r="E926" s="108"/>
      <c r="F926" s="110"/>
      <c r="G926" s="112"/>
      <c r="H926" s="112"/>
      <c r="I926" s="133"/>
      <c r="J926" s="133" t="s">
        <v>148</v>
      </c>
      <c r="K926" s="132">
        <v>1500</v>
      </c>
      <c r="L926" s="5">
        <f t="shared" si="208"/>
        <v>1500</v>
      </c>
      <c r="M926" s="5">
        <f t="shared" si="208"/>
        <v>1500</v>
      </c>
      <c r="N926" s="5">
        <f t="shared" si="208"/>
        <v>1500</v>
      </c>
      <c r="O926" s="5">
        <f t="shared" si="208"/>
        <v>1500</v>
      </c>
      <c r="P926" s="5">
        <f t="shared" si="208"/>
        <v>1500</v>
      </c>
      <c r="Q926" s="5">
        <f t="shared" si="208"/>
        <v>1500</v>
      </c>
      <c r="R926" s="5">
        <f t="shared" si="208"/>
        <v>1500</v>
      </c>
      <c r="S926" s="5">
        <f t="shared" si="208"/>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35">
      <c r="A927" s="136"/>
      <c r="B927" s="126"/>
      <c r="C927" s="108"/>
      <c r="D927" s="108"/>
      <c r="E927" s="108"/>
      <c r="F927" s="110"/>
      <c r="G927" s="112"/>
      <c r="H927" s="112"/>
      <c r="I927" s="133"/>
      <c r="J927" s="133" t="s">
        <v>149</v>
      </c>
      <c r="K927" s="132">
        <v>1250</v>
      </c>
      <c r="L927" s="5">
        <f t="shared" si="208"/>
        <v>1250</v>
      </c>
      <c r="M927" s="5">
        <f t="shared" si="208"/>
        <v>1250</v>
      </c>
      <c r="N927" s="5">
        <f t="shared" si="208"/>
        <v>1250</v>
      </c>
      <c r="O927" s="5">
        <f t="shared" si="208"/>
        <v>1250</v>
      </c>
      <c r="P927" s="5">
        <f t="shared" si="208"/>
        <v>1250</v>
      </c>
      <c r="Q927" s="5">
        <f t="shared" si="208"/>
        <v>1250</v>
      </c>
      <c r="R927" s="5">
        <f t="shared" si="208"/>
        <v>1250</v>
      </c>
      <c r="S927" s="5">
        <f t="shared" si="208"/>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35">
      <c r="A928" s="136"/>
      <c r="B928" s="126"/>
      <c r="C928" s="108"/>
      <c r="D928" s="108"/>
      <c r="E928" s="108"/>
      <c r="F928" s="110"/>
      <c r="G928" s="112"/>
      <c r="H928" s="112"/>
      <c r="I928" s="133"/>
      <c r="J928" s="133" t="s">
        <v>150</v>
      </c>
      <c r="K928" s="132">
        <v>1000</v>
      </c>
      <c r="L928" s="5">
        <f t="shared" si="208"/>
        <v>1000</v>
      </c>
      <c r="M928" s="5">
        <f t="shared" si="208"/>
        <v>1000</v>
      </c>
      <c r="N928" s="5">
        <f t="shared" si="208"/>
        <v>1000</v>
      </c>
      <c r="O928" s="5">
        <f t="shared" si="208"/>
        <v>1000</v>
      </c>
      <c r="P928" s="5">
        <f t="shared" si="208"/>
        <v>1000</v>
      </c>
      <c r="Q928" s="5">
        <f t="shared" si="208"/>
        <v>1000</v>
      </c>
      <c r="R928" s="5">
        <f t="shared" si="208"/>
        <v>1000</v>
      </c>
      <c r="S928" s="5">
        <f t="shared" si="208"/>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35">
      <c r="A929" s="136"/>
      <c r="B929" s="126"/>
      <c r="C929" s="108"/>
      <c r="D929" s="108"/>
      <c r="E929" s="108"/>
      <c r="F929" s="110"/>
      <c r="G929" s="112"/>
      <c r="H929" s="112"/>
      <c r="I929" s="133" t="s">
        <v>808</v>
      </c>
      <c r="J929" s="133" t="s">
        <v>395</v>
      </c>
      <c r="K929" s="132">
        <v>100</v>
      </c>
      <c r="L929" s="5">
        <f t="shared" si="208"/>
        <v>100</v>
      </c>
      <c r="M929" s="5">
        <f t="shared" si="208"/>
        <v>100</v>
      </c>
      <c r="N929" s="5">
        <f t="shared" si="208"/>
        <v>100</v>
      </c>
      <c r="O929" s="5">
        <f t="shared" si="208"/>
        <v>100</v>
      </c>
      <c r="P929" s="5">
        <f t="shared" si="208"/>
        <v>100</v>
      </c>
      <c r="Q929" s="5">
        <f t="shared" si="208"/>
        <v>100</v>
      </c>
      <c r="R929" s="5">
        <f t="shared" si="208"/>
        <v>100</v>
      </c>
      <c r="S929" s="5">
        <f t="shared" si="208"/>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35">
      <c r="A930" s="136"/>
      <c r="B930" s="126"/>
      <c r="C930" s="108"/>
      <c r="D930" s="108"/>
      <c r="E930" s="108"/>
      <c r="F930" s="110"/>
      <c r="G930" s="112"/>
      <c r="H930" s="112"/>
      <c r="I930" s="133"/>
      <c r="J930" s="133" t="s">
        <v>142</v>
      </c>
      <c r="K930" s="132">
        <v>100</v>
      </c>
      <c r="L930" s="5">
        <f t="shared" si="208"/>
        <v>100</v>
      </c>
      <c r="M930" s="5">
        <f t="shared" si="208"/>
        <v>100</v>
      </c>
      <c r="N930" s="5">
        <f t="shared" si="208"/>
        <v>100</v>
      </c>
      <c r="O930" s="5">
        <f t="shared" si="208"/>
        <v>100</v>
      </c>
      <c r="P930" s="5">
        <f t="shared" si="208"/>
        <v>100</v>
      </c>
      <c r="Q930" s="5">
        <f t="shared" si="208"/>
        <v>100</v>
      </c>
      <c r="R930" s="5">
        <f t="shared" si="208"/>
        <v>100</v>
      </c>
      <c r="S930" s="5">
        <f t="shared" si="208"/>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35">
      <c r="A931" s="136"/>
      <c r="B931" s="126"/>
      <c r="C931" s="108"/>
      <c r="D931" s="108"/>
      <c r="E931" s="108"/>
      <c r="F931" s="110"/>
      <c r="G931" s="112"/>
      <c r="H931" s="112"/>
      <c r="I931" s="133"/>
      <c r="J931" s="133" t="s">
        <v>143</v>
      </c>
      <c r="K931" s="132">
        <v>100</v>
      </c>
      <c r="L931" s="5">
        <f t="shared" si="208"/>
        <v>100</v>
      </c>
      <c r="M931" s="5">
        <f t="shared" si="208"/>
        <v>100</v>
      </c>
      <c r="N931" s="5">
        <f t="shared" si="208"/>
        <v>100</v>
      </c>
      <c r="O931" s="5">
        <f t="shared" si="208"/>
        <v>100</v>
      </c>
      <c r="P931" s="5">
        <f t="shared" si="208"/>
        <v>100</v>
      </c>
      <c r="Q931" s="5">
        <f t="shared" si="208"/>
        <v>100</v>
      </c>
      <c r="R931" s="5">
        <f t="shared" si="208"/>
        <v>100</v>
      </c>
      <c r="S931" s="5">
        <f t="shared" si="208"/>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35">
      <c r="A932" s="136"/>
      <c r="B932" s="126"/>
      <c r="C932" s="108"/>
      <c r="D932" s="108"/>
      <c r="E932" s="108"/>
      <c r="F932" s="110"/>
      <c r="G932" s="112"/>
      <c r="H932" s="112"/>
      <c r="I932" s="133"/>
      <c r="J932" s="133" t="s">
        <v>144</v>
      </c>
      <c r="K932" s="132">
        <v>100</v>
      </c>
      <c r="L932" s="5">
        <f t="shared" ref="L932:S963" si="209">$K932</f>
        <v>100</v>
      </c>
      <c r="M932" s="5">
        <f t="shared" si="209"/>
        <v>100</v>
      </c>
      <c r="N932" s="5">
        <f t="shared" si="209"/>
        <v>100</v>
      </c>
      <c r="O932" s="5">
        <f t="shared" si="209"/>
        <v>100</v>
      </c>
      <c r="P932" s="5">
        <f t="shared" si="209"/>
        <v>100</v>
      </c>
      <c r="Q932" s="5">
        <f t="shared" si="209"/>
        <v>100</v>
      </c>
      <c r="R932" s="5">
        <f t="shared" si="209"/>
        <v>100</v>
      </c>
      <c r="S932" s="5">
        <f t="shared" si="209"/>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35">
      <c r="A933" s="136"/>
      <c r="B933" s="126"/>
      <c r="C933" s="108"/>
      <c r="D933" s="108"/>
      <c r="E933" s="108"/>
      <c r="F933" s="110"/>
      <c r="G933" s="112"/>
      <c r="H933" s="112"/>
      <c r="I933" s="133"/>
      <c r="J933" s="133" t="s">
        <v>145</v>
      </c>
      <c r="K933" s="132">
        <v>100</v>
      </c>
      <c r="L933" s="5">
        <f t="shared" si="209"/>
        <v>100</v>
      </c>
      <c r="M933" s="5">
        <f t="shared" si="209"/>
        <v>100</v>
      </c>
      <c r="N933" s="5">
        <f t="shared" si="209"/>
        <v>100</v>
      </c>
      <c r="O933" s="5">
        <f t="shared" si="209"/>
        <v>100</v>
      </c>
      <c r="P933" s="5">
        <f t="shared" si="209"/>
        <v>100</v>
      </c>
      <c r="Q933" s="5">
        <f t="shared" si="209"/>
        <v>100</v>
      </c>
      <c r="R933" s="5">
        <f t="shared" si="209"/>
        <v>100</v>
      </c>
      <c r="S933" s="5">
        <f t="shared" si="209"/>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35">
      <c r="A934" s="136"/>
      <c r="B934" s="126"/>
      <c r="C934" s="108"/>
      <c r="D934" s="108"/>
      <c r="E934" s="108"/>
      <c r="F934" s="110"/>
      <c r="G934" s="112"/>
      <c r="H934" s="112"/>
      <c r="I934" s="133"/>
      <c r="J934" s="133" t="s">
        <v>146</v>
      </c>
      <c r="K934" s="132">
        <v>1500</v>
      </c>
      <c r="L934" s="5">
        <f t="shared" si="209"/>
        <v>1500</v>
      </c>
      <c r="M934" s="5">
        <f t="shared" si="209"/>
        <v>1500</v>
      </c>
      <c r="N934" s="5">
        <f t="shared" si="209"/>
        <v>1500</v>
      </c>
      <c r="O934" s="5">
        <f t="shared" si="209"/>
        <v>1500</v>
      </c>
      <c r="P934" s="5">
        <f t="shared" si="209"/>
        <v>1500</v>
      </c>
      <c r="Q934" s="5">
        <f t="shared" si="209"/>
        <v>1500</v>
      </c>
      <c r="R934" s="5">
        <f t="shared" si="209"/>
        <v>1500</v>
      </c>
      <c r="S934" s="5">
        <f t="shared" si="209"/>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35">
      <c r="A935" s="136"/>
      <c r="B935" s="126"/>
      <c r="C935" s="108"/>
      <c r="D935" s="108"/>
      <c r="E935" s="108"/>
      <c r="F935" s="110"/>
      <c r="G935" s="112"/>
      <c r="H935" s="112"/>
      <c r="I935" s="133"/>
      <c r="J935" s="133" t="s">
        <v>147</v>
      </c>
      <c r="K935" s="132">
        <v>1500</v>
      </c>
      <c r="L935" s="5">
        <f t="shared" si="209"/>
        <v>1500</v>
      </c>
      <c r="M935" s="5">
        <f t="shared" si="209"/>
        <v>1500</v>
      </c>
      <c r="N935" s="5">
        <f t="shared" si="209"/>
        <v>1500</v>
      </c>
      <c r="O935" s="5">
        <f t="shared" si="209"/>
        <v>1500</v>
      </c>
      <c r="P935" s="5">
        <f t="shared" si="209"/>
        <v>1500</v>
      </c>
      <c r="Q935" s="5">
        <f t="shared" si="209"/>
        <v>1500</v>
      </c>
      <c r="R935" s="5">
        <f t="shared" si="209"/>
        <v>1500</v>
      </c>
      <c r="S935" s="5">
        <f t="shared" si="209"/>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35">
      <c r="A936" s="136"/>
      <c r="B936" s="126"/>
      <c r="C936" s="108"/>
      <c r="D936" s="108"/>
      <c r="E936" s="108"/>
      <c r="F936" s="110"/>
      <c r="G936" s="112"/>
      <c r="H936" s="112"/>
      <c r="I936" s="133"/>
      <c r="J936" s="133" t="s">
        <v>148</v>
      </c>
      <c r="K936" s="132">
        <v>1500</v>
      </c>
      <c r="L936" s="5">
        <f t="shared" si="209"/>
        <v>1500</v>
      </c>
      <c r="M936" s="5">
        <f t="shared" si="209"/>
        <v>1500</v>
      </c>
      <c r="N936" s="5">
        <f t="shared" si="209"/>
        <v>1500</v>
      </c>
      <c r="O936" s="5">
        <f t="shared" si="209"/>
        <v>1500</v>
      </c>
      <c r="P936" s="5">
        <f t="shared" si="209"/>
        <v>1500</v>
      </c>
      <c r="Q936" s="5">
        <f t="shared" si="209"/>
        <v>1500</v>
      </c>
      <c r="R936" s="5">
        <f t="shared" si="209"/>
        <v>1500</v>
      </c>
      <c r="S936" s="5">
        <f t="shared" si="209"/>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35">
      <c r="A937" s="136"/>
      <c r="B937" s="126"/>
      <c r="C937" s="108"/>
      <c r="D937" s="108"/>
      <c r="E937" s="108"/>
      <c r="F937" s="110"/>
      <c r="G937" s="112"/>
      <c r="H937" s="112"/>
      <c r="I937" s="133"/>
      <c r="J937" s="133" t="s">
        <v>149</v>
      </c>
      <c r="K937" s="132">
        <v>1250</v>
      </c>
      <c r="L937" s="5">
        <f t="shared" si="209"/>
        <v>1250</v>
      </c>
      <c r="M937" s="5">
        <f t="shared" si="209"/>
        <v>1250</v>
      </c>
      <c r="N937" s="5">
        <f t="shared" si="209"/>
        <v>1250</v>
      </c>
      <c r="O937" s="5">
        <f t="shared" si="209"/>
        <v>1250</v>
      </c>
      <c r="P937" s="5">
        <f t="shared" si="209"/>
        <v>1250</v>
      </c>
      <c r="Q937" s="5">
        <f t="shared" si="209"/>
        <v>1250</v>
      </c>
      <c r="R937" s="5">
        <f t="shared" si="209"/>
        <v>1250</v>
      </c>
      <c r="S937" s="5">
        <f t="shared" si="209"/>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35">
      <c r="A938" s="136"/>
      <c r="B938" s="126"/>
      <c r="C938" s="108"/>
      <c r="D938" s="108"/>
      <c r="E938" s="108"/>
      <c r="F938" s="110"/>
      <c r="G938" s="112"/>
      <c r="H938" s="112"/>
      <c r="I938" s="133"/>
      <c r="J938" s="133" t="s">
        <v>150</v>
      </c>
      <c r="K938" s="132">
        <v>1000</v>
      </c>
      <c r="L938" s="5">
        <f t="shared" si="209"/>
        <v>1000</v>
      </c>
      <c r="M938" s="5">
        <f t="shared" si="209"/>
        <v>1000</v>
      </c>
      <c r="N938" s="5">
        <f t="shared" si="209"/>
        <v>1000</v>
      </c>
      <c r="O938" s="5">
        <f t="shared" si="209"/>
        <v>1000</v>
      </c>
      <c r="P938" s="5">
        <f t="shared" si="209"/>
        <v>1000</v>
      </c>
      <c r="Q938" s="5">
        <f t="shared" si="209"/>
        <v>1000</v>
      </c>
      <c r="R938" s="5">
        <f t="shared" si="209"/>
        <v>1000</v>
      </c>
      <c r="S938" s="5">
        <f t="shared" si="209"/>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35">
      <c r="A939" s="136"/>
      <c r="B939" s="126"/>
      <c r="C939" s="108"/>
      <c r="D939" s="108"/>
      <c r="E939" s="108"/>
      <c r="F939" s="110"/>
      <c r="G939" s="112"/>
      <c r="H939" s="112"/>
      <c r="I939" s="133" t="s">
        <v>809</v>
      </c>
      <c r="J939" s="133" t="s">
        <v>395</v>
      </c>
      <c r="K939" s="132">
        <v>1000</v>
      </c>
      <c r="L939" s="5">
        <f t="shared" si="209"/>
        <v>1000</v>
      </c>
      <c r="M939" s="5">
        <f t="shared" si="209"/>
        <v>1000</v>
      </c>
      <c r="N939" s="5">
        <f t="shared" si="209"/>
        <v>1000</v>
      </c>
      <c r="O939" s="5">
        <f t="shared" si="209"/>
        <v>1000</v>
      </c>
      <c r="P939" s="5">
        <f t="shared" si="209"/>
        <v>1000</v>
      </c>
      <c r="Q939" s="5">
        <f t="shared" si="209"/>
        <v>1000</v>
      </c>
      <c r="R939" s="5">
        <f t="shared" si="209"/>
        <v>1000</v>
      </c>
      <c r="S939" s="5">
        <f t="shared" si="209"/>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35">
      <c r="A940" s="136"/>
      <c r="B940" s="126"/>
      <c r="C940" s="108"/>
      <c r="D940" s="108"/>
      <c r="E940" s="108"/>
      <c r="F940" s="110"/>
      <c r="G940" s="112"/>
      <c r="H940" s="112"/>
      <c r="I940" s="133"/>
      <c r="J940" s="133" t="s">
        <v>142</v>
      </c>
      <c r="K940" s="132">
        <v>100</v>
      </c>
      <c r="L940" s="5">
        <f t="shared" si="209"/>
        <v>100</v>
      </c>
      <c r="M940" s="5">
        <f t="shared" si="209"/>
        <v>100</v>
      </c>
      <c r="N940" s="5">
        <f t="shared" si="209"/>
        <v>100</v>
      </c>
      <c r="O940" s="5">
        <f t="shared" si="209"/>
        <v>100</v>
      </c>
      <c r="P940" s="5">
        <f t="shared" si="209"/>
        <v>100</v>
      </c>
      <c r="Q940" s="5">
        <f t="shared" si="209"/>
        <v>100</v>
      </c>
      <c r="R940" s="5">
        <f t="shared" si="209"/>
        <v>100</v>
      </c>
      <c r="S940" s="5">
        <f t="shared" si="209"/>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35">
      <c r="A941" s="136"/>
      <c r="B941" s="126"/>
      <c r="C941" s="108"/>
      <c r="D941" s="108"/>
      <c r="E941" s="108"/>
      <c r="F941" s="110"/>
      <c r="G941" s="112"/>
      <c r="H941" s="112"/>
      <c r="I941" s="133"/>
      <c r="J941" s="133" t="s">
        <v>143</v>
      </c>
      <c r="K941" s="132">
        <v>100</v>
      </c>
      <c r="L941" s="5">
        <f t="shared" si="209"/>
        <v>100</v>
      </c>
      <c r="M941" s="5">
        <f t="shared" si="209"/>
        <v>100</v>
      </c>
      <c r="N941" s="5">
        <f t="shared" si="209"/>
        <v>100</v>
      </c>
      <c r="O941" s="5">
        <f t="shared" si="209"/>
        <v>100</v>
      </c>
      <c r="P941" s="5">
        <f t="shared" si="209"/>
        <v>100</v>
      </c>
      <c r="Q941" s="5">
        <f t="shared" si="209"/>
        <v>100</v>
      </c>
      <c r="R941" s="5">
        <f t="shared" si="209"/>
        <v>100</v>
      </c>
      <c r="S941" s="5">
        <f t="shared" si="209"/>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35">
      <c r="A942" s="136"/>
      <c r="B942" s="126"/>
      <c r="C942" s="108"/>
      <c r="D942" s="108"/>
      <c r="E942" s="108"/>
      <c r="F942" s="110"/>
      <c r="G942" s="112"/>
      <c r="H942" s="112"/>
      <c r="I942" s="133"/>
      <c r="J942" s="133" t="s">
        <v>144</v>
      </c>
      <c r="K942" s="132">
        <v>100</v>
      </c>
      <c r="L942" s="5">
        <f t="shared" si="209"/>
        <v>100</v>
      </c>
      <c r="M942" s="5">
        <f t="shared" si="209"/>
        <v>100</v>
      </c>
      <c r="N942" s="5">
        <f t="shared" si="209"/>
        <v>100</v>
      </c>
      <c r="O942" s="5">
        <f t="shared" si="209"/>
        <v>100</v>
      </c>
      <c r="P942" s="5">
        <f t="shared" si="209"/>
        <v>100</v>
      </c>
      <c r="Q942" s="5">
        <f t="shared" si="209"/>
        <v>100</v>
      </c>
      <c r="R942" s="5">
        <f t="shared" si="209"/>
        <v>100</v>
      </c>
      <c r="S942" s="5">
        <f t="shared" si="209"/>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35">
      <c r="A943" s="136"/>
      <c r="B943" s="126"/>
      <c r="C943" s="108"/>
      <c r="D943" s="108"/>
      <c r="E943" s="108"/>
      <c r="F943" s="110"/>
      <c r="G943" s="112"/>
      <c r="H943" s="112"/>
      <c r="I943" s="133"/>
      <c r="J943" s="133" t="s">
        <v>145</v>
      </c>
      <c r="K943" s="132">
        <v>100</v>
      </c>
      <c r="L943" s="5">
        <f t="shared" si="209"/>
        <v>100</v>
      </c>
      <c r="M943" s="5">
        <f t="shared" si="209"/>
        <v>100</v>
      </c>
      <c r="N943" s="5">
        <f t="shared" si="209"/>
        <v>100</v>
      </c>
      <c r="O943" s="5">
        <f t="shared" si="209"/>
        <v>100</v>
      </c>
      <c r="P943" s="5">
        <f t="shared" si="209"/>
        <v>100</v>
      </c>
      <c r="Q943" s="5">
        <f t="shared" si="209"/>
        <v>100</v>
      </c>
      <c r="R943" s="5">
        <f t="shared" si="209"/>
        <v>100</v>
      </c>
      <c r="S943" s="5">
        <f t="shared" si="209"/>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35">
      <c r="A944" s="136"/>
      <c r="B944" s="126"/>
      <c r="C944" s="108"/>
      <c r="D944" s="108"/>
      <c r="E944" s="108"/>
      <c r="F944" s="110"/>
      <c r="G944" s="112"/>
      <c r="H944" s="112"/>
      <c r="I944" s="133"/>
      <c r="J944" s="133" t="s">
        <v>146</v>
      </c>
      <c r="K944" s="132">
        <v>1500</v>
      </c>
      <c r="L944" s="5">
        <f t="shared" si="209"/>
        <v>1500</v>
      </c>
      <c r="M944" s="5">
        <f t="shared" si="209"/>
        <v>1500</v>
      </c>
      <c r="N944" s="5">
        <f t="shared" si="209"/>
        <v>1500</v>
      </c>
      <c r="O944" s="5">
        <f t="shared" si="209"/>
        <v>1500</v>
      </c>
      <c r="P944" s="5">
        <f t="shared" si="209"/>
        <v>1500</v>
      </c>
      <c r="Q944" s="5">
        <f t="shared" si="209"/>
        <v>1500</v>
      </c>
      <c r="R944" s="5">
        <f t="shared" si="209"/>
        <v>1500</v>
      </c>
      <c r="S944" s="5">
        <f t="shared" si="209"/>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35">
      <c r="A945" s="136"/>
      <c r="B945" s="126"/>
      <c r="C945" s="108"/>
      <c r="D945" s="108"/>
      <c r="E945" s="108"/>
      <c r="F945" s="110"/>
      <c r="G945" s="112"/>
      <c r="H945" s="112"/>
      <c r="I945" s="133"/>
      <c r="J945" s="133" t="s">
        <v>147</v>
      </c>
      <c r="K945" s="132">
        <v>1500</v>
      </c>
      <c r="L945" s="5">
        <f t="shared" si="209"/>
        <v>1500</v>
      </c>
      <c r="M945" s="5">
        <f t="shared" si="209"/>
        <v>1500</v>
      </c>
      <c r="N945" s="5">
        <f t="shared" si="209"/>
        <v>1500</v>
      </c>
      <c r="O945" s="5">
        <f t="shared" si="209"/>
        <v>1500</v>
      </c>
      <c r="P945" s="5">
        <f t="shared" si="209"/>
        <v>1500</v>
      </c>
      <c r="Q945" s="5">
        <f t="shared" si="209"/>
        <v>1500</v>
      </c>
      <c r="R945" s="5">
        <f t="shared" si="209"/>
        <v>1500</v>
      </c>
      <c r="S945" s="5">
        <f t="shared" si="209"/>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35">
      <c r="A946" s="136"/>
      <c r="B946" s="126"/>
      <c r="C946" s="108"/>
      <c r="D946" s="108"/>
      <c r="E946" s="108"/>
      <c r="F946" s="110"/>
      <c r="G946" s="112"/>
      <c r="H946" s="112"/>
      <c r="I946" s="133"/>
      <c r="J946" s="133" t="s">
        <v>148</v>
      </c>
      <c r="K946" s="132">
        <v>1500</v>
      </c>
      <c r="L946" s="5">
        <f t="shared" si="209"/>
        <v>1500</v>
      </c>
      <c r="M946" s="5">
        <f t="shared" si="209"/>
        <v>1500</v>
      </c>
      <c r="N946" s="5">
        <f t="shared" si="209"/>
        <v>1500</v>
      </c>
      <c r="O946" s="5">
        <f t="shared" si="209"/>
        <v>1500</v>
      </c>
      <c r="P946" s="5">
        <f t="shared" si="209"/>
        <v>1500</v>
      </c>
      <c r="Q946" s="5">
        <f t="shared" si="209"/>
        <v>1500</v>
      </c>
      <c r="R946" s="5">
        <f t="shared" si="209"/>
        <v>1500</v>
      </c>
      <c r="S946" s="5">
        <f t="shared" si="209"/>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35">
      <c r="A947" s="136"/>
      <c r="B947" s="126"/>
      <c r="C947" s="108"/>
      <c r="D947" s="108"/>
      <c r="E947" s="108"/>
      <c r="F947" s="110"/>
      <c r="G947" s="112"/>
      <c r="H947" s="112"/>
      <c r="I947" s="133"/>
      <c r="J947" s="133" t="s">
        <v>149</v>
      </c>
      <c r="K947" s="132">
        <v>1250</v>
      </c>
      <c r="L947" s="5">
        <f t="shared" si="209"/>
        <v>1250</v>
      </c>
      <c r="M947" s="5">
        <f t="shared" si="209"/>
        <v>1250</v>
      </c>
      <c r="N947" s="5">
        <f t="shared" si="209"/>
        <v>1250</v>
      </c>
      <c r="O947" s="5">
        <f t="shared" si="209"/>
        <v>1250</v>
      </c>
      <c r="P947" s="5">
        <f t="shared" si="209"/>
        <v>1250</v>
      </c>
      <c r="Q947" s="5">
        <f t="shared" si="209"/>
        <v>1250</v>
      </c>
      <c r="R947" s="5">
        <f t="shared" si="209"/>
        <v>1250</v>
      </c>
      <c r="S947" s="5">
        <f t="shared" si="209"/>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35">
      <c r="A948" s="136"/>
      <c r="B948" s="126"/>
      <c r="C948" s="108"/>
      <c r="D948" s="108"/>
      <c r="E948" s="108"/>
      <c r="F948" s="110"/>
      <c r="G948" s="112"/>
      <c r="H948" s="112"/>
      <c r="I948" s="133"/>
      <c r="J948" s="133" t="s">
        <v>150</v>
      </c>
      <c r="K948" s="132">
        <v>1000</v>
      </c>
      <c r="L948" s="5">
        <f t="shared" si="209"/>
        <v>1000</v>
      </c>
      <c r="M948" s="5">
        <f t="shared" si="209"/>
        <v>1000</v>
      </c>
      <c r="N948" s="5">
        <f t="shared" si="209"/>
        <v>1000</v>
      </c>
      <c r="O948" s="5">
        <f t="shared" si="209"/>
        <v>1000</v>
      </c>
      <c r="P948" s="5">
        <f t="shared" si="209"/>
        <v>1000</v>
      </c>
      <c r="Q948" s="5">
        <f t="shared" si="209"/>
        <v>1000</v>
      </c>
      <c r="R948" s="5">
        <f t="shared" si="209"/>
        <v>1000</v>
      </c>
      <c r="S948" s="5">
        <f t="shared" si="209"/>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35">
      <c r="A949" s="136"/>
      <c r="B949" s="126"/>
      <c r="C949" s="108"/>
      <c r="D949" s="108"/>
      <c r="E949" s="108"/>
      <c r="F949" s="110"/>
      <c r="G949" s="112"/>
      <c r="H949" s="112"/>
      <c r="I949" s="133" t="s">
        <v>810</v>
      </c>
      <c r="J949" s="133" t="s">
        <v>395</v>
      </c>
      <c r="K949" s="132">
        <v>1000</v>
      </c>
      <c r="L949" s="5">
        <f t="shared" si="209"/>
        <v>1000</v>
      </c>
      <c r="M949" s="5">
        <f t="shared" si="209"/>
        <v>1000</v>
      </c>
      <c r="N949" s="5">
        <f t="shared" si="209"/>
        <v>1000</v>
      </c>
      <c r="O949" s="5">
        <f t="shared" si="209"/>
        <v>1000</v>
      </c>
      <c r="P949" s="5">
        <f t="shared" si="209"/>
        <v>1000</v>
      </c>
      <c r="Q949" s="5">
        <f t="shared" si="209"/>
        <v>1000</v>
      </c>
      <c r="R949" s="5">
        <f t="shared" si="209"/>
        <v>1000</v>
      </c>
      <c r="S949" s="5">
        <f t="shared" si="209"/>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35">
      <c r="A950" s="136"/>
      <c r="B950" s="126"/>
      <c r="C950" s="108"/>
      <c r="D950" s="108"/>
      <c r="E950" s="108"/>
      <c r="F950" s="110"/>
      <c r="G950" s="112"/>
      <c r="H950" s="112"/>
      <c r="I950" s="133"/>
      <c r="J950" s="133" t="s">
        <v>142</v>
      </c>
      <c r="K950" s="132">
        <v>100</v>
      </c>
      <c r="L950" s="5">
        <f t="shared" si="209"/>
        <v>100</v>
      </c>
      <c r="M950" s="5">
        <f t="shared" si="209"/>
        <v>100</v>
      </c>
      <c r="N950" s="5">
        <f t="shared" si="209"/>
        <v>100</v>
      </c>
      <c r="O950" s="5">
        <f t="shared" si="209"/>
        <v>100</v>
      </c>
      <c r="P950" s="5">
        <f t="shared" si="209"/>
        <v>100</v>
      </c>
      <c r="Q950" s="5">
        <f t="shared" si="209"/>
        <v>100</v>
      </c>
      <c r="R950" s="5">
        <f t="shared" si="209"/>
        <v>100</v>
      </c>
      <c r="S950" s="5">
        <f t="shared" si="209"/>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35">
      <c r="A951" s="136"/>
      <c r="B951" s="126"/>
      <c r="C951" s="108"/>
      <c r="D951" s="108"/>
      <c r="E951" s="108"/>
      <c r="F951" s="110"/>
      <c r="G951" s="112"/>
      <c r="H951" s="112"/>
      <c r="I951" s="133"/>
      <c r="J951" s="133" t="s">
        <v>143</v>
      </c>
      <c r="K951" s="132">
        <v>100</v>
      </c>
      <c r="L951" s="5">
        <f t="shared" si="209"/>
        <v>100</v>
      </c>
      <c r="M951" s="5">
        <f t="shared" si="209"/>
        <v>100</v>
      </c>
      <c r="N951" s="5">
        <f t="shared" si="209"/>
        <v>100</v>
      </c>
      <c r="O951" s="5">
        <f t="shared" si="209"/>
        <v>100</v>
      </c>
      <c r="P951" s="5">
        <f t="shared" si="209"/>
        <v>100</v>
      </c>
      <c r="Q951" s="5">
        <f t="shared" si="209"/>
        <v>100</v>
      </c>
      <c r="R951" s="5">
        <f t="shared" si="209"/>
        <v>100</v>
      </c>
      <c r="S951" s="5">
        <f t="shared" si="209"/>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35">
      <c r="A952" s="136"/>
      <c r="B952" s="126"/>
      <c r="C952" s="108"/>
      <c r="D952" s="108"/>
      <c r="E952" s="108"/>
      <c r="F952" s="110"/>
      <c r="G952" s="112"/>
      <c r="H952" s="112"/>
      <c r="I952" s="133"/>
      <c r="J952" s="133" t="s">
        <v>144</v>
      </c>
      <c r="K952" s="132">
        <v>100</v>
      </c>
      <c r="L952" s="5">
        <f t="shared" si="209"/>
        <v>100</v>
      </c>
      <c r="M952" s="5">
        <f t="shared" si="209"/>
        <v>100</v>
      </c>
      <c r="N952" s="5">
        <f t="shared" si="209"/>
        <v>100</v>
      </c>
      <c r="O952" s="5">
        <f t="shared" si="209"/>
        <v>100</v>
      </c>
      <c r="P952" s="5">
        <f t="shared" si="209"/>
        <v>100</v>
      </c>
      <c r="Q952" s="5">
        <f t="shared" si="209"/>
        <v>100</v>
      </c>
      <c r="R952" s="5">
        <f t="shared" si="209"/>
        <v>100</v>
      </c>
      <c r="S952" s="5">
        <f t="shared" si="209"/>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35">
      <c r="A953" s="136"/>
      <c r="B953" s="126"/>
      <c r="C953" s="108"/>
      <c r="D953" s="108"/>
      <c r="E953" s="108"/>
      <c r="F953" s="110"/>
      <c r="G953" s="112"/>
      <c r="H953" s="112"/>
      <c r="I953" s="133"/>
      <c r="J953" s="133" t="s">
        <v>145</v>
      </c>
      <c r="K953" s="132">
        <v>100</v>
      </c>
      <c r="L953" s="5">
        <f t="shared" si="209"/>
        <v>100</v>
      </c>
      <c r="M953" s="5">
        <f t="shared" si="209"/>
        <v>100</v>
      </c>
      <c r="N953" s="5">
        <f t="shared" si="209"/>
        <v>100</v>
      </c>
      <c r="O953" s="5">
        <f t="shared" si="209"/>
        <v>100</v>
      </c>
      <c r="P953" s="5">
        <f t="shared" si="209"/>
        <v>100</v>
      </c>
      <c r="Q953" s="5">
        <f t="shared" si="209"/>
        <v>100</v>
      </c>
      <c r="R953" s="5">
        <f t="shared" si="209"/>
        <v>100</v>
      </c>
      <c r="S953" s="5">
        <f t="shared" si="209"/>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35">
      <c r="A954" s="136"/>
      <c r="B954" s="126"/>
      <c r="C954" s="108"/>
      <c r="D954" s="108"/>
      <c r="E954" s="108"/>
      <c r="F954" s="110"/>
      <c r="G954" s="112"/>
      <c r="H954" s="112"/>
      <c r="I954" s="133"/>
      <c r="J954" s="133" t="s">
        <v>146</v>
      </c>
      <c r="K954" s="132">
        <v>1500</v>
      </c>
      <c r="L954" s="5">
        <f t="shared" si="209"/>
        <v>1500</v>
      </c>
      <c r="M954" s="5">
        <f t="shared" si="209"/>
        <v>1500</v>
      </c>
      <c r="N954" s="5">
        <f t="shared" si="209"/>
        <v>1500</v>
      </c>
      <c r="O954" s="5">
        <f t="shared" si="209"/>
        <v>1500</v>
      </c>
      <c r="P954" s="5">
        <f t="shared" si="209"/>
        <v>1500</v>
      </c>
      <c r="Q954" s="5">
        <f t="shared" si="209"/>
        <v>1500</v>
      </c>
      <c r="R954" s="5">
        <f t="shared" si="209"/>
        <v>1500</v>
      </c>
      <c r="S954" s="5">
        <f t="shared" si="20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35">
      <c r="A955" s="136"/>
      <c r="B955" s="126"/>
      <c r="C955" s="108"/>
      <c r="D955" s="108"/>
      <c r="E955" s="108"/>
      <c r="F955" s="110"/>
      <c r="G955" s="112"/>
      <c r="H955" s="112"/>
      <c r="I955" s="133"/>
      <c r="J955" s="133" t="s">
        <v>147</v>
      </c>
      <c r="K955" s="132">
        <v>1500</v>
      </c>
      <c r="L955" s="5">
        <f t="shared" si="209"/>
        <v>1500</v>
      </c>
      <c r="M955" s="5">
        <f t="shared" si="209"/>
        <v>1500</v>
      </c>
      <c r="N955" s="5">
        <f t="shared" si="209"/>
        <v>1500</v>
      </c>
      <c r="O955" s="5">
        <f t="shared" si="209"/>
        <v>1500</v>
      </c>
      <c r="P955" s="5">
        <f t="shared" si="209"/>
        <v>1500</v>
      </c>
      <c r="Q955" s="5">
        <f t="shared" si="209"/>
        <v>1500</v>
      </c>
      <c r="R955" s="5">
        <f t="shared" si="209"/>
        <v>1500</v>
      </c>
      <c r="S955" s="5">
        <f t="shared" si="20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35">
      <c r="A956" s="136"/>
      <c r="B956" s="126"/>
      <c r="C956" s="108"/>
      <c r="D956" s="108"/>
      <c r="E956" s="108"/>
      <c r="F956" s="110"/>
      <c r="G956" s="112"/>
      <c r="H956" s="112"/>
      <c r="I956" s="133"/>
      <c r="J956" s="133" t="s">
        <v>148</v>
      </c>
      <c r="K956" s="132">
        <v>1500</v>
      </c>
      <c r="L956" s="5">
        <f t="shared" si="209"/>
        <v>1500</v>
      </c>
      <c r="M956" s="5">
        <f t="shared" si="209"/>
        <v>1500</v>
      </c>
      <c r="N956" s="5">
        <f t="shared" si="209"/>
        <v>1500</v>
      </c>
      <c r="O956" s="5">
        <f t="shared" si="209"/>
        <v>1500</v>
      </c>
      <c r="P956" s="5">
        <f t="shared" si="209"/>
        <v>1500</v>
      </c>
      <c r="Q956" s="5">
        <f t="shared" si="209"/>
        <v>1500</v>
      </c>
      <c r="R956" s="5">
        <f t="shared" si="209"/>
        <v>1500</v>
      </c>
      <c r="S956" s="5">
        <f t="shared" si="20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35">
      <c r="A957" s="136"/>
      <c r="B957" s="126"/>
      <c r="C957" s="108"/>
      <c r="D957" s="108"/>
      <c r="E957" s="108"/>
      <c r="F957" s="110"/>
      <c r="G957" s="112"/>
      <c r="H957" s="112"/>
      <c r="I957" s="133"/>
      <c r="J957" s="133" t="s">
        <v>149</v>
      </c>
      <c r="K957" s="132">
        <v>1250</v>
      </c>
      <c r="L957" s="5">
        <f t="shared" si="209"/>
        <v>1250</v>
      </c>
      <c r="M957" s="5">
        <f t="shared" si="209"/>
        <v>1250</v>
      </c>
      <c r="N957" s="5">
        <f t="shared" si="209"/>
        <v>1250</v>
      </c>
      <c r="O957" s="5">
        <f t="shared" si="209"/>
        <v>1250</v>
      </c>
      <c r="P957" s="5">
        <f t="shared" si="209"/>
        <v>1250</v>
      </c>
      <c r="Q957" s="5">
        <f t="shared" si="209"/>
        <v>1250</v>
      </c>
      <c r="R957" s="5">
        <f t="shared" si="209"/>
        <v>1250</v>
      </c>
      <c r="S957" s="5">
        <f t="shared" si="20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35">
      <c r="A958" s="136"/>
      <c r="B958" s="126"/>
      <c r="C958" s="108"/>
      <c r="D958" s="108"/>
      <c r="E958" s="108"/>
      <c r="F958" s="110"/>
      <c r="G958" s="112"/>
      <c r="H958" s="112"/>
      <c r="I958" s="133"/>
      <c r="J958" s="133" t="s">
        <v>150</v>
      </c>
      <c r="K958" s="132">
        <v>1000</v>
      </c>
      <c r="L958" s="5">
        <f t="shared" si="209"/>
        <v>1000</v>
      </c>
      <c r="M958" s="5">
        <f t="shared" si="209"/>
        <v>1000</v>
      </c>
      <c r="N958" s="5">
        <f t="shared" si="209"/>
        <v>1000</v>
      </c>
      <c r="O958" s="5">
        <f t="shared" si="209"/>
        <v>1000</v>
      </c>
      <c r="P958" s="5">
        <f t="shared" si="209"/>
        <v>1000</v>
      </c>
      <c r="Q958" s="5">
        <f t="shared" si="209"/>
        <v>1000</v>
      </c>
      <c r="R958" s="5">
        <f t="shared" si="209"/>
        <v>1000</v>
      </c>
      <c r="S958" s="5">
        <f t="shared" si="20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35">
      <c r="A959" s="136"/>
      <c r="B959" s="126"/>
      <c r="C959" s="108"/>
      <c r="D959" s="108"/>
      <c r="E959" s="108"/>
      <c r="F959" s="110"/>
      <c r="G959" s="112"/>
      <c r="H959" s="112"/>
      <c r="I959" s="133" t="s">
        <v>811</v>
      </c>
      <c r="J959" s="133" t="s">
        <v>395</v>
      </c>
      <c r="K959" s="132">
        <v>1000</v>
      </c>
      <c r="L959" s="5">
        <f t="shared" si="209"/>
        <v>1000</v>
      </c>
      <c r="M959" s="5">
        <f t="shared" si="209"/>
        <v>1000</v>
      </c>
      <c r="N959" s="5">
        <f t="shared" si="209"/>
        <v>1000</v>
      </c>
      <c r="O959" s="5">
        <f t="shared" si="209"/>
        <v>1000</v>
      </c>
      <c r="P959" s="5">
        <f t="shared" si="209"/>
        <v>1000</v>
      </c>
      <c r="Q959" s="5">
        <f t="shared" si="209"/>
        <v>1000</v>
      </c>
      <c r="R959" s="5">
        <f t="shared" si="209"/>
        <v>1000</v>
      </c>
      <c r="S959" s="5">
        <f t="shared" si="20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35">
      <c r="A960" s="136"/>
      <c r="B960" s="126"/>
      <c r="C960" s="108"/>
      <c r="D960" s="108"/>
      <c r="E960" s="108"/>
      <c r="F960" s="110"/>
      <c r="G960" s="112"/>
      <c r="H960" s="112"/>
      <c r="I960" s="133"/>
      <c r="J960" s="133" t="s">
        <v>142</v>
      </c>
      <c r="K960" s="132">
        <v>1000</v>
      </c>
      <c r="L960" s="5">
        <f t="shared" si="209"/>
        <v>1000</v>
      </c>
      <c r="M960" s="5">
        <f t="shared" si="209"/>
        <v>1000</v>
      </c>
      <c r="N960" s="5">
        <f t="shared" si="209"/>
        <v>1000</v>
      </c>
      <c r="O960" s="5">
        <f t="shared" si="209"/>
        <v>1000</v>
      </c>
      <c r="P960" s="5">
        <f t="shared" si="209"/>
        <v>1000</v>
      </c>
      <c r="Q960" s="5">
        <f t="shared" si="209"/>
        <v>1000</v>
      </c>
      <c r="R960" s="5">
        <f t="shared" si="209"/>
        <v>1000</v>
      </c>
      <c r="S960" s="5">
        <f t="shared" si="20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35">
      <c r="A961" s="136"/>
      <c r="B961" s="126"/>
      <c r="C961" s="108"/>
      <c r="D961" s="108"/>
      <c r="E961" s="108"/>
      <c r="F961" s="110"/>
      <c r="G961" s="112"/>
      <c r="H961" s="112"/>
      <c r="I961" s="133"/>
      <c r="J961" s="133" t="s">
        <v>143</v>
      </c>
      <c r="K961" s="132">
        <v>100</v>
      </c>
      <c r="L961" s="5">
        <f t="shared" si="209"/>
        <v>100</v>
      </c>
      <c r="M961" s="5">
        <f t="shared" si="209"/>
        <v>100</v>
      </c>
      <c r="N961" s="5">
        <f t="shared" si="209"/>
        <v>100</v>
      </c>
      <c r="O961" s="5">
        <f t="shared" si="209"/>
        <v>100</v>
      </c>
      <c r="P961" s="5">
        <f t="shared" si="209"/>
        <v>100</v>
      </c>
      <c r="Q961" s="5">
        <f t="shared" si="209"/>
        <v>100</v>
      </c>
      <c r="R961" s="5">
        <f t="shared" si="209"/>
        <v>100</v>
      </c>
      <c r="S961" s="5">
        <f t="shared" si="20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35">
      <c r="A962" s="136"/>
      <c r="B962" s="126"/>
      <c r="C962" s="108"/>
      <c r="D962" s="108"/>
      <c r="E962" s="108"/>
      <c r="F962" s="110"/>
      <c r="G962" s="112"/>
      <c r="H962" s="112"/>
      <c r="I962" s="133"/>
      <c r="J962" s="133" t="s">
        <v>144</v>
      </c>
      <c r="K962" s="132">
        <v>100</v>
      </c>
      <c r="L962" s="5">
        <f t="shared" si="209"/>
        <v>100</v>
      </c>
      <c r="M962" s="5">
        <f t="shared" si="209"/>
        <v>100</v>
      </c>
      <c r="N962" s="5">
        <f t="shared" si="209"/>
        <v>100</v>
      </c>
      <c r="O962" s="5">
        <f t="shared" si="209"/>
        <v>100</v>
      </c>
      <c r="P962" s="5">
        <f t="shared" si="209"/>
        <v>100</v>
      </c>
      <c r="Q962" s="5">
        <f t="shared" si="209"/>
        <v>100</v>
      </c>
      <c r="R962" s="5">
        <f t="shared" si="209"/>
        <v>100</v>
      </c>
      <c r="S962" s="5">
        <f t="shared" si="20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35">
      <c r="A963" s="136"/>
      <c r="B963" s="126"/>
      <c r="C963" s="108"/>
      <c r="D963" s="108"/>
      <c r="E963" s="108"/>
      <c r="F963" s="110"/>
      <c r="G963" s="112"/>
      <c r="H963" s="112"/>
      <c r="I963" s="133"/>
      <c r="J963" s="133" t="s">
        <v>145</v>
      </c>
      <c r="K963" s="132">
        <v>100</v>
      </c>
      <c r="L963" s="5">
        <f t="shared" si="209"/>
        <v>100</v>
      </c>
      <c r="M963" s="5">
        <f t="shared" si="209"/>
        <v>100</v>
      </c>
      <c r="N963" s="5">
        <f t="shared" si="209"/>
        <v>100</v>
      </c>
      <c r="O963" s="5">
        <f t="shared" si="209"/>
        <v>100</v>
      </c>
      <c r="P963" s="5">
        <f t="shared" si="209"/>
        <v>100</v>
      </c>
      <c r="Q963" s="5">
        <f t="shared" si="209"/>
        <v>100</v>
      </c>
      <c r="R963" s="5">
        <f t="shared" ref="R963" si="210">$K963</f>
        <v>100</v>
      </c>
      <c r="S963" s="5">
        <f t="shared" si="20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35">
      <c r="A964" s="136"/>
      <c r="B964" s="126"/>
      <c r="C964" s="108"/>
      <c r="D964" s="108"/>
      <c r="E964" s="108"/>
      <c r="F964" s="110"/>
      <c r="G964" s="112"/>
      <c r="H964" s="112"/>
      <c r="I964" s="133"/>
      <c r="J964" s="133" t="s">
        <v>146</v>
      </c>
      <c r="K964" s="132">
        <v>1500</v>
      </c>
      <c r="L964" s="5">
        <f t="shared" ref="L964:S988" si="211">$K964</f>
        <v>1500</v>
      </c>
      <c r="M964" s="5">
        <f t="shared" si="211"/>
        <v>1500</v>
      </c>
      <c r="N964" s="5">
        <f t="shared" si="211"/>
        <v>1500</v>
      </c>
      <c r="O964" s="5">
        <f t="shared" si="211"/>
        <v>1500</v>
      </c>
      <c r="P964" s="5">
        <f t="shared" si="211"/>
        <v>1500</v>
      </c>
      <c r="Q964" s="5">
        <f t="shared" si="211"/>
        <v>1500</v>
      </c>
      <c r="R964" s="5">
        <f t="shared" si="211"/>
        <v>1500</v>
      </c>
      <c r="S964" s="5">
        <f t="shared" si="211"/>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35">
      <c r="A965" s="136"/>
      <c r="B965" s="126"/>
      <c r="C965" s="108"/>
      <c r="D965" s="108"/>
      <c r="E965" s="108"/>
      <c r="F965" s="110"/>
      <c r="G965" s="112"/>
      <c r="H965" s="112"/>
      <c r="I965" s="133"/>
      <c r="J965" s="133" t="s">
        <v>147</v>
      </c>
      <c r="K965" s="132">
        <v>1500</v>
      </c>
      <c r="L965" s="5">
        <f t="shared" si="211"/>
        <v>1500</v>
      </c>
      <c r="M965" s="5">
        <f t="shared" si="211"/>
        <v>1500</v>
      </c>
      <c r="N965" s="5">
        <f t="shared" si="211"/>
        <v>1500</v>
      </c>
      <c r="O965" s="5">
        <f t="shared" si="211"/>
        <v>1500</v>
      </c>
      <c r="P965" s="5">
        <f t="shared" si="211"/>
        <v>1500</v>
      </c>
      <c r="Q965" s="5">
        <f t="shared" si="211"/>
        <v>1500</v>
      </c>
      <c r="R965" s="5">
        <f t="shared" si="211"/>
        <v>1500</v>
      </c>
      <c r="S965" s="5">
        <f t="shared" si="211"/>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35">
      <c r="A966" s="136"/>
      <c r="B966" s="126"/>
      <c r="C966" s="108"/>
      <c r="D966" s="108"/>
      <c r="E966" s="108"/>
      <c r="F966" s="110"/>
      <c r="G966" s="112"/>
      <c r="H966" s="112"/>
      <c r="I966" s="133"/>
      <c r="J966" s="133" t="s">
        <v>148</v>
      </c>
      <c r="K966" s="132">
        <v>1500</v>
      </c>
      <c r="L966" s="5">
        <f t="shared" si="211"/>
        <v>1500</v>
      </c>
      <c r="M966" s="5">
        <f t="shared" si="211"/>
        <v>1500</v>
      </c>
      <c r="N966" s="5">
        <f t="shared" si="211"/>
        <v>1500</v>
      </c>
      <c r="O966" s="5">
        <f t="shared" si="211"/>
        <v>1500</v>
      </c>
      <c r="P966" s="5">
        <f t="shared" si="211"/>
        <v>1500</v>
      </c>
      <c r="Q966" s="5">
        <f t="shared" si="211"/>
        <v>1500</v>
      </c>
      <c r="R966" s="5">
        <f t="shared" si="211"/>
        <v>1500</v>
      </c>
      <c r="S966" s="5">
        <f t="shared" si="211"/>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35">
      <c r="A967" s="136"/>
      <c r="B967" s="126"/>
      <c r="C967" s="108"/>
      <c r="D967" s="108"/>
      <c r="E967" s="108"/>
      <c r="F967" s="110"/>
      <c r="G967" s="112"/>
      <c r="H967" s="112"/>
      <c r="I967" s="133"/>
      <c r="J967" s="133" t="s">
        <v>149</v>
      </c>
      <c r="K967" s="132">
        <v>1250</v>
      </c>
      <c r="L967" s="5">
        <f t="shared" si="211"/>
        <v>1250</v>
      </c>
      <c r="M967" s="5">
        <f t="shared" si="211"/>
        <v>1250</v>
      </c>
      <c r="N967" s="5">
        <f t="shared" si="211"/>
        <v>1250</v>
      </c>
      <c r="O967" s="5">
        <f t="shared" si="211"/>
        <v>1250</v>
      </c>
      <c r="P967" s="5">
        <f t="shared" si="211"/>
        <v>1250</v>
      </c>
      <c r="Q967" s="5">
        <f t="shared" si="211"/>
        <v>1250</v>
      </c>
      <c r="R967" s="5">
        <f t="shared" si="211"/>
        <v>1250</v>
      </c>
      <c r="S967" s="5">
        <f t="shared" si="211"/>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35">
      <c r="A968" s="136"/>
      <c r="B968" s="126"/>
      <c r="C968" s="108"/>
      <c r="D968" s="108"/>
      <c r="E968" s="108"/>
      <c r="F968" s="110"/>
      <c r="G968" s="112"/>
      <c r="H968" s="112"/>
      <c r="I968" s="133"/>
      <c r="J968" s="133" t="s">
        <v>150</v>
      </c>
      <c r="K968" s="132">
        <v>1000</v>
      </c>
      <c r="L968" s="5">
        <f t="shared" si="211"/>
        <v>1000</v>
      </c>
      <c r="M968" s="5">
        <f t="shared" si="211"/>
        <v>1000</v>
      </c>
      <c r="N968" s="5">
        <f t="shared" si="211"/>
        <v>1000</v>
      </c>
      <c r="O968" s="5">
        <f t="shared" si="211"/>
        <v>1000</v>
      </c>
      <c r="P968" s="5">
        <f t="shared" si="211"/>
        <v>1000</v>
      </c>
      <c r="Q968" s="5">
        <f t="shared" si="211"/>
        <v>1000</v>
      </c>
      <c r="R968" s="5">
        <f t="shared" si="211"/>
        <v>1000</v>
      </c>
      <c r="S968" s="5">
        <f t="shared" si="211"/>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35">
      <c r="A969" s="136"/>
      <c r="B969" s="126"/>
      <c r="C969" s="108"/>
      <c r="D969" s="108"/>
      <c r="E969" s="108"/>
      <c r="F969" s="110"/>
      <c r="G969" s="112"/>
      <c r="H969" s="112"/>
      <c r="I969" s="133" t="s">
        <v>812</v>
      </c>
      <c r="J969" s="133" t="s">
        <v>395</v>
      </c>
      <c r="K969" s="132">
        <v>1000</v>
      </c>
      <c r="L969" s="5">
        <f t="shared" si="211"/>
        <v>1000</v>
      </c>
      <c r="M969" s="5">
        <f t="shared" si="211"/>
        <v>1000</v>
      </c>
      <c r="N969" s="5">
        <f t="shared" si="211"/>
        <v>1000</v>
      </c>
      <c r="O969" s="5">
        <f t="shared" si="211"/>
        <v>1000</v>
      </c>
      <c r="P969" s="5">
        <f t="shared" si="211"/>
        <v>1000</v>
      </c>
      <c r="Q969" s="5">
        <f t="shared" si="211"/>
        <v>1000</v>
      </c>
      <c r="R969" s="5">
        <f t="shared" si="211"/>
        <v>1000</v>
      </c>
      <c r="S969" s="5">
        <f t="shared" si="211"/>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35">
      <c r="A970" s="136"/>
      <c r="B970" s="126"/>
      <c r="C970" s="108"/>
      <c r="D970" s="108"/>
      <c r="E970" s="108"/>
      <c r="F970" s="110"/>
      <c r="G970" s="112"/>
      <c r="H970" s="112"/>
      <c r="I970" s="133"/>
      <c r="J970" s="133" t="s">
        <v>142</v>
      </c>
      <c r="K970" s="132">
        <v>1000</v>
      </c>
      <c r="L970" s="5">
        <f t="shared" si="211"/>
        <v>1000</v>
      </c>
      <c r="M970" s="5">
        <f t="shared" si="211"/>
        <v>1000</v>
      </c>
      <c r="N970" s="5">
        <f t="shared" si="211"/>
        <v>1000</v>
      </c>
      <c r="O970" s="5">
        <f t="shared" si="211"/>
        <v>1000</v>
      </c>
      <c r="P970" s="5">
        <f t="shared" si="211"/>
        <v>1000</v>
      </c>
      <c r="Q970" s="5">
        <f t="shared" si="211"/>
        <v>1000</v>
      </c>
      <c r="R970" s="5">
        <f t="shared" si="211"/>
        <v>1000</v>
      </c>
      <c r="S970" s="5">
        <f t="shared" si="211"/>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35">
      <c r="A971" s="136"/>
      <c r="B971" s="126"/>
      <c r="C971" s="108"/>
      <c r="D971" s="108"/>
      <c r="E971" s="108"/>
      <c r="F971" s="110"/>
      <c r="G971" s="112"/>
      <c r="H971" s="112"/>
      <c r="I971" s="133"/>
      <c r="J971" s="133" t="s">
        <v>143</v>
      </c>
      <c r="K971" s="132">
        <v>100</v>
      </c>
      <c r="L971" s="5">
        <f t="shared" si="211"/>
        <v>100</v>
      </c>
      <c r="M971" s="5">
        <f t="shared" si="211"/>
        <v>100</v>
      </c>
      <c r="N971" s="5">
        <f t="shared" si="211"/>
        <v>100</v>
      </c>
      <c r="O971" s="5">
        <f t="shared" si="211"/>
        <v>100</v>
      </c>
      <c r="P971" s="5">
        <f t="shared" si="211"/>
        <v>100</v>
      </c>
      <c r="Q971" s="5">
        <f t="shared" si="211"/>
        <v>100</v>
      </c>
      <c r="R971" s="5">
        <f t="shared" si="211"/>
        <v>100</v>
      </c>
      <c r="S971" s="5">
        <f t="shared" si="211"/>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35">
      <c r="A972" s="136"/>
      <c r="B972" s="126"/>
      <c r="C972" s="108"/>
      <c r="D972" s="108"/>
      <c r="E972" s="108"/>
      <c r="F972" s="110"/>
      <c r="G972" s="112"/>
      <c r="H972" s="112"/>
      <c r="I972" s="133"/>
      <c r="J972" s="133" t="s">
        <v>144</v>
      </c>
      <c r="K972" s="132">
        <v>100</v>
      </c>
      <c r="L972" s="5">
        <f t="shared" si="211"/>
        <v>100</v>
      </c>
      <c r="M972" s="5">
        <f t="shared" si="211"/>
        <v>100</v>
      </c>
      <c r="N972" s="5">
        <f t="shared" si="211"/>
        <v>100</v>
      </c>
      <c r="O972" s="5">
        <f t="shared" si="211"/>
        <v>100</v>
      </c>
      <c r="P972" s="5">
        <f t="shared" si="211"/>
        <v>100</v>
      </c>
      <c r="Q972" s="5">
        <f t="shared" si="211"/>
        <v>100</v>
      </c>
      <c r="R972" s="5">
        <f t="shared" si="211"/>
        <v>100</v>
      </c>
      <c r="S972" s="5">
        <f t="shared" si="211"/>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35">
      <c r="A973" s="136"/>
      <c r="B973" s="126"/>
      <c r="C973" s="108"/>
      <c r="D973" s="108"/>
      <c r="E973" s="108"/>
      <c r="F973" s="110"/>
      <c r="G973" s="112"/>
      <c r="H973" s="112"/>
      <c r="I973" s="133"/>
      <c r="J973" s="133" t="s">
        <v>145</v>
      </c>
      <c r="K973" s="132">
        <v>100</v>
      </c>
      <c r="L973" s="5">
        <f t="shared" si="211"/>
        <v>100</v>
      </c>
      <c r="M973" s="5">
        <f t="shared" si="211"/>
        <v>100</v>
      </c>
      <c r="N973" s="5">
        <f t="shared" si="211"/>
        <v>100</v>
      </c>
      <c r="O973" s="5">
        <f t="shared" si="211"/>
        <v>100</v>
      </c>
      <c r="P973" s="5">
        <f t="shared" si="211"/>
        <v>100</v>
      </c>
      <c r="Q973" s="5">
        <f t="shared" si="211"/>
        <v>100</v>
      </c>
      <c r="R973" s="5">
        <f t="shared" si="211"/>
        <v>100</v>
      </c>
      <c r="S973" s="5">
        <f t="shared" si="211"/>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35">
      <c r="A974" s="136"/>
      <c r="B974" s="126"/>
      <c r="C974" s="108"/>
      <c r="D974" s="108"/>
      <c r="E974" s="108"/>
      <c r="F974" s="110"/>
      <c r="G974" s="112"/>
      <c r="H974" s="112"/>
      <c r="I974" s="133"/>
      <c r="J974" s="133" t="s">
        <v>146</v>
      </c>
      <c r="K974" s="132">
        <v>1500</v>
      </c>
      <c r="L974" s="5">
        <f t="shared" si="211"/>
        <v>1500</v>
      </c>
      <c r="M974" s="5">
        <f t="shared" si="211"/>
        <v>1500</v>
      </c>
      <c r="N974" s="5">
        <f t="shared" si="211"/>
        <v>1500</v>
      </c>
      <c r="O974" s="5">
        <f t="shared" si="211"/>
        <v>1500</v>
      </c>
      <c r="P974" s="5">
        <f t="shared" si="211"/>
        <v>1500</v>
      </c>
      <c r="Q974" s="5">
        <f t="shared" si="211"/>
        <v>1500</v>
      </c>
      <c r="R974" s="5">
        <f t="shared" si="211"/>
        <v>1500</v>
      </c>
      <c r="S974" s="5">
        <f t="shared" si="211"/>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35">
      <c r="A975" s="136"/>
      <c r="B975" s="126"/>
      <c r="C975" s="108"/>
      <c r="D975" s="108"/>
      <c r="E975" s="108"/>
      <c r="F975" s="110"/>
      <c r="G975" s="112"/>
      <c r="H975" s="112"/>
      <c r="I975" s="133"/>
      <c r="J975" s="133" t="s">
        <v>147</v>
      </c>
      <c r="K975" s="132">
        <v>1500</v>
      </c>
      <c r="L975" s="5">
        <f t="shared" si="211"/>
        <v>1500</v>
      </c>
      <c r="M975" s="5">
        <f t="shared" si="211"/>
        <v>1500</v>
      </c>
      <c r="N975" s="5">
        <f t="shared" si="211"/>
        <v>1500</v>
      </c>
      <c r="O975" s="5">
        <f t="shared" si="211"/>
        <v>1500</v>
      </c>
      <c r="P975" s="5">
        <f t="shared" si="211"/>
        <v>1500</v>
      </c>
      <c r="Q975" s="5">
        <f t="shared" si="211"/>
        <v>1500</v>
      </c>
      <c r="R975" s="5">
        <f t="shared" si="211"/>
        <v>1500</v>
      </c>
      <c r="S975" s="5">
        <f t="shared" si="211"/>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35">
      <c r="A976" s="136"/>
      <c r="B976" s="126"/>
      <c r="C976" s="108"/>
      <c r="D976" s="108"/>
      <c r="E976" s="108"/>
      <c r="F976" s="110"/>
      <c r="G976" s="112"/>
      <c r="H976" s="112"/>
      <c r="I976" s="133"/>
      <c r="J976" s="133" t="s">
        <v>148</v>
      </c>
      <c r="K976" s="132">
        <v>1500</v>
      </c>
      <c r="L976" s="5">
        <f t="shared" si="211"/>
        <v>1500</v>
      </c>
      <c r="M976" s="5">
        <f t="shared" si="211"/>
        <v>1500</v>
      </c>
      <c r="N976" s="5">
        <f t="shared" si="211"/>
        <v>1500</v>
      </c>
      <c r="O976" s="5">
        <f t="shared" si="211"/>
        <v>1500</v>
      </c>
      <c r="P976" s="5">
        <f t="shared" si="211"/>
        <v>1500</v>
      </c>
      <c r="Q976" s="5">
        <f t="shared" si="211"/>
        <v>1500</v>
      </c>
      <c r="R976" s="5">
        <f t="shared" si="211"/>
        <v>1500</v>
      </c>
      <c r="S976" s="5">
        <f t="shared" si="211"/>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35">
      <c r="A977" s="136"/>
      <c r="B977" s="126"/>
      <c r="C977" s="108"/>
      <c r="D977" s="108"/>
      <c r="E977" s="108"/>
      <c r="F977" s="110"/>
      <c r="G977" s="112"/>
      <c r="H977" s="112"/>
      <c r="I977" s="133"/>
      <c r="J977" s="133" t="s">
        <v>149</v>
      </c>
      <c r="K977" s="132">
        <v>1250</v>
      </c>
      <c r="L977" s="5">
        <f t="shared" si="211"/>
        <v>1250</v>
      </c>
      <c r="M977" s="5">
        <f t="shared" si="211"/>
        <v>1250</v>
      </c>
      <c r="N977" s="5">
        <f t="shared" si="211"/>
        <v>1250</v>
      </c>
      <c r="O977" s="5">
        <f t="shared" si="211"/>
        <v>1250</v>
      </c>
      <c r="P977" s="5">
        <f t="shared" si="211"/>
        <v>1250</v>
      </c>
      <c r="Q977" s="5">
        <f t="shared" si="211"/>
        <v>1250</v>
      </c>
      <c r="R977" s="5">
        <f t="shared" si="211"/>
        <v>1250</v>
      </c>
      <c r="S977" s="5">
        <f t="shared" si="211"/>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35">
      <c r="A978" s="136"/>
      <c r="B978" s="126"/>
      <c r="C978" s="108"/>
      <c r="D978" s="108"/>
      <c r="E978" s="108"/>
      <c r="F978" s="110"/>
      <c r="G978" s="112"/>
      <c r="H978" s="112"/>
      <c r="I978" s="133"/>
      <c r="J978" s="133" t="s">
        <v>150</v>
      </c>
      <c r="K978" s="132">
        <v>1000</v>
      </c>
      <c r="L978" s="5">
        <f t="shared" si="211"/>
        <v>1000</v>
      </c>
      <c r="M978" s="5">
        <f t="shared" si="211"/>
        <v>1000</v>
      </c>
      <c r="N978" s="5">
        <f t="shared" si="211"/>
        <v>1000</v>
      </c>
      <c r="O978" s="5">
        <f t="shared" si="211"/>
        <v>1000</v>
      </c>
      <c r="P978" s="5">
        <f t="shared" si="211"/>
        <v>1000</v>
      </c>
      <c r="Q978" s="5">
        <f t="shared" si="211"/>
        <v>1000</v>
      </c>
      <c r="R978" s="5">
        <f t="shared" si="211"/>
        <v>1000</v>
      </c>
      <c r="S978" s="5">
        <f t="shared" si="211"/>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35">
      <c r="A979" s="136"/>
      <c r="B979" s="126"/>
      <c r="C979" s="108"/>
      <c r="D979" s="108"/>
      <c r="E979" s="108"/>
      <c r="F979" s="110"/>
      <c r="G979" s="112"/>
      <c r="H979" s="112"/>
      <c r="I979" s="133" t="s">
        <v>813</v>
      </c>
      <c r="J979" s="133" t="s">
        <v>395</v>
      </c>
      <c r="K979" s="132">
        <v>1000</v>
      </c>
      <c r="L979" s="5">
        <f t="shared" si="211"/>
        <v>1000</v>
      </c>
      <c r="M979" s="5">
        <f t="shared" si="211"/>
        <v>1000</v>
      </c>
      <c r="N979" s="5">
        <f t="shared" si="211"/>
        <v>1000</v>
      </c>
      <c r="O979" s="5">
        <f t="shared" si="211"/>
        <v>1000</v>
      </c>
      <c r="P979" s="5">
        <f t="shared" si="211"/>
        <v>1000</v>
      </c>
      <c r="Q979" s="5">
        <f t="shared" si="211"/>
        <v>1000</v>
      </c>
      <c r="R979" s="5">
        <f t="shared" si="211"/>
        <v>1000</v>
      </c>
      <c r="S979" s="5">
        <f t="shared" si="211"/>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35">
      <c r="A980" s="136"/>
      <c r="B980" s="126"/>
      <c r="C980" s="108"/>
      <c r="D980" s="108"/>
      <c r="E980" s="108"/>
      <c r="F980" s="110"/>
      <c r="G980" s="112"/>
      <c r="H980" s="112"/>
      <c r="I980" s="133"/>
      <c r="J980" s="133" t="s">
        <v>142</v>
      </c>
      <c r="K980" s="132">
        <v>1000</v>
      </c>
      <c r="L980" s="5">
        <f t="shared" si="211"/>
        <v>1000</v>
      </c>
      <c r="M980" s="5">
        <f t="shared" si="211"/>
        <v>1000</v>
      </c>
      <c r="N980" s="5">
        <f t="shared" si="211"/>
        <v>1000</v>
      </c>
      <c r="O980" s="5">
        <f t="shared" si="211"/>
        <v>1000</v>
      </c>
      <c r="P980" s="5">
        <f t="shared" si="211"/>
        <v>1000</v>
      </c>
      <c r="Q980" s="5">
        <f t="shared" si="211"/>
        <v>1000</v>
      </c>
      <c r="R980" s="5">
        <f t="shared" si="211"/>
        <v>1000</v>
      </c>
      <c r="S980" s="5">
        <f t="shared" si="211"/>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35">
      <c r="A981" s="136"/>
      <c r="B981" s="126"/>
      <c r="C981" s="108"/>
      <c r="D981" s="108"/>
      <c r="E981" s="108"/>
      <c r="F981" s="110"/>
      <c r="G981" s="112"/>
      <c r="H981" s="112"/>
      <c r="I981" s="133"/>
      <c r="J981" s="133" t="s">
        <v>143</v>
      </c>
      <c r="K981" s="132">
        <v>100</v>
      </c>
      <c r="L981" s="5">
        <f t="shared" si="211"/>
        <v>100</v>
      </c>
      <c r="M981" s="5">
        <f t="shared" si="211"/>
        <v>100</v>
      </c>
      <c r="N981" s="5">
        <f t="shared" si="211"/>
        <v>100</v>
      </c>
      <c r="O981" s="5">
        <f t="shared" si="211"/>
        <v>100</v>
      </c>
      <c r="P981" s="5">
        <f t="shared" si="211"/>
        <v>100</v>
      </c>
      <c r="Q981" s="5">
        <f t="shared" si="211"/>
        <v>100</v>
      </c>
      <c r="R981" s="5">
        <f t="shared" si="211"/>
        <v>100</v>
      </c>
      <c r="S981" s="5">
        <f t="shared" si="211"/>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35">
      <c r="A982" s="136"/>
      <c r="B982" s="126"/>
      <c r="C982" s="108"/>
      <c r="D982" s="108"/>
      <c r="E982" s="108"/>
      <c r="F982" s="110"/>
      <c r="G982" s="112"/>
      <c r="H982" s="112"/>
      <c r="I982" s="133"/>
      <c r="J982" s="133" t="s">
        <v>144</v>
      </c>
      <c r="K982" s="132">
        <v>100</v>
      </c>
      <c r="L982" s="5">
        <f t="shared" si="211"/>
        <v>100</v>
      </c>
      <c r="M982" s="5">
        <f t="shared" si="211"/>
        <v>100</v>
      </c>
      <c r="N982" s="5">
        <f t="shared" si="211"/>
        <v>100</v>
      </c>
      <c r="O982" s="5">
        <f t="shared" si="211"/>
        <v>100</v>
      </c>
      <c r="P982" s="5">
        <f t="shared" si="211"/>
        <v>100</v>
      </c>
      <c r="Q982" s="5">
        <f t="shared" si="211"/>
        <v>100</v>
      </c>
      <c r="R982" s="5">
        <f t="shared" si="211"/>
        <v>100</v>
      </c>
      <c r="S982" s="5">
        <f t="shared" si="211"/>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35">
      <c r="A983" s="136"/>
      <c r="B983" s="126"/>
      <c r="C983" s="108"/>
      <c r="D983" s="108"/>
      <c r="E983" s="108"/>
      <c r="F983" s="110"/>
      <c r="G983" s="112"/>
      <c r="H983" s="112"/>
      <c r="I983" s="133"/>
      <c r="J983" s="133" t="s">
        <v>145</v>
      </c>
      <c r="K983" s="132">
        <v>100</v>
      </c>
      <c r="L983" s="5">
        <f t="shared" si="211"/>
        <v>100</v>
      </c>
      <c r="M983" s="5">
        <f t="shared" si="211"/>
        <v>100</v>
      </c>
      <c r="N983" s="5">
        <f t="shared" si="211"/>
        <v>100</v>
      </c>
      <c r="O983" s="5">
        <f t="shared" si="211"/>
        <v>100</v>
      </c>
      <c r="P983" s="5">
        <f t="shared" si="211"/>
        <v>100</v>
      </c>
      <c r="Q983" s="5">
        <f t="shared" si="211"/>
        <v>100</v>
      </c>
      <c r="R983" s="5">
        <f t="shared" si="211"/>
        <v>100</v>
      </c>
      <c r="S983" s="5">
        <f t="shared" si="211"/>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35">
      <c r="A984" s="136"/>
      <c r="B984" s="126"/>
      <c r="C984" s="108"/>
      <c r="D984" s="108"/>
      <c r="E984" s="108"/>
      <c r="F984" s="110"/>
      <c r="G984" s="112"/>
      <c r="H984" s="112"/>
      <c r="I984" s="133"/>
      <c r="J984" s="133" t="s">
        <v>146</v>
      </c>
      <c r="K984" s="132">
        <v>1500</v>
      </c>
      <c r="L984" s="5">
        <f t="shared" si="211"/>
        <v>1500</v>
      </c>
      <c r="M984" s="5">
        <f t="shared" si="211"/>
        <v>1500</v>
      </c>
      <c r="N984" s="5">
        <f t="shared" si="211"/>
        <v>1500</v>
      </c>
      <c r="O984" s="5">
        <f t="shared" si="211"/>
        <v>1500</v>
      </c>
      <c r="P984" s="5">
        <f t="shared" si="211"/>
        <v>1500</v>
      </c>
      <c r="Q984" s="5">
        <f t="shared" si="211"/>
        <v>1500</v>
      </c>
      <c r="R984" s="5">
        <f t="shared" si="211"/>
        <v>1500</v>
      </c>
      <c r="S984" s="5">
        <f t="shared" si="211"/>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35">
      <c r="A985" s="136"/>
      <c r="B985" s="126"/>
      <c r="C985" s="108"/>
      <c r="D985" s="108"/>
      <c r="E985" s="108"/>
      <c r="F985" s="110"/>
      <c r="G985" s="112"/>
      <c r="H985" s="112"/>
      <c r="I985" s="133"/>
      <c r="J985" s="133" t="s">
        <v>147</v>
      </c>
      <c r="K985" s="132">
        <v>1500</v>
      </c>
      <c r="L985" s="5">
        <f t="shared" si="211"/>
        <v>1500</v>
      </c>
      <c r="M985" s="5">
        <f t="shared" si="211"/>
        <v>1500</v>
      </c>
      <c r="N985" s="5">
        <f t="shared" si="211"/>
        <v>1500</v>
      </c>
      <c r="O985" s="5">
        <f t="shared" si="211"/>
        <v>1500</v>
      </c>
      <c r="P985" s="5">
        <f t="shared" si="211"/>
        <v>1500</v>
      </c>
      <c r="Q985" s="5">
        <f t="shared" si="211"/>
        <v>1500</v>
      </c>
      <c r="R985" s="5">
        <f t="shared" si="211"/>
        <v>1500</v>
      </c>
      <c r="S985" s="5">
        <f t="shared" si="211"/>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35">
      <c r="A986" s="136"/>
      <c r="B986" s="126"/>
      <c r="C986" s="108"/>
      <c r="D986" s="108"/>
      <c r="E986" s="108"/>
      <c r="F986" s="110"/>
      <c r="G986" s="112"/>
      <c r="H986" s="112"/>
      <c r="I986" s="133"/>
      <c r="J986" s="133" t="s">
        <v>148</v>
      </c>
      <c r="K986" s="132">
        <v>1500</v>
      </c>
      <c r="L986" s="5">
        <f t="shared" si="211"/>
        <v>1500</v>
      </c>
      <c r="M986" s="5">
        <f t="shared" si="211"/>
        <v>1500</v>
      </c>
      <c r="N986" s="5">
        <f t="shared" si="211"/>
        <v>1500</v>
      </c>
      <c r="O986" s="5">
        <f t="shared" si="211"/>
        <v>1500</v>
      </c>
      <c r="P986" s="5">
        <f t="shared" si="211"/>
        <v>1500</v>
      </c>
      <c r="Q986" s="5">
        <f t="shared" si="211"/>
        <v>1500</v>
      </c>
      <c r="R986" s="5">
        <f t="shared" si="211"/>
        <v>1500</v>
      </c>
      <c r="S986" s="5">
        <f t="shared" si="211"/>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35">
      <c r="A987" s="136"/>
      <c r="B987" s="126"/>
      <c r="C987" s="108"/>
      <c r="D987" s="108"/>
      <c r="E987" s="108"/>
      <c r="F987" s="110"/>
      <c r="G987" s="112"/>
      <c r="H987" s="112"/>
      <c r="I987" s="133"/>
      <c r="J987" s="133" t="s">
        <v>149</v>
      </c>
      <c r="K987" s="132">
        <v>1250</v>
      </c>
      <c r="L987" s="5">
        <f t="shared" si="211"/>
        <v>1250</v>
      </c>
      <c r="M987" s="5">
        <f t="shared" si="211"/>
        <v>1250</v>
      </c>
      <c r="N987" s="5">
        <f t="shared" si="211"/>
        <v>1250</v>
      </c>
      <c r="O987" s="5">
        <f t="shared" si="211"/>
        <v>1250</v>
      </c>
      <c r="P987" s="5">
        <f t="shared" si="211"/>
        <v>1250</v>
      </c>
      <c r="Q987" s="5">
        <f t="shared" si="211"/>
        <v>1250</v>
      </c>
      <c r="R987" s="5">
        <f t="shared" si="211"/>
        <v>1250</v>
      </c>
      <c r="S987" s="5">
        <f t="shared" si="211"/>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35">
      <c r="A988" s="136"/>
      <c r="B988" s="126"/>
      <c r="C988" s="108"/>
      <c r="D988" s="108"/>
      <c r="E988" s="108"/>
      <c r="F988" s="110"/>
      <c r="G988" s="112"/>
      <c r="H988" s="112"/>
      <c r="I988" s="133"/>
      <c r="J988" s="133" t="s">
        <v>150</v>
      </c>
      <c r="K988" s="132">
        <v>1000</v>
      </c>
      <c r="L988" s="5">
        <f t="shared" si="211"/>
        <v>1000</v>
      </c>
      <c r="M988" s="5">
        <f t="shared" si="211"/>
        <v>1000</v>
      </c>
      <c r="N988" s="5">
        <f t="shared" si="211"/>
        <v>1000</v>
      </c>
      <c r="O988" s="5">
        <f t="shared" si="211"/>
        <v>1000</v>
      </c>
      <c r="P988" s="5">
        <f t="shared" si="211"/>
        <v>1000</v>
      </c>
      <c r="Q988" s="5">
        <f t="shared" si="211"/>
        <v>1000</v>
      </c>
      <c r="R988" s="5">
        <f t="shared" si="211"/>
        <v>1000</v>
      </c>
      <c r="S988" s="5">
        <f t="shared" si="211"/>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4.5" outlineLevel="1" collapsed="1" x14ac:dyDescent="0.35">
      <c r="A989" s="136"/>
      <c r="B989" s="126"/>
      <c r="C989" s="91" t="s">
        <v>126</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3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15" customHeight="1" outlineLevel="1" x14ac:dyDescent="0.3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3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128</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3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3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15" customHeight="1" outlineLevel="1" collapsed="1" thickBot="1" x14ac:dyDescent="0.4">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15" customHeight="1" outlineLevel="1" x14ac:dyDescent="0.3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119</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35">
      <c r="A997" s="136"/>
      <c r="B997" s="126"/>
      <c r="C997" s="84"/>
      <c r="D997" s="84">
        <v>0</v>
      </c>
      <c r="E997" s="84" t="s">
        <v>1</v>
      </c>
      <c r="F997" s="85"/>
      <c r="G997" s="86" t="s">
        <v>760</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35">
      <c r="A998" s="136"/>
      <c r="B998" s="126"/>
      <c r="C998" s="84"/>
      <c r="D998" s="91"/>
      <c r="E998" s="92"/>
      <c r="F998" s="93"/>
      <c r="G998" s="94" t="s">
        <v>764</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3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35">
      <c r="A1000" s="136"/>
      <c r="B1000" s="126"/>
      <c r="C1000" s="92">
        <v>1</v>
      </c>
      <c r="D1000" s="91"/>
      <c r="E1000" s="92"/>
      <c r="F1000" s="100"/>
      <c r="G1000" s="101" t="s">
        <v>961</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35">
      <c r="A1001" s="136"/>
      <c r="B1001" s="126"/>
      <c r="C1001" s="92"/>
      <c r="D1001" s="92"/>
      <c r="E1001" s="92"/>
      <c r="F1001" s="92"/>
      <c r="G1001" s="106"/>
      <c r="H1001" s="106"/>
      <c r="I1001" s="106"/>
      <c r="J1001" s="106"/>
      <c r="K1001" s="106"/>
      <c r="L1001" s="106"/>
      <c r="M1001" s="615" t="s">
        <v>762</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35">
      <c r="A1002" s="136"/>
      <c r="B1002" s="126"/>
      <c r="C1002" s="244"/>
      <c r="D1002" s="244"/>
      <c r="E1002" s="244"/>
      <c r="F1002" s="244"/>
      <c r="G1002" s="244"/>
      <c r="H1002" s="244"/>
      <c r="I1002" s="244"/>
      <c r="J1002" s="244"/>
      <c r="K1002" s="244"/>
      <c r="L1002" s="601"/>
      <c r="M1002" s="615" t="s">
        <v>761</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35">
      <c r="A1003" s="136"/>
      <c r="B1003" s="126"/>
      <c r="C1003" s="92"/>
      <c r="D1003" s="92"/>
      <c r="E1003" s="92"/>
      <c r="F1003" s="92"/>
      <c r="G1003" s="92"/>
      <c r="H1003" s="92"/>
      <c r="I1003" s="92"/>
      <c r="J1003" s="92"/>
      <c r="K1003" s="92"/>
      <c r="L1003" s="106"/>
      <c r="M1003" s="131" t="s">
        <v>931</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35">
      <c r="A1004" s="136"/>
      <c r="B1004" s="126"/>
      <c r="C1004" s="92"/>
      <c r="D1004" s="92"/>
      <c r="E1004" s="92"/>
      <c r="F1004" s="92"/>
      <c r="G1004" s="107"/>
      <c r="H1004" s="107"/>
      <c r="I1004" s="107"/>
      <c r="J1004" s="107"/>
      <c r="K1004" s="107"/>
      <c r="L1004" s="107" t="s">
        <v>222</v>
      </c>
      <c r="M1004" s="131" t="s">
        <v>371</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35">
      <c r="A1005" s="136"/>
      <c r="B1005" s="126"/>
      <c r="C1005" s="108"/>
      <c r="D1005" s="108"/>
      <c r="E1005" s="108"/>
      <c r="F1005" s="92"/>
      <c r="G1005" s="107"/>
      <c r="H1005" s="107"/>
      <c r="I1005" s="107"/>
      <c r="J1005" s="107"/>
      <c r="K1005" s="161" t="s">
        <v>164</v>
      </c>
      <c r="L1005" s="161" t="s">
        <v>223</v>
      </c>
      <c r="M1005" s="610" t="s">
        <v>201</v>
      </c>
      <c r="N1005" s="610" t="s">
        <v>385</v>
      </c>
      <c r="O1005" s="610" t="s">
        <v>384</v>
      </c>
      <c r="P1005" s="610" t="s">
        <v>200</v>
      </c>
      <c r="Q1005" s="107" t="s">
        <v>759</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35">
      <c r="A1006" s="136"/>
      <c r="B1006" s="126"/>
      <c r="C1006" s="108"/>
      <c r="D1006" s="108"/>
      <c r="E1006" s="108"/>
      <c r="F1006" s="110"/>
      <c r="G1006" s="204"/>
      <c r="H1006" s="205"/>
      <c r="I1006" s="168"/>
      <c r="J1006" s="168"/>
      <c r="K1006" s="667" t="s">
        <v>397</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35">
      <c r="A1007" s="136"/>
      <c r="B1007" s="126"/>
      <c r="C1007" s="108"/>
      <c r="D1007" s="108"/>
      <c r="E1007" s="108"/>
      <c r="F1007" s="110"/>
      <c r="G1007" s="133"/>
      <c r="H1007" s="133"/>
      <c r="I1007" s="112"/>
      <c r="J1007" s="112"/>
      <c r="K1007" s="668" t="s">
        <v>398</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35">
      <c r="A1008" s="136"/>
      <c r="B1008" s="126"/>
      <c r="C1008" s="108"/>
      <c r="D1008" s="108"/>
      <c r="E1008" s="108"/>
      <c r="F1008" s="110"/>
      <c r="G1008" s="133"/>
      <c r="H1008" s="133"/>
      <c r="I1008" s="112"/>
      <c r="J1008" s="112"/>
      <c r="K1008" s="668" t="s">
        <v>399</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35">
      <c r="A1009" s="136"/>
      <c r="B1009" s="126"/>
      <c r="C1009" s="108"/>
      <c r="D1009" s="108"/>
      <c r="E1009" s="108"/>
      <c r="F1009" s="110"/>
      <c r="G1009" s="133"/>
      <c r="H1009" s="133"/>
      <c r="I1009" s="112"/>
      <c r="J1009" s="112"/>
      <c r="K1009" s="668" t="s">
        <v>400</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35">
      <c r="A1010" s="136"/>
      <c r="B1010" s="126"/>
      <c r="C1010" s="108"/>
      <c r="D1010" s="108"/>
      <c r="E1010" s="108"/>
      <c r="F1010" s="110"/>
      <c r="G1010" s="133"/>
      <c r="H1010" s="133"/>
      <c r="I1010" s="112"/>
      <c r="J1010" s="112"/>
      <c r="K1010" s="668" t="s">
        <v>401</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35">
      <c r="A1011" s="136"/>
      <c r="B1011" s="126"/>
      <c r="C1011" s="108"/>
      <c r="D1011" s="108"/>
      <c r="E1011" s="108"/>
      <c r="F1011" s="110"/>
      <c r="G1011" s="133"/>
      <c r="H1011" s="133"/>
      <c r="I1011" s="112"/>
      <c r="J1011" s="112"/>
      <c r="K1011" s="668" t="s">
        <v>402</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35">
      <c r="A1012" s="136"/>
      <c r="B1012" s="126"/>
      <c r="C1012" s="108"/>
      <c r="D1012" s="108"/>
      <c r="E1012" s="108"/>
      <c r="F1012" s="110"/>
      <c r="G1012" s="133"/>
      <c r="H1012" s="133"/>
      <c r="I1012" s="118"/>
      <c r="J1012" s="118"/>
      <c r="K1012" s="668" t="s">
        <v>403</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35">
      <c r="A1013" s="136"/>
      <c r="B1013" s="126"/>
      <c r="C1013" s="108"/>
      <c r="D1013" s="108"/>
      <c r="E1013" s="108"/>
      <c r="F1013" s="110"/>
      <c r="G1013" s="133"/>
      <c r="H1013" s="133"/>
      <c r="I1013" s="118"/>
      <c r="J1013" s="118"/>
      <c r="K1013" s="668" t="s">
        <v>404</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35">
      <c r="A1014" s="136"/>
      <c r="B1014" s="126"/>
      <c r="C1014" s="108"/>
      <c r="D1014" s="108"/>
      <c r="E1014" s="108"/>
      <c r="F1014" s="110"/>
      <c r="G1014" s="133"/>
      <c r="H1014" s="133"/>
      <c r="I1014" s="118"/>
      <c r="J1014" s="118"/>
      <c r="K1014" s="668" t="s">
        <v>405</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35">
      <c r="A1015" s="136"/>
      <c r="B1015" s="126"/>
      <c r="C1015" s="108"/>
      <c r="D1015" s="108"/>
      <c r="E1015" s="108"/>
      <c r="F1015" s="110"/>
      <c r="G1015" s="172"/>
      <c r="H1015" s="172"/>
      <c r="I1015" s="171"/>
      <c r="J1015" s="171"/>
      <c r="K1015" s="669" t="s">
        <v>406</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3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35">
      <c r="A1017" s="136"/>
      <c r="B1017" s="126"/>
      <c r="C1017" s="108"/>
      <c r="D1017" s="108"/>
      <c r="E1017" s="108"/>
      <c r="F1017" s="110"/>
      <c r="G1017" s="118" t="s">
        <v>932</v>
      </c>
      <c r="H1017" s="111"/>
      <c r="I1017" s="111"/>
      <c r="J1017" s="111"/>
      <c r="K1017" s="111"/>
      <c r="L1017" s="616">
        <v>6.5</v>
      </c>
      <c r="M1017" s="111" t="s">
        <v>765</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3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15" customHeight="1" outlineLevel="1" x14ac:dyDescent="0.35">
      <c r="A1019" s="136"/>
      <c r="B1019" s="126"/>
      <c r="C1019" s="91" t="s">
        <v>126</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3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127</v>
      </c>
      <c r="AE1020" s="125" t="s">
        <v>128</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3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3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3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3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3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3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3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3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3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3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3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style="687"/>
    <col min="22" max="22" width="11.54296875" style="687" customWidth="1"/>
    <col min="23" max="25" width="9.26953125" style="687"/>
  </cols>
  <sheetData>
    <row r="1" spans="1:29" s="9" customFormat="1" ht="12" customHeight="1" outlineLevel="1" x14ac:dyDescent="0.3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3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26.5" outlineLevel="1" x14ac:dyDescent="0.35">
      <c r="A3" s="691"/>
      <c r="B3" s="688"/>
      <c r="C3" s="700"/>
      <c r="D3" s="702"/>
      <c r="E3" s="803" t="s">
        <v>944</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3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3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15" customHeight="1" outlineLevel="1" x14ac:dyDescent="0.3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15" customHeight="1" thickBot="1" x14ac:dyDescent="0.4">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15" customHeight="1" x14ac:dyDescent="0.3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35">
      <c r="A9" s="6"/>
      <c r="B9" s="7"/>
      <c r="C9" s="13"/>
      <c r="D9" s="14"/>
      <c r="E9" s="15" t="s">
        <v>256</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35">
      <c r="A10" s="6"/>
      <c r="B10" s="7"/>
      <c r="C10" s="13"/>
      <c r="D10" s="14"/>
      <c r="E10" s="22"/>
      <c r="F10" s="14"/>
      <c r="G10" s="14"/>
      <c r="H10" s="14" t="s">
        <v>324</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3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3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3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35">
      <c r="A14" s="6"/>
      <c r="B14" s="7"/>
      <c r="C14" s="18"/>
      <c r="D14" s="18"/>
      <c r="E14" s="18"/>
      <c r="F14" s="18"/>
      <c r="G14" s="18"/>
      <c r="H14" s="24" t="s">
        <v>251</v>
      </c>
      <c r="I14" s="24"/>
      <c r="J14" s="24" t="s">
        <v>250</v>
      </c>
      <c r="K14" s="24"/>
      <c r="L14" s="24" t="s">
        <v>252</v>
      </c>
      <c r="M14" s="24"/>
      <c r="N14" s="25"/>
      <c r="O14" s="25"/>
      <c r="P14" s="25"/>
      <c r="Q14" s="23"/>
      <c r="R14" s="23"/>
      <c r="S14" s="23"/>
      <c r="T14" s="798"/>
      <c r="U14" s="798"/>
      <c r="V14" s="798"/>
      <c r="W14" s="798"/>
      <c r="X14" s="798"/>
      <c r="Y14" s="798"/>
      <c r="Z14" s="17"/>
      <c r="AA14" s="8"/>
      <c r="AB14" s="8"/>
      <c r="AC14" s="8"/>
    </row>
    <row r="15" spans="1:29" s="9" customFormat="1" outlineLevel="1" x14ac:dyDescent="0.3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35">
      <c r="A16" s="6"/>
      <c r="B16" s="7"/>
      <c r="C16" s="18"/>
      <c r="D16" s="27"/>
      <c r="E16" s="28"/>
      <c r="F16" s="28"/>
      <c r="G16" s="28" t="s">
        <v>207</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35">
      <c r="A17" s="6"/>
      <c r="B17" s="7"/>
      <c r="C17" s="18"/>
      <c r="D17" s="27"/>
      <c r="E17" s="32"/>
      <c r="F17" s="32"/>
      <c r="G17" s="35" t="s">
        <v>208</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3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35">
      <c r="A19" s="6"/>
      <c r="B19" s="7"/>
      <c r="C19" s="18"/>
      <c r="D19" s="34"/>
      <c r="E19" s="35"/>
      <c r="F19" s="35"/>
      <c r="G19" s="35" t="s">
        <v>258</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35">
      <c r="A20" s="6"/>
      <c r="B20" s="7"/>
      <c r="C20" s="18"/>
      <c r="D20" s="34"/>
      <c r="E20" s="35"/>
      <c r="F20" s="35"/>
      <c r="G20" s="35" t="s">
        <v>257</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3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3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15" customHeight="1" outlineLevel="1" x14ac:dyDescent="0.3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3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3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3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15" customHeight="1" thickBot="1" x14ac:dyDescent="0.4">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15" customHeight="1" x14ac:dyDescent="0.3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35">
      <c r="A29" s="6"/>
      <c r="B29" s="7"/>
      <c r="C29" s="13"/>
      <c r="D29" s="14"/>
      <c r="E29" s="15" t="s">
        <v>253</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3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3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3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3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35">
      <c r="A34" s="6"/>
      <c r="B34" s="7"/>
      <c r="C34" s="18"/>
      <c r="D34" s="18"/>
      <c r="E34" s="18"/>
      <c r="F34" s="18"/>
      <c r="G34" s="18"/>
      <c r="H34" s="24" t="s">
        <v>251</v>
      </c>
      <c r="I34" s="24"/>
      <c r="J34" s="24" t="s">
        <v>250</v>
      </c>
      <c r="K34" s="24"/>
      <c r="L34" s="24" t="s">
        <v>252</v>
      </c>
      <c r="M34" s="24"/>
      <c r="N34" s="25"/>
      <c r="O34" s="25"/>
      <c r="P34" s="25"/>
      <c r="Q34" s="23"/>
      <c r="R34" s="23"/>
      <c r="S34" s="23"/>
      <c r="T34" s="798"/>
      <c r="U34" s="798"/>
      <c r="V34" s="798"/>
      <c r="W34" s="798"/>
      <c r="X34" s="798"/>
      <c r="Y34" s="798"/>
      <c r="Z34" s="17"/>
      <c r="AA34" s="8"/>
      <c r="AB34" s="8"/>
      <c r="AC34" s="8"/>
    </row>
    <row r="35" spans="1:29" s="9" customFormat="1" outlineLevel="1" x14ac:dyDescent="0.3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35">
      <c r="A36" s="6"/>
      <c r="B36" s="7"/>
      <c r="C36" s="18"/>
      <c r="D36" s="27"/>
      <c r="E36" s="28"/>
      <c r="F36" s="28"/>
      <c r="G36" s="28" t="s">
        <v>254</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3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35">
      <c r="A38" s="6"/>
      <c r="B38" s="7"/>
      <c r="C38" s="18"/>
      <c r="D38" s="34"/>
      <c r="E38" s="35"/>
      <c r="F38" s="35"/>
      <c r="G38" s="35" t="s">
        <v>255</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3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15" customHeight="1" outlineLevel="1" x14ac:dyDescent="0.3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3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3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3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15" customHeight="1" thickBot="1" x14ac:dyDescent="0.4">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15" customHeight="1" x14ac:dyDescent="0.3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35">
      <c r="A46" s="6"/>
      <c r="B46" s="7"/>
      <c r="C46" s="13"/>
      <c r="D46" s="14"/>
      <c r="E46" s="15" t="s">
        <v>259</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3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3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3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3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35">
      <c r="A51" s="6"/>
      <c r="B51" s="7"/>
      <c r="C51" s="18"/>
      <c r="D51" s="18"/>
      <c r="E51" s="18"/>
      <c r="F51" s="18"/>
      <c r="G51" s="18"/>
      <c r="H51" s="24" t="s">
        <v>251</v>
      </c>
      <c r="I51" s="24" t="s">
        <v>250</v>
      </c>
      <c r="J51" s="24" t="s">
        <v>252</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35">
      <c r="A52" s="6"/>
      <c r="B52" s="7"/>
      <c r="C52" s="18"/>
      <c r="D52" s="27"/>
      <c r="E52" s="28"/>
      <c r="F52" s="28"/>
      <c r="G52" s="30" t="s">
        <v>260</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35">
      <c r="A53" s="6"/>
      <c r="B53" s="7"/>
      <c r="C53" s="18"/>
      <c r="D53" s="27"/>
      <c r="E53" s="28"/>
      <c r="F53" s="28"/>
      <c r="G53" s="224" t="s">
        <v>261</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35">
      <c r="A54" s="6"/>
      <c r="B54" s="7"/>
      <c r="C54" s="18"/>
      <c r="D54" s="27"/>
      <c r="E54" s="32"/>
      <c r="F54" s="32"/>
      <c r="G54" s="225" t="s">
        <v>262</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35">
      <c r="A55" s="6"/>
      <c r="B55" s="7"/>
      <c r="C55" s="18"/>
      <c r="D55" s="34"/>
      <c r="E55" s="35"/>
      <c r="F55" s="35"/>
      <c r="G55" s="224" t="s">
        <v>263</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3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35">
      <c r="A57" s="6"/>
      <c r="B57" s="7"/>
      <c r="C57" s="18"/>
      <c r="D57" s="34"/>
      <c r="E57" s="35"/>
      <c r="F57" s="35"/>
      <c r="G57" s="370" t="s">
        <v>373</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35">
      <c r="A58" s="6"/>
      <c r="B58" s="7"/>
      <c r="C58" s="18"/>
      <c r="D58" s="34"/>
      <c r="E58" s="35"/>
      <c r="F58" s="35"/>
      <c r="G58" s="208"/>
      <c r="H58" s="214"/>
      <c r="I58" s="224" t="s">
        <v>250</v>
      </c>
      <c r="J58" s="224" t="s">
        <v>252</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35">
      <c r="A59" s="6"/>
      <c r="B59" s="7"/>
      <c r="C59" s="18"/>
      <c r="D59" s="34"/>
      <c r="E59" s="35"/>
      <c r="F59" s="35"/>
      <c r="H59" s="227" t="s">
        <v>264</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35">
      <c r="A60" s="6"/>
      <c r="B60" s="7"/>
      <c r="C60" s="18"/>
      <c r="D60" s="34"/>
      <c r="E60" s="35"/>
      <c r="F60" s="35"/>
      <c r="H60" s="228" t="s">
        <v>265</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15" customHeight="1" outlineLevel="1" x14ac:dyDescent="0.3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3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3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3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15" customHeight="1" thickBot="1" x14ac:dyDescent="0.4">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15" customHeight="1" x14ac:dyDescent="0.3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35">
      <c r="A67" s="6"/>
      <c r="B67" s="7"/>
      <c r="C67" s="13"/>
      <c r="D67" s="14"/>
      <c r="E67" s="15" t="s">
        <v>266</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35">
      <c r="A68" s="6"/>
      <c r="B68" s="7"/>
      <c r="C68" s="13"/>
      <c r="D68" s="14"/>
      <c r="E68" s="22"/>
      <c r="F68" s="14"/>
      <c r="G68" s="14"/>
      <c r="H68" s="14"/>
      <c r="I68" s="14" t="s">
        <v>270</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3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3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35">
      <c r="A71" s="6"/>
      <c r="B71" s="7"/>
      <c r="C71" s="18"/>
      <c r="D71" s="18"/>
      <c r="E71" s="18"/>
      <c r="F71" s="800" t="s">
        <v>268</v>
      </c>
      <c r="G71" s="800"/>
      <c r="H71" s="726"/>
      <c r="I71" s="798"/>
      <c r="J71" s="726" t="s">
        <v>269</v>
      </c>
      <c r="K71" s="726"/>
      <c r="L71" s="726"/>
      <c r="M71" s="798"/>
      <c r="N71" s="726" t="s">
        <v>374</v>
      </c>
      <c r="O71" s="726"/>
      <c r="P71" s="726"/>
      <c r="Q71" s="798"/>
      <c r="R71" s="726" t="s">
        <v>271</v>
      </c>
      <c r="S71" s="726"/>
      <c r="T71" s="800"/>
      <c r="U71" s="798"/>
      <c r="V71" s="801" t="s">
        <v>272</v>
      </c>
      <c r="W71" s="798"/>
      <c r="X71" s="798"/>
      <c r="Y71" s="798"/>
      <c r="Z71" s="17"/>
      <c r="AA71" s="8"/>
      <c r="AB71" s="8"/>
      <c r="AC71" s="8"/>
    </row>
    <row r="72" spans="1:29" s="9" customFormat="1" ht="13.9" customHeight="1" outlineLevel="1" x14ac:dyDescent="0.35">
      <c r="A72" s="6"/>
      <c r="B72" s="7"/>
      <c r="C72" s="18"/>
      <c r="D72" s="18"/>
      <c r="E72" s="18"/>
      <c r="F72" s="801" t="s">
        <v>101</v>
      </c>
      <c r="G72" s="725" t="s">
        <v>1156</v>
      </c>
      <c r="H72" s="194" t="s">
        <v>267</v>
      </c>
      <c r="I72" s="798"/>
      <c r="J72" s="725" t="s">
        <v>101</v>
      </c>
      <c r="K72" s="725" t="s">
        <v>1156</v>
      </c>
      <c r="L72" s="725" t="s">
        <v>267</v>
      </c>
      <c r="M72" s="798"/>
      <c r="N72" s="725" t="s">
        <v>101</v>
      </c>
      <c r="O72" s="725" t="s">
        <v>1156</v>
      </c>
      <c r="P72" s="725" t="s">
        <v>267</v>
      </c>
      <c r="Q72" s="798"/>
      <c r="R72" s="725" t="s">
        <v>101</v>
      </c>
      <c r="S72" s="725" t="s">
        <v>1156</v>
      </c>
      <c r="T72" s="725" t="s">
        <v>267</v>
      </c>
      <c r="U72" s="798"/>
      <c r="V72" s="801" t="s">
        <v>267</v>
      </c>
      <c r="W72" s="798"/>
      <c r="X72" s="798"/>
      <c r="Y72" s="798"/>
      <c r="Z72" s="17"/>
      <c r="AA72" s="8"/>
      <c r="AB72" s="8"/>
      <c r="AC72" s="8"/>
    </row>
    <row r="73" spans="1:29" s="9" customFormat="1" ht="13.9" customHeight="1" outlineLevel="1" x14ac:dyDescent="0.3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3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3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3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3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3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3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3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3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3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3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3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3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3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3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3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15" customHeight="1" outlineLevel="1" x14ac:dyDescent="0.3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3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3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3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15" customHeight="1" thickBot="1" x14ac:dyDescent="0.4">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15" customHeight="1" x14ac:dyDescent="0.3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35">
      <c r="A95" s="6"/>
      <c r="B95" s="7"/>
      <c r="C95" s="13"/>
      <c r="D95" s="14"/>
      <c r="E95" s="15" t="s">
        <v>943</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3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35">
      <c r="A97" s="6"/>
      <c r="B97" s="7"/>
      <c r="C97" s="18"/>
      <c r="D97" s="18"/>
      <c r="E97" s="18"/>
      <c r="F97" s="18" t="s">
        <v>273</v>
      </c>
      <c r="G97" s="23"/>
      <c r="H97" s="23"/>
      <c r="I97" s="23"/>
      <c r="J97" s="23"/>
      <c r="K97" s="23"/>
      <c r="L97" s="23"/>
      <c r="M97" s="23"/>
      <c r="N97" s="23"/>
      <c r="O97" s="23" t="s">
        <v>379</v>
      </c>
      <c r="P97" s="23"/>
      <c r="Q97" s="23"/>
      <c r="R97" s="23"/>
      <c r="S97" s="23"/>
      <c r="T97" s="23"/>
      <c r="U97" s="798"/>
      <c r="V97" s="798"/>
      <c r="W97" s="798"/>
      <c r="X97" s="798"/>
      <c r="Y97" s="798"/>
      <c r="Z97" s="17"/>
      <c r="AA97" s="8"/>
      <c r="AB97" s="8"/>
      <c r="AC97" s="8"/>
    </row>
    <row r="98" spans="1:29" s="9" customFormat="1" ht="13.5" customHeight="1" outlineLevel="1" x14ac:dyDescent="0.3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35">
      <c r="A99" s="6"/>
      <c r="B99" s="7"/>
      <c r="C99" s="18"/>
      <c r="D99" s="18"/>
      <c r="E99" s="1188"/>
      <c r="F99" s="1189"/>
      <c r="G99" s="24" t="s">
        <v>274</v>
      </c>
      <c r="H99" s="24"/>
      <c r="I99" s="24"/>
      <c r="J99" s="726" t="s">
        <v>375</v>
      </c>
      <c r="K99" s="726"/>
      <c r="L99" s="726"/>
      <c r="M99" s="807"/>
      <c r="N99" s="726" t="s">
        <v>376</v>
      </c>
      <c r="O99" s="726"/>
      <c r="P99" s="371"/>
      <c r="Q99" s="728"/>
      <c r="R99" s="371" t="s">
        <v>377</v>
      </c>
      <c r="S99" s="183"/>
      <c r="T99" s="183"/>
      <c r="U99" s="728"/>
      <c r="V99" s="183" t="s">
        <v>378</v>
      </c>
      <c r="W99" s="183"/>
      <c r="X99" s="183"/>
      <c r="Y99" s="728"/>
      <c r="Z99" s="17"/>
      <c r="AA99" s="8"/>
      <c r="AB99" s="8"/>
      <c r="AC99" s="8"/>
    </row>
    <row r="100" spans="1:29" s="9" customFormat="1" ht="13.5" customHeight="1" outlineLevel="1" x14ac:dyDescent="0.35">
      <c r="A100" s="6"/>
      <c r="B100" s="7"/>
      <c r="C100" s="18"/>
      <c r="D100" s="18"/>
      <c r="E100" s="18" t="s">
        <v>262</v>
      </c>
      <c r="F100" s="18"/>
      <c r="G100" s="24" t="s">
        <v>108</v>
      </c>
      <c r="H100" s="24" t="s">
        <v>275</v>
      </c>
      <c r="I100" s="24"/>
      <c r="J100" s="24" t="s">
        <v>101</v>
      </c>
      <c r="K100" s="725" t="s">
        <v>1156</v>
      </c>
      <c r="L100" s="24" t="s">
        <v>267</v>
      </c>
      <c r="M100" s="725"/>
      <c r="N100" s="24" t="s">
        <v>101</v>
      </c>
      <c r="O100" s="725" t="s">
        <v>1156</v>
      </c>
      <c r="P100" s="24" t="s">
        <v>267</v>
      </c>
      <c r="Q100" s="725"/>
      <c r="R100" s="24" t="s">
        <v>101</v>
      </c>
      <c r="S100" s="725" t="s">
        <v>1156</v>
      </c>
      <c r="T100" s="24" t="s">
        <v>267</v>
      </c>
      <c r="U100" s="24"/>
      <c r="V100" s="24" t="s">
        <v>101</v>
      </c>
      <c r="W100" s="725" t="s">
        <v>1156</v>
      </c>
      <c r="X100" s="24" t="s">
        <v>267</v>
      </c>
      <c r="Y100" s="799"/>
      <c r="Z100" s="17"/>
      <c r="AA100" s="8"/>
      <c r="AB100" s="8"/>
      <c r="AC100" s="8"/>
    </row>
    <row r="101" spans="1:29" s="9" customFormat="1" ht="13.5" customHeight="1" outlineLevel="1" x14ac:dyDescent="0.3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3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3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3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3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3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3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3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3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3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3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3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3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3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3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3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3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3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3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3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3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3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35">
      <c r="A123" s="233"/>
      <c r="B123" s="234"/>
      <c r="C123" s="244"/>
      <c r="D123" s="260"/>
      <c r="E123" s="966" t="s">
        <v>754</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3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35">
      <c r="A125" s="233"/>
      <c r="B125" s="234"/>
      <c r="C125" s="244"/>
      <c r="D125" s="260"/>
      <c r="E125" s="809" t="s">
        <v>101</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35">
      <c r="A126" s="233"/>
      <c r="B126" s="234"/>
      <c r="C126" s="244"/>
      <c r="D126" s="260"/>
      <c r="E126" s="809" t="s">
        <v>755</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3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3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3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35">
      <c r="A130" s="233"/>
      <c r="B130" s="234"/>
      <c r="C130" s="244"/>
      <c r="D130" s="260"/>
      <c r="E130" s="966" t="s">
        <v>753</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3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3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3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3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3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3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3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3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3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3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3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3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3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3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3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3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3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3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3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15" customHeight="1" outlineLevel="1" x14ac:dyDescent="0.3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3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3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3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3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3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I678" zoomScale="85" zoomScaleNormal="85" workbookViewId="0">
      <selection activeCell="J704" activeCellId="8" sqref="K634 J634:K634 J644:K644 J654:K654 J664:K664 J674:K674 J684:K685 J694:K695 J704:K705"/>
    </sheetView>
  </sheetViews>
  <sheetFormatPr defaultColWidth="11.54296875" defaultRowHeight="12" customHeight="1" outlineLevelRow="2" x14ac:dyDescent="0.35"/>
  <cols>
    <col min="1" max="1" width="4.54296875" style="687" customWidth="1"/>
    <col min="2" max="2" width="1.54296875" style="687" customWidth="1"/>
    <col min="3" max="4" width="0.54296875" style="687" customWidth="1"/>
    <col min="5" max="6" width="1.54296875" style="687" customWidth="1"/>
    <col min="7" max="7" width="13.54296875" style="687" customWidth="1"/>
    <col min="8" max="29" width="11.54296875" style="687"/>
    <col min="30" max="31" width="6.54296875" style="687" customWidth="1"/>
    <col min="32" max="16384" width="11.54296875" style="687"/>
  </cols>
  <sheetData>
    <row r="1" spans="1:32" ht="12" customHeight="1" x14ac:dyDescent="0.3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3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15" customHeight="1" outlineLevel="1" thickBot="1" x14ac:dyDescent="0.4">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15" customHeight="1" outlineLevel="1" x14ac:dyDescent="0.3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119</v>
      </c>
      <c r="AE4" s="711"/>
      <c r="AF4" s="83"/>
    </row>
    <row r="5" spans="1:32" ht="13.15" customHeight="1" outlineLevel="1" collapsed="1" x14ac:dyDescent="0.35">
      <c r="A5" s="691"/>
      <c r="B5" s="78"/>
      <c r="C5" s="709"/>
      <c r="D5" s="709">
        <v>0</v>
      </c>
      <c r="E5" s="709" t="s">
        <v>1</v>
      </c>
      <c r="F5" s="85"/>
      <c r="G5" s="86" t="s">
        <v>120</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35">
      <c r="A6" s="691"/>
      <c r="B6" s="78"/>
      <c r="C6" s="709"/>
      <c r="D6" s="91"/>
      <c r="E6" s="700"/>
      <c r="F6" s="93"/>
      <c r="G6" s="94" t="s">
        <v>121</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3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3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3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3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3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3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15" customHeight="1" outlineLevel="1" x14ac:dyDescent="0.35">
      <c r="A13" s="691"/>
      <c r="B13" s="78"/>
      <c r="C13" s="91" t="s">
        <v>122</v>
      </c>
      <c r="D13" s="108"/>
      <c r="E13" s="108"/>
      <c r="F13" s="700"/>
      <c r="G13" s="725"/>
      <c r="H13" s="725"/>
      <c r="I13" s="725"/>
      <c r="J13" s="109" t="s">
        <v>123</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15" customHeight="1" outlineLevel="1" x14ac:dyDescent="0.3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3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35">
      <c r="A16" s="691"/>
      <c r="B16" s="78"/>
      <c r="C16" s="108"/>
      <c r="D16" s="108"/>
      <c r="E16" s="108"/>
      <c r="F16" s="110"/>
      <c r="G16" s="113" t="s">
        <v>124</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35">
      <c r="A17" s="691"/>
      <c r="B17" s="78"/>
      <c r="C17" s="108"/>
      <c r="D17" s="108"/>
      <c r="E17" s="108"/>
      <c r="F17" s="110"/>
      <c r="G17" s="112"/>
      <c r="H17" s="114" t="s">
        <v>125</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35">
      <c r="A18" s="691"/>
      <c r="B18" s="78"/>
      <c r="C18" s="108"/>
      <c r="D18" s="108"/>
      <c r="E18" s="108"/>
      <c r="F18" s="110"/>
      <c r="G18" s="112"/>
      <c r="H18" s="114" t="s">
        <v>1086</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3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35">
      <c r="A20" s="691"/>
      <c r="B20" s="78"/>
      <c r="C20" s="108"/>
      <c r="D20" s="108"/>
      <c r="E20" s="108"/>
      <c r="F20" s="110"/>
      <c r="G20" s="112"/>
      <c r="H20" s="112" t="s">
        <v>1087</v>
      </c>
      <c r="I20" s="112"/>
      <c r="J20" s="112" t="s">
        <v>397</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35">
      <c r="A21" s="691"/>
      <c r="B21" s="78"/>
      <c r="C21" s="108"/>
      <c r="D21" s="108"/>
      <c r="E21" s="108"/>
      <c r="F21" s="110"/>
      <c r="G21" s="112"/>
      <c r="H21" s="112"/>
      <c r="I21" s="112"/>
      <c r="J21" s="112" t="s">
        <v>398</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35">
      <c r="A22" s="691"/>
      <c r="B22" s="78"/>
      <c r="C22" s="108"/>
      <c r="D22" s="108"/>
      <c r="E22" s="108"/>
      <c r="F22" s="110"/>
      <c r="G22" s="112"/>
      <c r="H22" s="112"/>
      <c r="I22" s="112"/>
      <c r="J22" s="112" t="s">
        <v>399</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35">
      <c r="A23" s="691"/>
      <c r="B23" s="78"/>
      <c r="C23" s="108"/>
      <c r="D23" s="108"/>
      <c r="E23" s="108"/>
      <c r="F23" s="110"/>
      <c r="G23" s="112"/>
      <c r="H23" s="112"/>
      <c r="I23" s="112"/>
      <c r="J23" s="112" t="s">
        <v>400</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35">
      <c r="A24" s="691"/>
      <c r="B24" s="78"/>
      <c r="C24" s="108"/>
      <c r="D24" s="108"/>
      <c r="E24" s="108"/>
      <c r="F24" s="110"/>
      <c r="G24" s="112"/>
      <c r="H24" s="112"/>
      <c r="I24" s="112"/>
      <c r="J24" s="112" t="s">
        <v>401</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35">
      <c r="A25" s="691"/>
      <c r="B25" s="78"/>
      <c r="C25" s="108"/>
      <c r="D25" s="108"/>
      <c r="E25" s="108"/>
      <c r="F25" s="110"/>
      <c r="G25" s="112"/>
      <c r="H25" s="112"/>
      <c r="I25" s="112"/>
      <c r="J25" s="112" t="s">
        <v>402</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35">
      <c r="A26" s="691"/>
      <c r="B26" s="78"/>
      <c r="C26" s="108"/>
      <c r="D26" s="108"/>
      <c r="E26" s="108"/>
      <c r="F26" s="110"/>
      <c r="G26" s="112"/>
      <c r="H26" s="112"/>
      <c r="I26" s="112"/>
      <c r="J26" s="112" t="s">
        <v>403</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35">
      <c r="A27" s="691"/>
      <c r="B27" s="78"/>
      <c r="C27" s="108"/>
      <c r="D27" s="108"/>
      <c r="E27" s="108"/>
      <c r="F27" s="110"/>
      <c r="G27" s="112"/>
      <c r="H27" s="112"/>
      <c r="I27" s="112"/>
      <c r="J27" s="112" t="s">
        <v>404</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35">
      <c r="A28" s="691"/>
      <c r="B28" s="78"/>
      <c r="C28" s="108"/>
      <c r="D28" s="108"/>
      <c r="E28" s="108"/>
      <c r="F28" s="110"/>
      <c r="G28" s="112"/>
      <c r="H28" s="112"/>
      <c r="I28" s="112"/>
      <c r="J28" s="112" t="s">
        <v>405</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35">
      <c r="A29" s="691"/>
      <c r="B29" s="78"/>
      <c r="C29" s="108"/>
      <c r="D29" s="108"/>
      <c r="E29" s="108"/>
      <c r="F29" s="110"/>
      <c r="G29" s="112"/>
      <c r="H29" s="112"/>
      <c r="I29" s="112"/>
      <c r="J29" s="112" t="s">
        <v>406</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15" customHeight="1" outlineLevel="1" x14ac:dyDescent="0.35">
      <c r="A30" s="691"/>
      <c r="B30" s="78"/>
      <c r="C30" s="91" t="s">
        <v>126</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35">
      <c r="A31" s="691"/>
      <c r="B31" s="78"/>
      <c r="C31" s="120"/>
      <c r="D31" s="120"/>
      <c r="E31" s="120"/>
      <c r="F31" s="120"/>
      <c r="G31" s="694" t="s">
        <v>120</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127</v>
      </c>
      <c r="AE31" s="692" t="s">
        <v>128</v>
      </c>
      <c r="AF31" s="83"/>
    </row>
    <row r="32" spans="1:32" ht="12" customHeight="1" x14ac:dyDescent="0.3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3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3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15" customHeight="1" outlineLevel="1" collapsed="1" thickBot="1" x14ac:dyDescent="0.4">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15" customHeight="1" outlineLevel="1" x14ac:dyDescent="0.3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119</v>
      </c>
      <c r="AE36" s="711"/>
      <c r="AF36" s="690"/>
    </row>
    <row r="37" spans="1:32" ht="13.15" customHeight="1" outlineLevel="1" collapsed="1" x14ac:dyDescent="0.35">
      <c r="A37" s="691"/>
      <c r="B37" s="126"/>
      <c r="C37" s="709"/>
      <c r="D37" s="709">
        <v>0</v>
      </c>
      <c r="E37" s="709" t="s">
        <v>1</v>
      </c>
      <c r="F37" s="85"/>
      <c r="G37" s="86" t="s">
        <v>129</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35">
      <c r="A38" s="691"/>
      <c r="B38" s="126"/>
      <c r="C38" s="709"/>
      <c r="D38" s="91"/>
      <c r="E38" s="700"/>
      <c r="F38" s="93"/>
      <c r="G38" s="94" t="s">
        <v>130</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3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3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3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3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3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3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15" customHeight="1" outlineLevel="1" x14ac:dyDescent="0.35">
      <c r="A45" s="691"/>
      <c r="B45" s="126"/>
      <c r="C45" s="91" t="s">
        <v>122</v>
      </c>
      <c r="D45" s="108"/>
      <c r="E45" s="108"/>
      <c r="F45" s="700"/>
      <c r="G45" s="725"/>
      <c r="H45" s="725"/>
      <c r="I45" s="725"/>
      <c r="J45" s="109" t="s">
        <v>123</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15" customHeight="1" outlineLevel="1" x14ac:dyDescent="0.3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35">
      <c r="A47" s="691"/>
      <c r="B47" s="126"/>
      <c r="C47" s="108"/>
      <c r="D47" s="108"/>
      <c r="E47" s="108"/>
      <c r="F47" s="110"/>
      <c r="G47" s="112"/>
      <c r="H47" s="116" t="s">
        <v>1241</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3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3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3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35">
      <c r="A51" s="691"/>
      <c r="B51" s="126"/>
      <c r="C51" s="108"/>
      <c r="D51" s="108"/>
      <c r="E51" s="108"/>
      <c r="F51" s="110"/>
      <c r="G51" s="112"/>
      <c r="H51" s="116" t="s">
        <v>843</v>
      </c>
      <c r="I51" s="116"/>
      <c r="J51" s="114"/>
      <c r="K51" s="346" t="s">
        <v>1098</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35">
      <c r="A52" s="691"/>
      <c r="B52" s="126"/>
      <c r="C52" s="108"/>
      <c r="D52" s="108"/>
      <c r="E52" s="108"/>
      <c r="F52" s="110"/>
      <c r="G52" s="112"/>
      <c r="H52" s="116" t="s">
        <v>133</v>
      </c>
      <c r="I52" s="116"/>
      <c r="J52" s="114"/>
      <c r="K52" s="346" t="s">
        <v>1097</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35">
      <c r="A53" s="691"/>
      <c r="B53" s="126"/>
      <c r="C53" s="108"/>
      <c r="D53" s="108"/>
      <c r="E53" s="108"/>
      <c r="F53" s="110"/>
      <c r="G53" s="112"/>
      <c r="H53" s="116" t="s">
        <v>134</v>
      </c>
      <c r="I53" s="116"/>
      <c r="J53" s="114"/>
      <c r="K53" s="346" t="s">
        <v>135</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35">
      <c r="A54" s="691"/>
      <c r="B54" s="126"/>
      <c r="C54" s="108"/>
      <c r="D54" s="108"/>
      <c r="E54" s="108"/>
      <c r="F54" s="110"/>
      <c r="G54" s="118"/>
      <c r="H54" s="116" t="s">
        <v>136</v>
      </c>
      <c r="I54" s="116"/>
      <c r="J54" s="114"/>
      <c r="K54" s="347" t="s">
        <v>1099</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3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35">
      <c r="A56" s="691"/>
      <c r="B56" s="126"/>
      <c r="C56" s="108"/>
      <c r="D56" s="108"/>
      <c r="E56" s="108"/>
      <c r="F56" s="110"/>
      <c r="G56" s="112"/>
      <c r="H56" s="116" t="s">
        <v>386</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35">
      <c r="A57" s="691"/>
      <c r="B57" s="126"/>
      <c r="C57" s="108"/>
      <c r="D57" s="108"/>
      <c r="E57" s="108"/>
      <c r="F57" s="110"/>
      <c r="G57" s="112"/>
      <c r="H57" s="1190" t="s">
        <v>1159</v>
      </c>
      <c r="I57" s="1191"/>
      <c r="J57" s="1191"/>
      <c r="K57" s="1191"/>
      <c r="L57" s="1191"/>
      <c r="M57" s="1191"/>
      <c r="N57" s="1191"/>
      <c r="O57" s="1191"/>
      <c r="P57" s="1191"/>
      <c r="Q57" s="1191"/>
      <c r="R57" s="1191"/>
      <c r="S57" s="1191"/>
      <c r="T57" s="1192"/>
      <c r="U57" s="666"/>
      <c r="V57" s="666"/>
      <c r="W57" s="666"/>
      <c r="X57" s="666"/>
      <c r="Y57" s="666"/>
      <c r="Z57" s="112"/>
      <c r="AA57" s="110"/>
      <c r="AB57" s="110"/>
      <c r="AC57" s="110"/>
      <c r="AD57" s="110"/>
      <c r="AE57" s="695"/>
      <c r="AF57" s="690"/>
    </row>
    <row r="58" spans="1:32" ht="5.15" customHeight="1" outlineLevel="1" x14ac:dyDescent="0.35">
      <c r="A58" s="691"/>
      <c r="B58" s="126"/>
      <c r="C58" s="91" t="s">
        <v>126</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35">
      <c r="A59" s="691"/>
      <c r="B59" s="126"/>
      <c r="C59" s="120"/>
      <c r="D59" s="120"/>
      <c r="E59" s="120"/>
      <c r="F59" s="120"/>
      <c r="G59" s="694" t="s">
        <v>129</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127</v>
      </c>
      <c r="AE59" s="692" t="s">
        <v>128</v>
      </c>
      <c r="AF59" s="690"/>
    </row>
    <row r="60" spans="1:32" ht="12" customHeight="1" outlineLevel="1" x14ac:dyDescent="0.3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3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15" customHeight="1" outlineLevel="1" collapsed="1" thickBot="1" x14ac:dyDescent="0.4">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15" customHeight="1" outlineLevel="1" x14ac:dyDescent="0.3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119</v>
      </c>
      <c r="AE63" s="711"/>
      <c r="AF63" s="690"/>
    </row>
    <row r="64" spans="1:32" ht="13.15" customHeight="1" outlineLevel="1" collapsed="1" x14ac:dyDescent="0.35">
      <c r="A64" s="691"/>
      <c r="B64" s="126"/>
      <c r="C64" s="709"/>
      <c r="D64" s="709">
        <v>0</v>
      </c>
      <c r="E64" s="709" t="s">
        <v>1</v>
      </c>
      <c r="F64" s="85"/>
      <c r="G64" s="86" t="s">
        <v>137</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35">
      <c r="A65" s="691"/>
      <c r="B65" s="126"/>
      <c r="C65" s="709"/>
      <c r="D65" s="91"/>
      <c r="E65" s="700"/>
      <c r="F65" s="93"/>
      <c r="G65" s="94" t="s">
        <v>138</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3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3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3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3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3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35">
      <c r="A71" s="691"/>
      <c r="B71" s="126"/>
      <c r="C71" s="108"/>
      <c r="D71" s="108"/>
      <c r="E71" s="108"/>
      <c r="F71" s="700"/>
      <c r="G71" s="725" t="s">
        <v>139</v>
      </c>
      <c r="H71" s="725" t="s">
        <v>140</v>
      </c>
      <c r="I71" s="725"/>
      <c r="J71" s="725" t="s">
        <v>837</v>
      </c>
      <c r="K71" s="725" t="s">
        <v>410</v>
      </c>
      <c r="L71" s="725" t="s">
        <v>806</v>
      </c>
      <c r="M71" s="725" t="s">
        <v>807</v>
      </c>
      <c r="N71" s="725" t="s">
        <v>808</v>
      </c>
      <c r="O71" s="725" t="s">
        <v>809</v>
      </c>
      <c r="P71" s="725" t="s">
        <v>810</v>
      </c>
      <c r="Q71" s="725" t="s">
        <v>811</v>
      </c>
      <c r="R71" s="725" t="s">
        <v>812</v>
      </c>
      <c r="S71" s="725" t="s">
        <v>813</v>
      </c>
      <c r="T71" s="725"/>
      <c r="U71" s="725"/>
      <c r="V71" s="725"/>
      <c r="W71" s="725"/>
      <c r="X71" s="725"/>
      <c r="Y71" s="725"/>
      <c r="Z71" s="725"/>
      <c r="AA71" s="1167"/>
      <c r="AB71" s="1167"/>
      <c r="AC71" s="1167"/>
      <c r="AD71" s="1167"/>
      <c r="AE71" s="695"/>
      <c r="AF71" s="690"/>
    </row>
    <row r="72" spans="1:32" ht="5.15" customHeight="1" outlineLevel="1" x14ac:dyDescent="0.35">
      <c r="A72" s="691"/>
      <c r="B72" s="126"/>
      <c r="C72" s="91" t="s">
        <v>122</v>
      </c>
      <c r="D72" s="108"/>
      <c r="E72" s="108"/>
      <c r="F72" s="700"/>
      <c r="G72" s="725"/>
      <c r="H72" s="725"/>
      <c r="I72" s="725"/>
      <c r="J72" s="109" t="s">
        <v>123</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15" customHeight="1" outlineLevel="1" x14ac:dyDescent="0.3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35">
      <c r="A74" s="691"/>
      <c r="B74" s="126"/>
      <c r="C74" s="108"/>
      <c r="D74" s="108"/>
      <c r="E74" s="108"/>
      <c r="F74" s="110"/>
      <c r="G74" s="116" t="s">
        <v>835</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35">
      <c r="A75" s="691"/>
      <c r="B75" s="126"/>
      <c r="C75" s="108"/>
      <c r="D75" s="108"/>
      <c r="E75" s="108"/>
      <c r="F75" s="110"/>
      <c r="G75" s="116" t="s">
        <v>141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35">
      <c r="A76" s="691"/>
      <c r="B76" s="126"/>
      <c r="C76" s="700"/>
      <c r="D76" s="700"/>
      <c r="E76" s="700"/>
      <c r="F76" s="708"/>
      <c r="G76" s="716" t="s">
        <v>907</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35">
      <c r="A77" s="691"/>
      <c r="B77" s="126"/>
      <c r="C77" s="108"/>
      <c r="D77" s="108"/>
      <c r="E77" s="108"/>
      <c r="F77" s="110"/>
      <c r="G77" s="118" t="s">
        <v>836</v>
      </c>
      <c r="H77" s="118"/>
      <c r="I77" s="118"/>
      <c r="J77" s="130">
        <v>4.0000000000000001E-3</v>
      </c>
      <c r="K77" s="762" t="s">
        <v>1103</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3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3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3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15" customHeight="1" outlineLevel="1" x14ac:dyDescent="0.35">
      <c r="A81" s="691"/>
      <c r="B81" s="126"/>
      <c r="C81" s="91" t="s">
        <v>126</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3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127</v>
      </c>
      <c r="AE82" s="692" t="s">
        <v>128</v>
      </c>
      <c r="AF82" s="690"/>
    </row>
    <row r="83" spans="1:62" ht="12" customHeight="1" outlineLevel="1" x14ac:dyDescent="0.3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3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15" customHeight="1" outlineLevel="1" collapsed="1" thickBot="1" x14ac:dyDescent="0.4">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15" customHeight="1" outlineLevel="1" collapsed="1" x14ac:dyDescent="0.3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119</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35">
      <c r="A87" s="136"/>
      <c r="B87" s="126"/>
      <c r="C87" s="709"/>
      <c r="D87" s="709">
        <v>0</v>
      </c>
      <c r="E87" s="709" t="s">
        <v>1</v>
      </c>
      <c r="F87" s="85"/>
      <c r="G87" s="86" t="s">
        <v>1217</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35">
      <c r="A88" s="136"/>
      <c r="B88" s="126"/>
      <c r="C88" s="709"/>
      <c r="D88" s="709"/>
      <c r="E88" s="700"/>
      <c r="F88" s="93"/>
      <c r="G88" s="274" t="s">
        <v>1218</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3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3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3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3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3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35">
      <c r="A94" s="136"/>
      <c r="B94" s="126"/>
      <c r="C94" s="700"/>
      <c r="D94" s="700"/>
      <c r="E94" s="700"/>
      <c r="F94" s="700"/>
      <c r="G94" s="725"/>
      <c r="H94" s="725"/>
      <c r="I94" s="725"/>
      <c r="J94" s="725" t="s">
        <v>387</v>
      </c>
      <c r="K94" s="725" t="s">
        <v>388</v>
      </c>
      <c r="L94" s="725" t="s">
        <v>390</v>
      </c>
      <c r="M94" s="725" t="s">
        <v>391</v>
      </c>
      <c r="N94" s="725" t="s">
        <v>392</v>
      </c>
      <c r="O94" s="725" t="s">
        <v>394</v>
      </c>
      <c r="P94" s="725" t="s">
        <v>902</v>
      </c>
      <c r="Q94" s="725" t="s">
        <v>903</v>
      </c>
      <c r="R94" s="725" t="s">
        <v>1224</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15" customHeight="1" outlineLevel="1" x14ac:dyDescent="0.35">
      <c r="A95" s="136"/>
      <c r="B95" s="126"/>
      <c r="C95" s="709" t="s">
        <v>122</v>
      </c>
      <c r="D95" s="700"/>
      <c r="E95" s="700"/>
      <c r="F95" s="700"/>
      <c r="G95" s="725"/>
      <c r="H95" s="725"/>
      <c r="I95" s="725"/>
      <c r="J95" s="978" t="s">
        <v>123</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15" customHeight="1" outlineLevel="1" x14ac:dyDescent="0.3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35">
      <c r="A97" s="136"/>
      <c r="B97" s="126"/>
      <c r="C97" s="700"/>
      <c r="D97" s="700"/>
      <c r="E97" s="700"/>
      <c r="F97" s="708"/>
      <c r="G97" s="762"/>
      <c r="H97" s="1170"/>
      <c r="I97" s="762" t="s">
        <v>1219</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3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3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15" customHeight="1" outlineLevel="1" x14ac:dyDescent="0.35">
      <c r="A100" s="136"/>
      <c r="B100" s="126"/>
      <c r="C100" s="709" t="s">
        <v>126</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3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127</v>
      </c>
      <c r="AE101" s="692" t="s">
        <v>128</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3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3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3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15" customHeight="1" outlineLevel="1" collapsed="1" thickBot="1" x14ac:dyDescent="0.4">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15" customHeight="1" outlineLevel="1" x14ac:dyDescent="0.3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35">
      <c r="A107" s="136"/>
      <c r="B107" s="137"/>
      <c r="C107" s="709"/>
      <c r="D107" s="709">
        <v>410</v>
      </c>
      <c r="E107" s="709" t="s">
        <v>1</v>
      </c>
      <c r="F107" s="708"/>
      <c r="G107" s="710" t="s">
        <v>991</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35">
      <c r="A108" s="136"/>
      <c r="B108" s="137"/>
      <c r="C108" s="709"/>
      <c r="D108" s="91"/>
      <c r="E108" s="700"/>
      <c r="F108" s="708"/>
      <c r="G108" s="708" t="s">
        <v>992</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3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3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3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3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35">
      <c r="A113" s="136"/>
      <c r="B113" s="137"/>
      <c r="C113" s="700"/>
      <c r="D113" s="700"/>
      <c r="E113" s="700"/>
      <c r="F113" s="700"/>
      <c r="G113" s="700"/>
      <c r="H113" s="725"/>
      <c r="I113" s="725" t="s">
        <v>389</v>
      </c>
      <c r="J113" s="726" t="s">
        <v>994</v>
      </c>
      <c r="K113" s="726"/>
      <c r="L113" s="726"/>
      <c r="M113" s="726"/>
      <c r="N113" s="726"/>
      <c r="O113" s="726"/>
      <c r="P113" s="726"/>
      <c r="Q113" s="726"/>
      <c r="R113" s="726"/>
      <c r="S113" s="725"/>
      <c r="T113" s="726" t="s">
        <v>1228</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35">
      <c r="A114" s="136"/>
      <c r="B114" s="137"/>
      <c r="C114" s="108"/>
      <c r="D114" s="108"/>
      <c r="E114" s="108"/>
      <c r="F114" s="700"/>
      <c r="G114" s="700"/>
      <c r="H114" s="725" t="s">
        <v>472</v>
      </c>
      <c r="I114" s="725" t="s">
        <v>38</v>
      </c>
      <c r="J114" s="725" t="s">
        <v>387</v>
      </c>
      <c r="K114" s="725" t="s">
        <v>388</v>
      </c>
      <c r="L114" s="725" t="s">
        <v>390</v>
      </c>
      <c r="M114" s="725" t="s">
        <v>391</v>
      </c>
      <c r="N114" s="725" t="s">
        <v>392</v>
      </c>
      <c r="O114" s="725" t="s">
        <v>394</v>
      </c>
      <c r="P114" s="725" t="s">
        <v>902</v>
      </c>
      <c r="Q114" s="725" t="s">
        <v>903</v>
      </c>
      <c r="R114" s="725" t="s">
        <v>1224</v>
      </c>
      <c r="S114" s="725"/>
      <c r="T114" s="725" t="s">
        <v>395</v>
      </c>
      <c r="U114" s="725" t="s">
        <v>142</v>
      </c>
      <c r="V114" s="725" t="s">
        <v>143</v>
      </c>
      <c r="W114" s="725" t="s">
        <v>144</v>
      </c>
      <c r="X114" s="725" t="s">
        <v>145</v>
      </c>
      <c r="Y114" s="725" t="s">
        <v>146</v>
      </c>
      <c r="Z114" s="725" t="s">
        <v>147</v>
      </c>
      <c r="AA114" s="725" t="s">
        <v>148</v>
      </c>
      <c r="AB114" s="725" t="s">
        <v>149</v>
      </c>
      <c r="AC114" s="725" t="s">
        <v>150</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15" customHeight="1" outlineLevel="1" x14ac:dyDescent="0.35">
      <c r="A115" s="136"/>
      <c r="B115" s="137"/>
      <c r="C115" s="108"/>
      <c r="D115" s="108"/>
      <c r="E115" s="108"/>
      <c r="F115" s="700"/>
      <c r="G115" s="700"/>
      <c r="H115" s="725"/>
      <c r="I115" s="148" t="s">
        <v>123</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15" customHeight="1" outlineLevel="1" x14ac:dyDescent="0.3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35">
      <c r="A117" s="136"/>
      <c r="B117" s="137"/>
      <c r="C117" s="108"/>
      <c r="D117" s="108"/>
      <c r="E117" s="108"/>
      <c r="F117" s="271"/>
      <c r="G117" s="116"/>
      <c r="H117" s="617" t="s">
        <v>837</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35">
      <c r="A118" s="136"/>
      <c r="B118" s="137"/>
      <c r="C118" s="108"/>
      <c r="D118" s="108"/>
      <c r="E118" s="108"/>
      <c r="F118" s="271"/>
      <c r="G118" s="116"/>
      <c r="H118" s="617" t="s">
        <v>410</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35">
      <c r="A119" s="136"/>
      <c r="B119" s="137"/>
      <c r="C119" s="108"/>
      <c r="D119" s="108"/>
      <c r="E119" s="108"/>
      <c r="F119" s="271"/>
      <c r="G119" s="116"/>
      <c r="H119" s="617" t="s">
        <v>806</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35">
      <c r="A120" s="136"/>
      <c r="B120" s="137"/>
      <c r="C120" s="108"/>
      <c r="D120" s="108"/>
      <c r="E120" s="108"/>
      <c r="F120" s="271"/>
      <c r="G120" s="116"/>
      <c r="H120" s="617" t="s">
        <v>807</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35">
      <c r="A121" s="136"/>
      <c r="B121" s="137"/>
      <c r="C121" s="108"/>
      <c r="D121" s="108"/>
      <c r="E121" s="108"/>
      <c r="F121" s="271"/>
      <c r="G121" s="116"/>
      <c r="H121" s="617" t="s">
        <v>808</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35">
      <c r="A122" s="136"/>
      <c r="B122" s="137"/>
      <c r="C122" s="108"/>
      <c r="D122" s="108"/>
      <c r="E122" s="108"/>
      <c r="F122" s="271"/>
      <c r="G122" s="116"/>
      <c r="H122" s="617" t="s">
        <v>809</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35">
      <c r="A123" s="136"/>
      <c r="B123" s="137"/>
      <c r="C123" s="108"/>
      <c r="D123" s="108"/>
      <c r="E123" s="108"/>
      <c r="F123" s="271"/>
      <c r="G123" s="116"/>
      <c r="H123" s="617" t="s">
        <v>810</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35">
      <c r="A124" s="136"/>
      <c r="B124" s="137"/>
      <c r="C124" s="108"/>
      <c r="D124" s="108"/>
      <c r="E124" s="108"/>
      <c r="F124" s="271"/>
      <c r="G124" s="116"/>
      <c r="H124" s="617" t="s">
        <v>811</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35">
      <c r="A125" s="136"/>
      <c r="B125" s="137"/>
      <c r="C125" s="108"/>
      <c r="D125" s="108"/>
      <c r="E125" s="108"/>
      <c r="F125" s="271"/>
      <c r="G125" s="116"/>
      <c r="H125" s="617" t="s">
        <v>812</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35">
      <c r="A126" s="136"/>
      <c r="B126" s="137"/>
      <c r="C126" s="108"/>
      <c r="D126" s="108"/>
      <c r="E126" s="108"/>
      <c r="F126" s="271"/>
      <c r="G126" s="116"/>
      <c r="H126" s="617" t="s">
        <v>813</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3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15" customHeight="1" outlineLevel="1" x14ac:dyDescent="0.3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3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128</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3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3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15" customHeight="1" outlineLevel="1" collapsed="1" thickBot="1" x14ac:dyDescent="0.4">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15" customHeight="1" outlineLevel="1" collapsed="1" x14ac:dyDescent="0.3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119</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35">
      <c r="A134" s="136"/>
      <c r="B134" s="126"/>
      <c r="C134" s="709"/>
      <c r="D134" s="709">
        <v>0</v>
      </c>
      <c r="E134" s="709" t="s">
        <v>1</v>
      </c>
      <c r="F134" s="85"/>
      <c r="G134" s="86" t="s">
        <v>161</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35">
      <c r="A135" s="136"/>
      <c r="B135" s="126"/>
      <c r="C135" s="709"/>
      <c r="D135" s="91"/>
      <c r="E135" s="700"/>
      <c r="F135" s="93"/>
      <c r="G135" s="94" t="s">
        <v>162</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3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3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3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3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3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3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15" customHeight="1" outlineLevel="1" x14ac:dyDescent="0.35">
      <c r="A142" s="136"/>
      <c r="B142" s="126"/>
      <c r="C142" s="91" t="s">
        <v>122</v>
      </c>
      <c r="D142" s="108"/>
      <c r="E142" s="108"/>
      <c r="F142" s="700"/>
      <c r="G142" s="725"/>
      <c r="H142" s="725"/>
      <c r="I142" s="725"/>
      <c r="J142" s="109" t="s">
        <v>123</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15" customHeight="1" outlineLevel="1" x14ac:dyDescent="0.3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35">
      <c r="A144" s="136"/>
      <c r="B144" s="126"/>
      <c r="C144" s="108"/>
      <c r="D144" s="108"/>
      <c r="E144" s="108"/>
      <c r="F144" s="110"/>
      <c r="G144" s="112"/>
      <c r="H144" s="112" t="s">
        <v>165</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35">
      <c r="A145" s="136"/>
      <c r="B145" s="126"/>
      <c r="C145" s="108"/>
      <c r="D145" s="108"/>
      <c r="E145" s="108"/>
      <c r="F145" s="110"/>
      <c r="G145" s="112"/>
      <c r="H145" s="112"/>
      <c r="I145" s="112" t="s">
        <v>1151</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35">
      <c r="A146" s="136"/>
      <c r="B146" s="126"/>
      <c r="C146" s="108"/>
      <c r="D146" s="108"/>
      <c r="E146" s="108"/>
      <c r="F146" s="110"/>
      <c r="G146" s="112"/>
      <c r="H146" s="112" t="s">
        <v>166</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35">
      <c r="A147" s="136"/>
      <c r="B147" s="126"/>
      <c r="C147" s="108"/>
      <c r="D147" s="108"/>
      <c r="E147" s="108"/>
      <c r="F147" s="110"/>
      <c r="G147" s="112"/>
      <c r="H147" s="112"/>
      <c r="I147" s="112" t="s">
        <v>1151</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35">
      <c r="A148" s="136"/>
      <c r="B148" s="126"/>
      <c r="C148" s="108"/>
      <c r="D148" s="108"/>
      <c r="E148" s="108"/>
      <c r="F148" s="110"/>
      <c r="G148" s="112"/>
      <c r="H148" s="112" t="s">
        <v>278</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35">
      <c r="A149" s="136"/>
      <c r="B149" s="126"/>
      <c r="C149" s="108"/>
      <c r="D149" s="108"/>
      <c r="E149" s="108"/>
      <c r="F149" s="110"/>
      <c r="G149" s="112"/>
      <c r="H149" s="112"/>
      <c r="I149" s="112" t="s">
        <v>1151</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35">
      <c r="A150" s="136"/>
      <c r="B150" s="126"/>
      <c r="C150" s="108"/>
      <c r="D150" s="108"/>
      <c r="E150" s="108"/>
      <c r="F150" s="110"/>
      <c r="G150" s="112"/>
      <c r="H150" s="112" t="s">
        <v>167</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35">
      <c r="A151" s="136"/>
      <c r="B151" s="126"/>
      <c r="C151" s="108"/>
      <c r="D151" s="108"/>
      <c r="E151" s="108"/>
      <c r="F151" s="110"/>
      <c r="G151" s="112"/>
      <c r="H151" s="112"/>
      <c r="I151" s="112" t="s">
        <v>1151</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35">
      <c r="A152" s="136"/>
      <c r="B152" s="126"/>
      <c r="C152" s="108"/>
      <c r="D152" s="108"/>
      <c r="E152" s="108"/>
      <c r="F152" s="110"/>
      <c r="G152" s="112"/>
      <c r="H152" s="112" t="s">
        <v>329</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35">
      <c r="A153" s="136"/>
      <c r="B153" s="126"/>
      <c r="C153" s="108"/>
      <c r="D153" s="108"/>
      <c r="E153" s="108"/>
      <c r="F153" s="110"/>
      <c r="G153" s="112"/>
      <c r="H153" s="301" t="s">
        <v>330</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3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35">
      <c r="A155" s="136"/>
      <c r="B155" s="126"/>
      <c r="C155" s="108"/>
      <c r="D155" s="108"/>
      <c r="E155" s="108"/>
      <c r="F155" s="110"/>
      <c r="G155" s="167" t="s">
        <v>168</v>
      </c>
      <c r="H155" s="112" t="s">
        <v>169</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35">
      <c r="A156" s="136"/>
      <c r="B156" s="126"/>
      <c r="C156" s="108"/>
      <c r="D156" s="108"/>
      <c r="E156" s="108"/>
      <c r="F156" s="110"/>
      <c r="G156" s="112"/>
      <c r="H156" s="112" t="s">
        <v>170</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3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35">
      <c r="A158" s="136"/>
      <c r="B158" s="126"/>
      <c r="C158" s="108"/>
      <c r="D158" s="108"/>
      <c r="E158" s="108"/>
      <c r="F158" s="110"/>
      <c r="G158" s="112"/>
      <c r="H158" s="168" t="s">
        <v>270</v>
      </c>
      <c r="I158" s="168"/>
      <c r="J158" s="168"/>
      <c r="K158" s="168"/>
      <c r="L158" s="169" t="s">
        <v>389</v>
      </c>
      <c r="M158" s="170" t="s">
        <v>171</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35">
      <c r="A159" s="136"/>
      <c r="B159" s="126"/>
      <c r="C159" s="108"/>
      <c r="D159" s="108"/>
      <c r="E159" s="108"/>
      <c r="F159" s="110"/>
      <c r="G159" s="118"/>
      <c r="H159" s="171"/>
      <c r="I159" s="171"/>
      <c r="J159" s="171"/>
      <c r="K159" s="171"/>
      <c r="L159" s="172" t="s">
        <v>38</v>
      </c>
      <c r="M159" s="172" t="s">
        <v>387</v>
      </c>
      <c r="N159" s="172" t="s">
        <v>388</v>
      </c>
      <c r="O159" s="172" t="s">
        <v>390</v>
      </c>
      <c r="P159" s="172" t="s">
        <v>391</v>
      </c>
      <c r="Q159" s="172" t="s">
        <v>392</v>
      </c>
      <c r="R159" s="172" t="s">
        <v>394</v>
      </c>
      <c r="S159" s="172" t="s">
        <v>902</v>
      </c>
      <c r="T159" s="172" t="s">
        <v>903</v>
      </c>
      <c r="U159" s="172" t="s">
        <v>1224</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35">
      <c r="A160" s="136"/>
      <c r="B160" s="126"/>
      <c r="C160" s="108"/>
      <c r="D160" s="108"/>
      <c r="E160" s="108"/>
      <c r="F160" s="110"/>
      <c r="G160" s="118"/>
      <c r="H160" s="111" t="s">
        <v>172</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35">
      <c r="A161" s="136"/>
      <c r="B161" s="126"/>
      <c r="C161" s="108"/>
      <c r="D161" s="108"/>
      <c r="E161" s="108"/>
      <c r="F161" s="110"/>
      <c r="G161" s="118"/>
      <c r="H161" s="118" t="s">
        <v>173</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35">
      <c r="A162" s="136"/>
      <c r="B162" s="126"/>
      <c r="C162" s="108"/>
      <c r="D162" s="108"/>
      <c r="E162" s="108"/>
      <c r="F162" s="110"/>
      <c r="G162" s="118"/>
      <c r="H162" s="118" t="s">
        <v>174</v>
      </c>
      <c r="I162" s="118"/>
      <c r="J162" s="118"/>
      <c r="K162" s="118"/>
      <c r="L162" s="128">
        <v>1</v>
      </c>
      <c r="M162" s="112"/>
      <c r="N162" s="112"/>
      <c r="O162" s="112"/>
      <c r="P162" s="112"/>
      <c r="Q162" s="112"/>
      <c r="R162" s="112"/>
      <c r="S162" s="112"/>
      <c r="T162" s="112"/>
      <c r="U162" s="175" t="s">
        <v>175</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3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279</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15" customHeight="1" outlineLevel="1" x14ac:dyDescent="0.35">
      <c r="A164" s="136"/>
      <c r="B164" s="126"/>
      <c r="C164" s="91" t="s">
        <v>126</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3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127</v>
      </c>
      <c r="AE165" s="692" t="s">
        <v>128</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3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3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15" customHeight="1" outlineLevel="1" collapsed="1" thickBot="1" x14ac:dyDescent="0.4">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15" customHeight="1" outlineLevel="1" x14ac:dyDescent="0.3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119</v>
      </c>
      <c r="AE169" s="711"/>
      <c r="AF169" s="690"/>
    </row>
    <row r="170" spans="1:62" ht="13.15" customHeight="1" outlineLevel="1" collapsed="1" x14ac:dyDescent="0.35">
      <c r="A170" s="691"/>
      <c r="B170" s="126"/>
      <c r="C170" s="709"/>
      <c r="D170" s="709">
        <v>0</v>
      </c>
      <c r="E170" s="709" t="s">
        <v>1</v>
      </c>
      <c r="F170" s="85"/>
      <c r="G170" s="86" t="s">
        <v>993</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35">
      <c r="A171" s="691"/>
      <c r="B171" s="126"/>
      <c r="C171" s="709"/>
      <c r="D171" s="91"/>
      <c r="E171" s="700"/>
      <c r="F171" s="93"/>
      <c r="G171" s="94" t="s">
        <v>995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35">
      <c r="A172" s="691"/>
      <c r="B172" s="126"/>
      <c r="C172" s="700"/>
      <c r="D172" s="709"/>
      <c r="E172" s="700"/>
      <c r="F172" s="93"/>
      <c r="G172" s="98">
        <v>37998.514178240737</v>
      </c>
      <c r="H172" s="99">
        <v>37998.514178240737</v>
      </c>
      <c r="I172" s="94"/>
      <c r="J172" s="94"/>
      <c r="K172" s="102" t="s">
        <v>996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35">
      <c r="A173" s="691"/>
      <c r="B173" s="126"/>
      <c r="C173" s="700">
        <v>1</v>
      </c>
      <c r="D173" s="91"/>
      <c r="E173" s="700"/>
      <c r="F173" s="100"/>
      <c r="G173" s="101"/>
      <c r="H173" s="102"/>
      <c r="I173" s="102"/>
      <c r="J173" s="102"/>
      <c r="K173" s="687" t="s">
        <v>336</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3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3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35">
      <c r="A176" s="691"/>
      <c r="B176" s="126"/>
      <c r="C176" s="700"/>
      <c r="D176" s="700"/>
      <c r="E176" s="700"/>
      <c r="F176" s="700"/>
      <c r="G176" s="725"/>
      <c r="H176" s="725"/>
      <c r="I176" s="725"/>
      <c r="J176" s="725"/>
      <c r="K176" s="725"/>
      <c r="L176" s="726"/>
      <c r="M176" s="726" t="s">
        <v>152</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35">
      <c r="A177" s="691"/>
      <c r="B177" s="126"/>
      <c r="C177" s="108"/>
      <c r="D177" s="108"/>
      <c r="E177" s="108"/>
      <c r="F177" s="700"/>
      <c r="G177" s="161"/>
      <c r="H177" s="161" t="s">
        <v>153</v>
      </c>
      <c r="I177" s="161" t="s">
        <v>154</v>
      </c>
      <c r="J177" s="161" t="s">
        <v>155</v>
      </c>
      <c r="K177" s="161" t="s">
        <v>156</v>
      </c>
      <c r="L177" s="161" t="s">
        <v>157</v>
      </c>
      <c r="M177" s="161" t="s">
        <v>335</v>
      </c>
      <c r="N177" s="161" t="s">
        <v>158</v>
      </c>
      <c r="O177" s="725"/>
      <c r="P177" s="161" t="s">
        <v>158</v>
      </c>
      <c r="Q177" s="725" t="s">
        <v>1154</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35">
      <c r="A178" s="691"/>
      <c r="B178" s="126"/>
      <c r="C178" s="108"/>
      <c r="D178" s="108"/>
      <c r="E178" s="108"/>
      <c r="F178" s="110"/>
      <c r="G178" s="1171"/>
      <c r="H178" s="163" t="s">
        <v>1221</v>
      </c>
      <c r="I178" s="163" t="s">
        <v>1221</v>
      </c>
      <c r="J178" s="163" t="s">
        <v>1221</v>
      </c>
      <c r="K178" s="163" t="s">
        <v>1221</v>
      </c>
      <c r="L178" s="163" t="s">
        <v>1221</v>
      </c>
      <c r="M178" s="163" t="s">
        <v>1165</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15" customHeight="1" outlineLevel="1" x14ac:dyDescent="0.35">
      <c r="A179" s="691"/>
      <c r="B179" s="126"/>
      <c r="C179" s="91" t="s">
        <v>126</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3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127</v>
      </c>
      <c r="AE180" s="692" t="s">
        <v>128</v>
      </c>
      <c r="AF180" s="690"/>
    </row>
    <row r="181" spans="1:60" ht="12" customHeight="1" outlineLevel="1" x14ac:dyDescent="0.3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3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15" customHeight="1" outlineLevel="1" collapsed="1" thickBot="1" x14ac:dyDescent="0.4">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15" customHeight="1" outlineLevel="1" x14ac:dyDescent="0.3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35">
      <c r="A185" s="136"/>
      <c r="B185" s="126"/>
      <c r="C185" s="709"/>
      <c r="D185" s="709">
        <v>0</v>
      </c>
      <c r="E185" s="709" t="s">
        <v>1</v>
      </c>
      <c r="F185" s="85"/>
      <c r="G185" s="86" t="s">
        <v>331</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35">
      <c r="A186" s="136"/>
      <c r="B186" s="126"/>
      <c r="C186" s="709"/>
      <c r="D186" s="91"/>
      <c r="E186" s="700"/>
      <c r="F186" s="93"/>
      <c r="G186" s="94" t="s">
        <v>176</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3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3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35">
      <c r="A189" s="136"/>
      <c r="B189" s="126"/>
      <c r="C189" s="700"/>
      <c r="D189" s="700"/>
      <c r="E189" s="700"/>
      <c r="F189" s="700"/>
      <c r="G189" s="1168"/>
      <c r="H189" s="1168"/>
      <c r="I189" s="1168"/>
      <c r="J189" s="1168"/>
      <c r="K189" s="728" t="s">
        <v>1125</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3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35">
      <c r="A191" s="136"/>
      <c r="B191" s="126"/>
      <c r="C191" s="700"/>
      <c r="D191" s="700"/>
      <c r="E191" s="700"/>
      <c r="F191" s="700"/>
      <c r="G191" s="725"/>
      <c r="H191" s="725"/>
      <c r="I191" s="725" t="s">
        <v>472</v>
      </c>
      <c r="J191" s="725" t="s">
        <v>767</v>
      </c>
      <c r="K191" s="726" t="s">
        <v>177</v>
      </c>
      <c r="L191" s="726"/>
      <c r="M191" s="725"/>
      <c r="N191" s="725"/>
      <c r="O191" s="725"/>
      <c r="P191" s="725"/>
      <c r="Q191" s="725"/>
      <c r="R191" s="725"/>
      <c r="S191" s="725"/>
      <c r="T191" s="725"/>
      <c r="U191" s="725"/>
      <c r="V191" s="726" t="s">
        <v>178</v>
      </c>
      <c r="W191" s="726"/>
      <c r="X191" s="725"/>
      <c r="Y191" s="725"/>
      <c r="Z191" s="725"/>
      <c r="AA191" s="725"/>
      <c r="AB191" s="725"/>
      <c r="AC191" s="725"/>
      <c r="AD191" s="725"/>
      <c r="AE191" s="726" t="s">
        <v>393</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35">
      <c r="A192" s="136"/>
      <c r="B192" s="126"/>
      <c r="C192" s="108"/>
      <c r="D192" s="108"/>
      <c r="E192" s="108"/>
      <c r="F192" s="700"/>
      <c r="G192" s="725"/>
      <c r="H192" s="725"/>
      <c r="I192" s="725"/>
      <c r="J192" s="725"/>
      <c r="K192" s="725" t="s">
        <v>387</v>
      </c>
      <c r="L192" s="725" t="s">
        <v>388</v>
      </c>
      <c r="M192" s="725" t="s">
        <v>390</v>
      </c>
      <c r="N192" s="725" t="s">
        <v>391</v>
      </c>
      <c r="O192" s="725" t="s">
        <v>392</v>
      </c>
      <c r="P192" s="725" t="s">
        <v>394</v>
      </c>
      <c r="Q192" s="725" t="s">
        <v>902</v>
      </c>
      <c r="R192" s="725" t="s">
        <v>903</v>
      </c>
      <c r="S192" s="725" t="s">
        <v>1224</v>
      </c>
      <c r="T192" s="725"/>
      <c r="U192" s="725"/>
      <c r="V192" s="725" t="s">
        <v>387</v>
      </c>
      <c r="W192" s="725" t="s">
        <v>388</v>
      </c>
      <c r="X192" s="725" t="s">
        <v>390</v>
      </c>
      <c r="Y192" s="725" t="s">
        <v>391</v>
      </c>
      <c r="Z192" s="725" t="s">
        <v>392</v>
      </c>
      <c r="AA192" s="725" t="s">
        <v>394</v>
      </c>
      <c r="AB192" s="725" t="s">
        <v>902</v>
      </c>
      <c r="AC192" s="725" t="s">
        <v>903</v>
      </c>
      <c r="AD192" s="725" t="s">
        <v>1224</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35">
      <c r="A193" s="136"/>
      <c r="B193" s="126"/>
      <c r="C193" s="108"/>
      <c r="D193" s="108"/>
      <c r="E193" s="108"/>
      <c r="F193" s="110"/>
      <c r="G193" s="112"/>
      <c r="H193" s="112"/>
      <c r="I193" s="133" t="s">
        <v>837</v>
      </c>
      <c r="J193" s="133" t="s">
        <v>397</v>
      </c>
      <c r="K193" s="375">
        <f>$O193</f>
        <v>80</v>
      </c>
      <c r="L193" s="375">
        <f t="shared" ref="L193:N209" si="6">$O193</f>
        <v>80</v>
      </c>
      <c r="M193" s="375">
        <f t="shared" si="6"/>
        <v>80</v>
      </c>
      <c r="N193" s="375">
        <f t="shared" si="6"/>
        <v>80</v>
      </c>
      <c r="O193" s="377">
        <v>80</v>
      </c>
      <c r="P193" s="180">
        <v>0</v>
      </c>
      <c r="Q193" s="180">
        <v>0</v>
      </c>
      <c r="R193" s="180">
        <v>0</v>
      </c>
      <c r="S193" s="180">
        <v>0</v>
      </c>
      <c r="T193" s="112"/>
      <c r="U193" s="133" t="s">
        <v>395</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35">
      <c r="A194" s="136"/>
      <c r="B194" s="126"/>
      <c r="C194" s="108"/>
      <c r="D194" s="108"/>
      <c r="E194" s="108"/>
      <c r="F194" s="110"/>
      <c r="G194" s="112"/>
      <c r="H194" s="112"/>
      <c r="I194" s="133"/>
      <c r="J194" s="133" t="s">
        <v>398</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142</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35">
      <c r="A195" s="136"/>
      <c r="B195" s="126"/>
      <c r="C195" s="108"/>
      <c r="D195" s="108"/>
      <c r="E195" s="108"/>
      <c r="F195" s="110"/>
      <c r="G195" s="112"/>
      <c r="H195" s="112"/>
      <c r="I195" s="133"/>
      <c r="J195" s="133" t="s">
        <v>399</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143</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35">
      <c r="A196" s="136"/>
      <c r="B196" s="126"/>
      <c r="C196" s="108"/>
      <c r="D196" s="108"/>
      <c r="E196" s="108"/>
      <c r="F196" s="110"/>
      <c r="G196" s="112"/>
      <c r="H196" s="112"/>
      <c r="I196" s="133"/>
      <c r="J196" s="133" t="s">
        <v>400</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144</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35">
      <c r="A197" s="136"/>
      <c r="B197" s="126"/>
      <c r="C197" s="108"/>
      <c r="D197" s="108"/>
      <c r="E197" s="108"/>
      <c r="F197" s="110"/>
      <c r="G197" s="112"/>
      <c r="H197" s="112"/>
      <c r="I197" s="133"/>
      <c r="J197" s="133" t="s">
        <v>401</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145</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35">
      <c r="A198" s="136"/>
      <c r="B198" s="126"/>
      <c r="C198" s="108"/>
      <c r="D198" s="108"/>
      <c r="E198" s="108"/>
      <c r="F198" s="110"/>
      <c r="G198" s="112"/>
      <c r="H198" s="112"/>
      <c r="I198" s="133"/>
      <c r="J198" s="133" t="s">
        <v>402</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146</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35">
      <c r="A199" s="136"/>
      <c r="B199" s="126"/>
      <c r="C199" s="108"/>
      <c r="D199" s="108"/>
      <c r="E199" s="108"/>
      <c r="F199" s="110"/>
      <c r="G199" s="112"/>
      <c r="H199" s="112"/>
      <c r="I199" s="133"/>
      <c r="J199" s="133" t="s">
        <v>403</v>
      </c>
      <c r="K199" s="375">
        <f t="shared" si="11"/>
        <v>80</v>
      </c>
      <c r="L199" s="375">
        <f t="shared" si="6"/>
        <v>80</v>
      </c>
      <c r="M199" s="375">
        <f t="shared" si="6"/>
        <v>80</v>
      </c>
      <c r="N199" s="375">
        <f t="shared" si="6"/>
        <v>80</v>
      </c>
      <c r="O199" s="377">
        <v>80</v>
      </c>
      <c r="P199" s="180">
        <v>0</v>
      </c>
      <c r="Q199" s="180">
        <v>0</v>
      </c>
      <c r="R199" s="180">
        <v>0</v>
      </c>
      <c r="S199" s="180">
        <v>0</v>
      </c>
      <c r="T199" s="112"/>
      <c r="U199" s="133" t="s">
        <v>147</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35">
      <c r="A200" s="136"/>
      <c r="B200" s="126"/>
      <c r="C200" s="108"/>
      <c r="D200" s="108"/>
      <c r="E200" s="108"/>
      <c r="F200" s="110"/>
      <c r="G200" s="112"/>
      <c r="H200" s="112"/>
      <c r="I200" s="133"/>
      <c r="J200" s="133" t="s">
        <v>404</v>
      </c>
      <c r="K200" s="375">
        <f t="shared" si="11"/>
        <v>80</v>
      </c>
      <c r="L200" s="375">
        <f t="shared" si="6"/>
        <v>80</v>
      </c>
      <c r="M200" s="375">
        <f t="shared" si="6"/>
        <v>80</v>
      </c>
      <c r="N200" s="375">
        <f t="shared" si="6"/>
        <v>80</v>
      </c>
      <c r="O200" s="377">
        <v>80</v>
      </c>
      <c r="P200" s="180">
        <v>0</v>
      </c>
      <c r="Q200" s="180">
        <v>0</v>
      </c>
      <c r="R200" s="180">
        <v>0</v>
      </c>
      <c r="S200" s="180">
        <v>0</v>
      </c>
      <c r="T200" s="112"/>
      <c r="U200" s="133" t="s">
        <v>148</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35">
      <c r="A201" s="136"/>
      <c r="B201" s="126"/>
      <c r="C201" s="108"/>
      <c r="D201" s="108"/>
      <c r="E201" s="108"/>
      <c r="F201" s="110"/>
      <c r="G201" s="112"/>
      <c r="H201" s="112"/>
      <c r="I201" s="133"/>
      <c r="J201" s="133" t="s">
        <v>405</v>
      </c>
      <c r="K201" s="375">
        <f t="shared" si="11"/>
        <v>80</v>
      </c>
      <c r="L201" s="375">
        <f t="shared" si="6"/>
        <v>80</v>
      </c>
      <c r="M201" s="375">
        <f t="shared" si="6"/>
        <v>80</v>
      </c>
      <c r="N201" s="375">
        <f t="shared" si="6"/>
        <v>80</v>
      </c>
      <c r="O201" s="377">
        <v>80</v>
      </c>
      <c r="P201" s="180">
        <v>0</v>
      </c>
      <c r="Q201" s="180">
        <v>0</v>
      </c>
      <c r="R201" s="180">
        <v>0</v>
      </c>
      <c r="S201" s="180">
        <v>0</v>
      </c>
      <c r="T201" s="112"/>
      <c r="U201" s="133" t="s">
        <v>149</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35">
      <c r="A202" s="136"/>
      <c r="B202" s="126"/>
      <c r="C202" s="108"/>
      <c r="D202" s="108"/>
      <c r="E202" s="108"/>
      <c r="F202" s="110"/>
      <c r="G202" s="112"/>
      <c r="H202" s="112"/>
      <c r="I202" s="133"/>
      <c r="J202" s="133" t="s">
        <v>406</v>
      </c>
      <c r="K202" s="375">
        <f t="shared" si="11"/>
        <v>80</v>
      </c>
      <c r="L202" s="375">
        <f t="shared" si="6"/>
        <v>80</v>
      </c>
      <c r="M202" s="375">
        <f t="shared" si="6"/>
        <v>80</v>
      </c>
      <c r="N202" s="375">
        <f t="shared" si="6"/>
        <v>80</v>
      </c>
      <c r="O202" s="377">
        <v>80</v>
      </c>
      <c r="P202" s="180">
        <v>0</v>
      </c>
      <c r="Q202" s="180">
        <v>0</v>
      </c>
      <c r="R202" s="180">
        <v>0</v>
      </c>
      <c r="S202" s="180">
        <v>0</v>
      </c>
      <c r="T202" s="112"/>
      <c r="U202" s="133" t="s">
        <v>150</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35">
      <c r="A203" s="136"/>
      <c r="B203" s="126"/>
      <c r="C203" s="108"/>
      <c r="D203" s="108"/>
      <c r="E203" s="108"/>
      <c r="F203" s="110"/>
      <c r="G203" s="112"/>
      <c r="H203" s="112"/>
      <c r="I203" s="133" t="s">
        <v>410</v>
      </c>
      <c r="J203" s="133" t="s">
        <v>397</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395</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35">
      <c r="A204" s="136"/>
      <c r="B204" s="126"/>
      <c r="C204" s="108"/>
      <c r="D204" s="108"/>
      <c r="E204" s="108"/>
      <c r="F204" s="110"/>
      <c r="G204" s="112"/>
      <c r="H204" s="112"/>
      <c r="I204" s="133"/>
      <c r="J204" s="133" t="s">
        <v>398</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142</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35">
      <c r="A205" s="136"/>
      <c r="B205" s="126"/>
      <c r="C205" s="108"/>
      <c r="D205" s="108"/>
      <c r="E205" s="108"/>
      <c r="F205" s="110"/>
      <c r="G205" s="112"/>
      <c r="H205" s="112"/>
      <c r="I205" s="133"/>
      <c r="J205" s="133" t="s">
        <v>399</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143</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35">
      <c r="A206" s="136"/>
      <c r="B206" s="126"/>
      <c r="C206" s="108"/>
      <c r="D206" s="108"/>
      <c r="E206" s="108"/>
      <c r="F206" s="110"/>
      <c r="G206" s="112"/>
      <c r="H206" s="112"/>
      <c r="I206" s="133"/>
      <c r="J206" s="133" t="s">
        <v>400</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144</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35">
      <c r="A207" s="136"/>
      <c r="B207" s="126"/>
      <c r="C207" s="108"/>
      <c r="D207" s="108"/>
      <c r="E207" s="108"/>
      <c r="F207" s="110"/>
      <c r="G207" s="112"/>
      <c r="H207" s="112"/>
      <c r="I207" s="133"/>
      <c r="J207" s="133" t="s">
        <v>401</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145</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35">
      <c r="A208" s="136"/>
      <c r="B208" s="126"/>
      <c r="C208" s="108"/>
      <c r="D208" s="108"/>
      <c r="E208" s="108"/>
      <c r="F208" s="110"/>
      <c r="G208" s="112"/>
      <c r="H208" s="112"/>
      <c r="I208" s="133"/>
      <c r="J208" s="133" t="s">
        <v>402</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146</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35">
      <c r="A209" s="136"/>
      <c r="B209" s="126"/>
      <c r="C209" s="108"/>
      <c r="D209" s="108"/>
      <c r="E209" s="108"/>
      <c r="F209" s="110"/>
      <c r="G209" s="112"/>
      <c r="H209" s="112"/>
      <c r="I209" s="133"/>
      <c r="J209" s="133" t="s">
        <v>403</v>
      </c>
      <c r="K209" s="375">
        <f t="shared" si="11"/>
        <v>80</v>
      </c>
      <c r="L209" s="375">
        <f t="shared" si="6"/>
        <v>80</v>
      </c>
      <c r="M209" s="375">
        <f t="shared" si="6"/>
        <v>80</v>
      </c>
      <c r="N209" s="375">
        <f t="shared" si="6"/>
        <v>80</v>
      </c>
      <c r="O209" s="377">
        <v>80</v>
      </c>
      <c r="P209" s="180">
        <v>0</v>
      </c>
      <c r="Q209" s="180">
        <v>0</v>
      </c>
      <c r="R209" s="180">
        <v>0</v>
      </c>
      <c r="S209" s="180">
        <v>0</v>
      </c>
      <c r="T209" s="112"/>
      <c r="U209" s="133" t="s">
        <v>147</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35">
      <c r="A210" s="136"/>
      <c r="B210" s="126"/>
      <c r="C210" s="108"/>
      <c r="D210" s="108"/>
      <c r="E210" s="108"/>
      <c r="F210" s="110"/>
      <c r="G210" s="112"/>
      <c r="H210" s="112"/>
      <c r="I210" s="133"/>
      <c r="J210" s="133" t="s">
        <v>404</v>
      </c>
      <c r="K210" s="375">
        <f t="shared" si="11"/>
        <v>80</v>
      </c>
      <c r="L210" s="375">
        <f t="shared" si="11"/>
        <v>80</v>
      </c>
      <c r="M210" s="375">
        <f t="shared" si="11"/>
        <v>80</v>
      </c>
      <c r="N210" s="375">
        <f t="shared" si="11"/>
        <v>80</v>
      </c>
      <c r="O210" s="377">
        <v>80</v>
      </c>
      <c r="P210" s="180">
        <v>0</v>
      </c>
      <c r="Q210" s="180">
        <v>0</v>
      </c>
      <c r="R210" s="180">
        <v>0</v>
      </c>
      <c r="S210" s="180">
        <v>0</v>
      </c>
      <c r="T210" s="112"/>
      <c r="U210" s="133" t="s">
        <v>148</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35">
      <c r="A211" s="136"/>
      <c r="B211" s="126"/>
      <c r="C211" s="108"/>
      <c r="D211" s="108"/>
      <c r="E211" s="108"/>
      <c r="F211" s="110"/>
      <c r="G211" s="112"/>
      <c r="H211" s="112"/>
      <c r="I211" s="133"/>
      <c r="J211" s="133" t="s">
        <v>405</v>
      </c>
      <c r="K211" s="375">
        <f t="shared" si="11"/>
        <v>80</v>
      </c>
      <c r="L211" s="375">
        <f t="shared" si="11"/>
        <v>80</v>
      </c>
      <c r="M211" s="375">
        <f t="shared" si="11"/>
        <v>80</v>
      </c>
      <c r="N211" s="375">
        <f t="shared" si="11"/>
        <v>80</v>
      </c>
      <c r="O211" s="377">
        <v>80</v>
      </c>
      <c r="P211" s="180">
        <v>0</v>
      </c>
      <c r="Q211" s="180">
        <v>0</v>
      </c>
      <c r="R211" s="180">
        <v>0</v>
      </c>
      <c r="S211" s="180">
        <v>0</v>
      </c>
      <c r="T211" s="112"/>
      <c r="U211" s="133" t="s">
        <v>149</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35">
      <c r="A212" s="136"/>
      <c r="B212" s="126"/>
      <c r="C212" s="108"/>
      <c r="D212" s="108"/>
      <c r="E212" s="108"/>
      <c r="F212" s="110"/>
      <c r="G212" s="112"/>
      <c r="H212" s="112"/>
      <c r="I212" s="133"/>
      <c r="J212" s="133" t="s">
        <v>406</v>
      </c>
      <c r="K212" s="375">
        <f t="shared" si="11"/>
        <v>80</v>
      </c>
      <c r="L212" s="375">
        <f t="shared" si="11"/>
        <v>80</v>
      </c>
      <c r="M212" s="375">
        <f t="shared" si="11"/>
        <v>80</v>
      </c>
      <c r="N212" s="375">
        <f t="shared" si="11"/>
        <v>80</v>
      </c>
      <c r="O212" s="377">
        <v>80</v>
      </c>
      <c r="P212" s="180">
        <v>0</v>
      </c>
      <c r="Q212" s="180">
        <v>0</v>
      </c>
      <c r="R212" s="180">
        <v>0</v>
      </c>
      <c r="S212" s="180">
        <v>0</v>
      </c>
      <c r="T212" s="112"/>
      <c r="U212" s="133" t="s">
        <v>150</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35">
      <c r="A213" s="136"/>
      <c r="B213" s="126"/>
      <c r="C213" s="108"/>
      <c r="D213" s="108"/>
      <c r="E213" s="108"/>
      <c r="F213" s="110"/>
      <c r="G213" s="112"/>
      <c r="H213" s="112"/>
      <c r="I213" s="133" t="s">
        <v>806</v>
      </c>
      <c r="J213" s="133" t="s">
        <v>397</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395</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35">
      <c r="A214" s="136"/>
      <c r="B214" s="126"/>
      <c r="C214" s="108"/>
      <c r="D214" s="108"/>
      <c r="E214" s="108"/>
      <c r="F214" s="110"/>
      <c r="G214" s="112"/>
      <c r="H214" s="112"/>
      <c r="I214" s="133"/>
      <c r="J214" s="133" t="s">
        <v>398</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142</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35">
      <c r="A215" s="136"/>
      <c r="B215" s="126"/>
      <c r="C215" s="108"/>
      <c r="D215" s="108"/>
      <c r="E215" s="108"/>
      <c r="F215" s="110"/>
      <c r="G215" s="112"/>
      <c r="H215" s="112"/>
      <c r="I215" s="133"/>
      <c r="J215" s="133" t="s">
        <v>399</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143</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35">
      <c r="A216" s="136"/>
      <c r="B216" s="126"/>
      <c r="C216" s="108"/>
      <c r="D216" s="108"/>
      <c r="E216" s="108"/>
      <c r="F216" s="110"/>
      <c r="G216" s="112"/>
      <c r="H216" s="112"/>
      <c r="I216" s="133"/>
      <c r="J216" s="133" t="s">
        <v>400</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144</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35">
      <c r="A217" s="136"/>
      <c r="B217" s="126"/>
      <c r="C217" s="108"/>
      <c r="D217" s="108"/>
      <c r="E217" s="108"/>
      <c r="F217" s="110"/>
      <c r="G217" s="112"/>
      <c r="H217" s="112"/>
      <c r="I217" s="133"/>
      <c r="J217" s="133" t="s">
        <v>401</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145</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35">
      <c r="A218" s="136"/>
      <c r="B218" s="126"/>
      <c r="C218" s="108"/>
      <c r="D218" s="108"/>
      <c r="E218" s="108"/>
      <c r="F218" s="110"/>
      <c r="G218" s="112"/>
      <c r="H218" s="112"/>
      <c r="I218" s="133"/>
      <c r="J218" s="133" t="s">
        <v>402</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146</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35">
      <c r="A219" s="136"/>
      <c r="B219" s="126"/>
      <c r="C219" s="108"/>
      <c r="D219" s="108"/>
      <c r="E219" s="108"/>
      <c r="F219" s="110"/>
      <c r="G219" s="112"/>
      <c r="H219" s="112"/>
      <c r="I219" s="133"/>
      <c r="J219" s="133" t="s">
        <v>403</v>
      </c>
      <c r="K219" s="375">
        <f t="shared" si="11"/>
        <v>80</v>
      </c>
      <c r="L219" s="375">
        <f t="shared" si="11"/>
        <v>80</v>
      </c>
      <c r="M219" s="375">
        <f t="shared" si="11"/>
        <v>80</v>
      </c>
      <c r="N219" s="375">
        <f t="shared" si="11"/>
        <v>80</v>
      </c>
      <c r="O219" s="377">
        <v>80</v>
      </c>
      <c r="P219" s="180">
        <v>0</v>
      </c>
      <c r="Q219" s="180">
        <v>0</v>
      </c>
      <c r="R219" s="180">
        <v>0</v>
      </c>
      <c r="S219" s="180">
        <v>0</v>
      </c>
      <c r="T219" s="112"/>
      <c r="U219" s="133" t="s">
        <v>147</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35">
      <c r="A220" s="136"/>
      <c r="B220" s="126"/>
      <c r="C220" s="108"/>
      <c r="D220" s="108"/>
      <c r="E220" s="108"/>
      <c r="F220" s="110"/>
      <c r="G220" s="112"/>
      <c r="H220" s="112"/>
      <c r="I220" s="133"/>
      <c r="J220" s="133" t="s">
        <v>404</v>
      </c>
      <c r="K220" s="375">
        <f t="shared" si="11"/>
        <v>80</v>
      </c>
      <c r="L220" s="375">
        <f t="shared" si="11"/>
        <v>80</v>
      </c>
      <c r="M220" s="375">
        <f t="shared" si="11"/>
        <v>80</v>
      </c>
      <c r="N220" s="375">
        <f t="shared" si="11"/>
        <v>80</v>
      </c>
      <c r="O220" s="377">
        <v>80</v>
      </c>
      <c r="P220" s="180">
        <v>0</v>
      </c>
      <c r="Q220" s="180">
        <v>0</v>
      </c>
      <c r="R220" s="180">
        <v>0</v>
      </c>
      <c r="S220" s="180">
        <v>0</v>
      </c>
      <c r="T220" s="112"/>
      <c r="U220" s="133" t="s">
        <v>148</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35">
      <c r="A221" s="136"/>
      <c r="B221" s="126"/>
      <c r="C221" s="108"/>
      <c r="D221" s="108"/>
      <c r="E221" s="108"/>
      <c r="F221" s="110"/>
      <c r="G221" s="112"/>
      <c r="H221" s="112"/>
      <c r="I221" s="133"/>
      <c r="J221" s="133" t="s">
        <v>405</v>
      </c>
      <c r="K221" s="375">
        <f t="shared" si="11"/>
        <v>80</v>
      </c>
      <c r="L221" s="375">
        <f t="shared" si="11"/>
        <v>80</v>
      </c>
      <c r="M221" s="375">
        <f t="shared" si="11"/>
        <v>80</v>
      </c>
      <c r="N221" s="375">
        <f t="shared" si="11"/>
        <v>80</v>
      </c>
      <c r="O221" s="377">
        <v>80</v>
      </c>
      <c r="P221" s="180">
        <v>0</v>
      </c>
      <c r="Q221" s="180">
        <v>0</v>
      </c>
      <c r="R221" s="180">
        <v>0</v>
      </c>
      <c r="S221" s="180">
        <v>0</v>
      </c>
      <c r="T221" s="112"/>
      <c r="U221" s="133" t="s">
        <v>149</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35">
      <c r="A222" s="136"/>
      <c r="B222" s="126"/>
      <c r="C222" s="108"/>
      <c r="D222" s="108"/>
      <c r="E222" s="108"/>
      <c r="F222" s="110"/>
      <c r="G222" s="112"/>
      <c r="H222" s="112"/>
      <c r="I222" s="133"/>
      <c r="J222" s="133" t="s">
        <v>406</v>
      </c>
      <c r="K222" s="375">
        <f t="shared" si="11"/>
        <v>80</v>
      </c>
      <c r="L222" s="375">
        <f t="shared" si="11"/>
        <v>80</v>
      </c>
      <c r="M222" s="375">
        <f t="shared" si="11"/>
        <v>80</v>
      </c>
      <c r="N222" s="375">
        <f t="shared" si="11"/>
        <v>80</v>
      </c>
      <c r="O222" s="377">
        <v>80</v>
      </c>
      <c r="P222" s="180">
        <v>0</v>
      </c>
      <c r="Q222" s="180">
        <v>0</v>
      </c>
      <c r="R222" s="180">
        <v>0</v>
      </c>
      <c r="S222" s="180">
        <v>0</v>
      </c>
      <c r="T222" s="112"/>
      <c r="U222" s="133" t="s">
        <v>150</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35">
      <c r="A223" s="136"/>
      <c r="B223" s="126"/>
      <c r="C223" s="108"/>
      <c r="D223" s="108"/>
      <c r="E223" s="108"/>
      <c r="F223" s="110"/>
      <c r="G223" s="112"/>
      <c r="H223" s="112"/>
      <c r="I223" s="133" t="s">
        <v>807</v>
      </c>
      <c r="J223" s="133" t="s">
        <v>397</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395</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35">
      <c r="A224" s="136"/>
      <c r="B224" s="126"/>
      <c r="C224" s="108"/>
      <c r="D224" s="108"/>
      <c r="E224" s="108"/>
      <c r="F224" s="110"/>
      <c r="G224" s="112"/>
      <c r="H224" s="112"/>
      <c r="I224" s="133"/>
      <c r="J224" s="133" t="s">
        <v>398</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142</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35">
      <c r="A225" s="136"/>
      <c r="B225" s="126"/>
      <c r="C225" s="108"/>
      <c r="D225" s="108"/>
      <c r="E225" s="108"/>
      <c r="F225" s="110"/>
      <c r="G225" s="112"/>
      <c r="H225" s="112"/>
      <c r="I225" s="133"/>
      <c r="J225" s="133" t="s">
        <v>399</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143</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35">
      <c r="A226" s="136"/>
      <c r="B226" s="126"/>
      <c r="C226" s="108"/>
      <c r="D226" s="108"/>
      <c r="E226" s="108"/>
      <c r="F226" s="110"/>
      <c r="G226" s="112"/>
      <c r="H226" s="112"/>
      <c r="I226" s="133"/>
      <c r="J226" s="133" t="s">
        <v>400</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144</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35">
      <c r="A227" s="136"/>
      <c r="B227" s="126"/>
      <c r="C227" s="108"/>
      <c r="D227" s="108"/>
      <c r="E227" s="108"/>
      <c r="F227" s="110"/>
      <c r="G227" s="112"/>
      <c r="H227" s="112"/>
      <c r="I227" s="133"/>
      <c r="J227" s="133" t="s">
        <v>401</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145</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35">
      <c r="A228" s="136"/>
      <c r="B228" s="126"/>
      <c r="C228" s="108"/>
      <c r="D228" s="108"/>
      <c r="E228" s="108"/>
      <c r="F228" s="110"/>
      <c r="G228" s="112"/>
      <c r="H228" s="112"/>
      <c r="I228" s="133"/>
      <c r="J228" s="133" t="s">
        <v>402</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146</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35">
      <c r="A229" s="136"/>
      <c r="B229" s="126"/>
      <c r="C229" s="108"/>
      <c r="D229" s="108"/>
      <c r="E229" s="108"/>
      <c r="F229" s="110"/>
      <c r="G229" s="112"/>
      <c r="H229" s="112"/>
      <c r="I229" s="133"/>
      <c r="J229" s="133" t="s">
        <v>403</v>
      </c>
      <c r="K229" s="375">
        <f t="shared" si="12"/>
        <v>80</v>
      </c>
      <c r="L229" s="375">
        <f t="shared" si="12"/>
        <v>80</v>
      </c>
      <c r="M229" s="375">
        <f t="shared" si="12"/>
        <v>80</v>
      </c>
      <c r="N229" s="375">
        <f t="shared" si="12"/>
        <v>80</v>
      </c>
      <c r="O229" s="377">
        <v>80</v>
      </c>
      <c r="P229" s="180">
        <v>0</v>
      </c>
      <c r="Q229" s="180">
        <v>0</v>
      </c>
      <c r="R229" s="180">
        <v>0</v>
      </c>
      <c r="S229" s="180">
        <v>0</v>
      </c>
      <c r="T229" s="112"/>
      <c r="U229" s="133" t="s">
        <v>147</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35">
      <c r="A230" s="136"/>
      <c r="B230" s="126"/>
      <c r="C230" s="108"/>
      <c r="D230" s="108"/>
      <c r="E230" s="108"/>
      <c r="F230" s="110"/>
      <c r="G230" s="112"/>
      <c r="H230" s="112"/>
      <c r="I230" s="133"/>
      <c r="J230" s="133" t="s">
        <v>404</v>
      </c>
      <c r="K230" s="375">
        <f t="shared" si="12"/>
        <v>80</v>
      </c>
      <c r="L230" s="375">
        <f t="shared" si="12"/>
        <v>80</v>
      </c>
      <c r="M230" s="375">
        <f t="shared" si="12"/>
        <v>80</v>
      </c>
      <c r="N230" s="375">
        <f t="shared" si="12"/>
        <v>80</v>
      </c>
      <c r="O230" s="377">
        <v>80</v>
      </c>
      <c r="P230" s="180">
        <v>0</v>
      </c>
      <c r="Q230" s="180">
        <v>0</v>
      </c>
      <c r="R230" s="180">
        <v>0</v>
      </c>
      <c r="S230" s="180">
        <v>0</v>
      </c>
      <c r="T230" s="112"/>
      <c r="U230" s="133" t="s">
        <v>148</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35">
      <c r="A231" s="136"/>
      <c r="B231" s="126"/>
      <c r="C231" s="108"/>
      <c r="D231" s="108"/>
      <c r="E231" s="108"/>
      <c r="F231" s="110"/>
      <c r="G231" s="112"/>
      <c r="H231" s="112"/>
      <c r="I231" s="133"/>
      <c r="J231" s="133" t="s">
        <v>405</v>
      </c>
      <c r="K231" s="375">
        <f t="shared" si="12"/>
        <v>80</v>
      </c>
      <c r="L231" s="375">
        <f t="shared" si="12"/>
        <v>80</v>
      </c>
      <c r="M231" s="375">
        <f t="shared" si="12"/>
        <v>80</v>
      </c>
      <c r="N231" s="375">
        <f t="shared" si="12"/>
        <v>80</v>
      </c>
      <c r="O231" s="377">
        <v>80</v>
      </c>
      <c r="P231" s="180">
        <v>0</v>
      </c>
      <c r="Q231" s="180">
        <v>0</v>
      </c>
      <c r="R231" s="180">
        <v>0</v>
      </c>
      <c r="S231" s="180">
        <v>0</v>
      </c>
      <c r="T231" s="112"/>
      <c r="U231" s="133" t="s">
        <v>149</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35">
      <c r="A232" s="136"/>
      <c r="B232" s="126"/>
      <c r="C232" s="108"/>
      <c r="D232" s="108"/>
      <c r="E232" s="108"/>
      <c r="F232" s="110"/>
      <c r="G232" s="112"/>
      <c r="H232" s="112"/>
      <c r="I232" s="133"/>
      <c r="J232" s="133" t="s">
        <v>406</v>
      </c>
      <c r="K232" s="375">
        <f t="shared" si="12"/>
        <v>80</v>
      </c>
      <c r="L232" s="375">
        <f t="shared" si="12"/>
        <v>80</v>
      </c>
      <c r="M232" s="375">
        <f t="shared" si="12"/>
        <v>80</v>
      </c>
      <c r="N232" s="375">
        <f t="shared" si="12"/>
        <v>80</v>
      </c>
      <c r="O232" s="377">
        <v>80</v>
      </c>
      <c r="P232" s="180">
        <v>0</v>
      </c>
      <c r="Q232" s="180">
        <v>0</v>
      </c>
      <c r="R232" s="180">
        <v>0</v>
      </c>
      <c r="S232" s="180">
        <v>0</v>
      </c>
      <c r="T232" s="112"/>
      <c r="U232" s="133" t="s">
        <v>150</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35">
      <c r="A233" s="136"/>
      <c r="B233" s="126"/>
      <c r="C233" s="108"/>
      <c r="D233" s="108"/>
      <c r="E233" s="108"/>
      <c r="F233" s="110"/>
      <c r="G233" s="112"/>
      <c r="H233" s="112"/>
      <c r="I233" s="133" t="s">
        <v>808</v>
      </c>
      <c r="J233" s="133" t="s">
        <v>397</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395</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35">
      <c r="A234" s="136"/>
      <c r="B234" s="126"/>
      <c r="C234" s="108"/>
      <c r="D234" s="108"/>
      <c r="E234" s="108"/>
      <c r="F234" s="110"/>
      <c r="G234" s="112"/>
      <c r="H234" s="112"/>
      <c r="I234" s="133"/>
      <c r="J234" s="133" t="s">
        <v>398</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142</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35">
      <c r="A235" s="136"/>
      <c r="B235" s="126"/>
      <c r="C235" s="108"/>
      <c r="D235" s="108"/>
      <c r="E235" s="108"/>
      <c r="F235" s="110"/>
      <c r="G235" s="112"/>
      <c r="H235" s="112"/>
      <c r="I235" s="133"/>
      <c r="J235" s="133" t="s">
        <v>399</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143</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35">
      <c r="A236" s="136"/>
      <c r="B236" s="126"/>
      <c r="C236" s="108"/>
      <c r="D236" s="108"/>
      <c r="E236" s="108"/>
      <c r="F236" s="110"/>
      <c r="G236" s="112"/>
      <c r="H236" s="112"/>
      <c r="I236" s="133"/>
      <c r="J236" s="133" t="s">
        <v>400</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144</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35">
      <c r="A237" s="136"/>
      <c r="B237" s="126"/>
      <c r="C237" s="108"/>
      <c r="D237" s="108"/>
      <c r="E237" s="108"/>
      <c r="F237" s="110"/>
      <c r="G237" s="112"/>
      <c r="H237" s="112"/>
      <c r="I237" s="133"/>
      <c r="J237" s="133" t="s">
        <v>401</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145</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35">
      <c r="A238" s="136"/>
      <c r="B238" s="126"/>
      <c r="C238" s="108"/>
      <c r="D238" s="108"/>
      <c r="E238" s="108"/>
      <c r="F238" s="110"/>
      <c r="G238" s="112"/>
      <c r="H238" s="112"/>
      <c r="I238" s="133"/>
      <c r="J238" s="133" t="s">
        <v>402</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146</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35">
      <c r="A239" s="136"/>
      <c r="B239" s="126"/>
      <c r="C239" s="108"/>
      <c r="D239" s="108"/>
      <c r="E239" s="108"/>
      <c r="F239" s="110"/>
      <c r="G239" s="112"/>
      <c r="H239" s="112"/>
      <c r="I239" s="133"/>
      <c r="J239" s="133" t="s">
        <v>403</v>
      </c>
      <c r="K239" s="375">
        <f t="shared" si="12"/>
        <v>80</v>
      </c>
      <c r="L239" s="375">
        <f t="shared" si="12"/>
        <v>80</v>
      </c>
      <c r="M239" s="375">
        <f t="shared" si="12"/>
        <v>80</v>
      </c>
      <c r="N239" s="375">
        <f t="shared" si="12"/>
        <v>80</v>
      </c>
      <c r="O239" s="377">
        <v>80</v>
      </c>
      <c r="P239" s="180">
        <v>0</v>
      </c>
      <c r="Q239" s="180">
        <v>0</v>
      </c>
      <c r="R239" s="180">
        <v>0</v>
      </c>
      <c r="S239" s="180">
        <v>0</v>
      </c>
      <c r="T239" s="112"/>
      <c r="U239" s="133" t="s">
        <v>147</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35">
      <c r="A240" s="136"/>
      <c r="B240" s="126"/>
      <c r="C240" s="108"/>
      <c r="D240" s="108"/>
      <c r="E240" s="108"/>
      <c r="F240" s="110"/>
      <c r="G240" s="112"/>
      <c r="H240" s="112"/>
      <c r="I240" s="133"/>
      <c r="J240" s="133" t="s">
        <v>404</v>
      </c>
      <c r="K240" s="375">
        <f t="shared" si="12"/>
        <v>80</v>
      </c>
      <c r="L240" s="375">
        <f t="shared" si="12"/>
        <v>80</v>
      </c>
      <c r="M240" s="375">
        <f t="shared" si="12"/>
        <v>80</v>
      </c>
      <c r="N240" s="375">
        <f t="shared" si="12"/>
        <v>80</v>
      </c>
      <c r="O240" s="377">
        <v>80</v>
      </c>
      <c r="P240" s="180">
        <v>0</v>
      </c>
      <c r="Q240" s="180">
        <v>0</v>
      </c>
      <c r="R240" s="180">
        <v>0</v>
      </c>
      <c r="S240" s="180">
        <v>0</v>
      </c>
      <c r="T240" s="112"/>
      <c r="U240" s="133" t="s">
        <v>148</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35">
      <c r="A241" s="136"/>
      <c r="B241" s="126"/>
      <c r="C241" s="108"/>
      <c r="D241" s="108"/>
      <c r="E241" s="108"/>
      <c r="F241" s="110"/>
      <c r="G241" s="112"/>
      <c r="H241" s="112"/>
      <c r="I241" s="133"/>
      <c r="J241" s="133" t="s">
        <v>405</v>
      </c>
      <c r="K241" s="375">
        <f t="shared" si="12"/>
        <v>80</v>
      </c>
      <c r="L241" s="375">
        <f t="shared" si="12"/>
        <v>80</v>
      </c>
      <c r="M241" s="375">
        <f t="shared" si="12"/>
        <v>80</v>
      </c>
      <c r="N241" s="375">
        <f t="shared" si="12"/>
        <v>80</v>
      </c>
      <c r="O241" s="377">
        <v>80</v>
      </c>
      <c r="P241" s="180">
        <v>0</v>
      </c>
      <c r="Q241" s="180">
        <v>0</v>
      </c>
      <c r="R241" s="180">
        <v>0</v>
      </c>
      <c r="S241" s="180">
        <v>0</v>
      </c>
      <c r="T241" s="112"/>
      <c r="U241" s="133" t="s">
        <v>149</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35">
      <c r="A242" s="136"/>
      <c r="B242" s="126"/>
      <c r="C242" s="108"/>
      <c r="D242" s="108"/>
      <c r="E242" s="108"/>
      <c r="F242" s="110"/>
      <c r="G242" s="112"/>
      <c r="H242" s="112"/>
      <c r="I242" s="133"/>
      <c r="J242" s="133" t="s">
        <v>406</v>
      </c>
      <c r="K242" s="375">
        <f t="shared" si="12"/>
        <v>80</v>
      </c>
      <c r="L242" s="375">
        <f t="shared" si="12"/>
        <v>80</v>
      </c>
      <c r="M242" s="375">
        <f t="shared" si="12"/>
        <v>80</v>
      </c>
      <c r="N242" s="375">
        <f t="shared" si="12"/>
        <v>80</v>
      </c>
      <c r="O242" s="377">
        <v>80</v>
      </c>
      <c r="P242" s="180">
        <v>0</v>
      </c>
      <c r="Q242" s="180">
        <v>0</v>
      </c>
      <c r="R242" s="180">
        <v>0</v>
      </c>
      <c r="S242" s="180">
        <v>0</v>
      </c>
      <c r="T242" s="112"/>
      <c r="U242" s="133" t="s">
        <v>150</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35">
      <c r="A243" s="136"/>
      <c r="B243" s="126"/>
      <c r="C243" s="108"/>
      <c r="D243" s="108"/>
      <c r="E243" s="108"/>
      <c r="F243" s="110"/>
      <c r="G243" s="112"/>
      <c r="H243" s="112"/>
      <c r="I243" s="133" t="s">
        <v>809</v>
      </c>
      <c r="J243" s="133" t="s">
        <v>397</v>
      </c>
      <c r="K243" s="375">
        <f t="shared" si="12"/>
        <v>80</v>
      </c>
      <c r="L243" s="375">
        <f t="shared" si="12"/>
        <v>80</v>
      </c>
      <c r="M243" s="375">
        <f t="shared" si="12"/>
        <v>80</v>
      </c>
      <c r="N243" s="375">
        <f t="shared" si="12"/>
        <v>80</v>
      </c>
      <c r="O243" s="377">
        <v>80</v>
      </c>
      <c r="P243" s="180">
        <v>0</v>
      </c>
      <c r="Q243" s="180">
        <v>0</v>
      </c>
      <c r="R243" s="180">
        <v>0</v>
      </c>
      <c r="S243" s="180">
        <v>0</v>
      </c>
      <c r="T243" s="112"/>
      <c r="U243" s="133" t="s">
        <v>395</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35">
      <c r="A244" s="136"/>
      <c r="B244" s="126"/>
      <c r="C244" s="108"/>
      <c r="D244" s="108"/>
      <c r="E244" s="108"/>
      <c r="F244" s="110"/>
      <c r="G244" s="112"/>
      <c r="H244" s="112"/>
      <c r="I244" s="133"/>
      <c r="J244" s="133" t="s">
        <v>398</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142</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35">
      <c r="A245" s="136"/>
      <c r="B245" s="126"/>
      <c r="C245" s="108"/>
      <c r="D245" s="108"/>
      <c r="E245" s="108"/>
      <c r="F245" s="110"/>
      <c r="G245" s="112"/>
      <c r="H245" s="112"/>
      <c r="I245" s="133"/>
      <c r="J245" s="133" t="s">
        <v>399</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143</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35">
      <c r="A246" s="136"/>
      <c r="B246" s="126"/>
      <c r="C246" s="108"/>
      <c r="D246" s="108"/>
      <c r="E246" s="108"/>
      <c r="F246" s="110"/>
      <c r="G246" s="112"/>
      <c r="H246" s="112"/>
      <c r="I246" s="133"/>
      <c r="J246" s="133" t="s">
        <v>400</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144</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35">
      <c r="A247" s="136"/>
      <c r="B247" s="126"/>
      <c r="C247" s="108"/>
      <c r="D247" s="108"/>
      <c r="E247" s="108"/>
      <c r="F247" s="110"/>
      <c r="G247" s="112"/>
      <c r="H247" s="112"/>
      <c r="I247" s="133"/>
      <c r="J247" s="133" t="s">
        <v>401</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145</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35">
      <c r="A248" s="136"/>
      <c r="B248" s="126"/>
      <c r="C248" s="108"/>
      <c r="D248" s="108"/>
      <c r="E248" s="108"/>
      <c r="F248" s="110"/>
      <c r="G248" s="112"/>
      <c r="H248" s="112"/>
      <c r="I248" s="133"/>
      <c r="J248" s="133" t="s">
        <v>402</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146</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35">
      <c r="A249" s="136"/>
      <c r="B249" s="126"/>
      <c r="C249" s="108"/>
      <c r="D249" s="108"/>
      <c r="E249" s="108"/>
      <c r="F249" s="110"/>
      <c r="G249" s="112"/>
      <c r="H249" s="112"/>
      <c r="I249" s="133"/>
      <c r="J249" s="133" t="s">
        <v>403</v>
      </c>
      <c r="K249" s="375">
        <f t="shared" si="12"/>
        <v>80</v>
      </c>
      <c r="L249" s="375">
        <f t="shared" si="12"/>
        <v>80</v>
      </c>
      <c r="M249" s="375">
        <f t="shared" si="12"/>
        <v>80</v>
      </c>
      <c r="N249" s="375">
        <f t="shared" si="12"/>
        <v>80</v>
      </c>
      <c r="O249" s="377">
        <v>80</v>
      </c>
      <c r="P249" s="180">
        <v>0</v>
      </c>
      <c r="Q249" s="180">
        <v>0</v>
      </c>
      <c r="R249" s="180">
        <v>0</v>
      </c>
      <c r="S249" s="180">
        <v>0</v>
      </c>
      <c r="T249" s="112"/>
      <c r="U249" s="133" t="s">
        <v>147</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35">
      <c r="A250" s="136"/>
      <c r="B250" s="126"/>
      <c r="C250" s="108"/>
      <c r="D250" s="108"/>
      <c r="E250" s="108"/>
      <c r="F250" s="110"/>
      <c r="G250" s="112"/>
      <c r="H250" s="112"/>
      <c r="I250" s="133"/>
      <c r="J250" s="133" t="s">
        <v>404</v>
      </c>
      <c r="K250" s="375">
        <f t="shared" si="12"/>
        <v>80</v>
      </c>
      <c r="L250" s="375">
        <f t="shared" si="12"/>
        <v>80</v>
      </c>
      <c r="M250" s="375">
        <f t="shared" si="12"/>
        <v>80</v>
      </c>
      <c r="N250" s="375">
        <f t="shared" si="12"/>
        <v>80</v>
      </c>
      <c r="O250" s="377">
        <v>80</v>
      </c>
      <c r="P250" s="180">
        <v>0</v>
      </c>
      <c r="Q250" s="180">
        <v>0</v>
      </c>
      <c r="R250" s="180">
        <v>0</v>
      </c>
      <c r="S250" s="180">
        <v>0</v>
      </c>
      <c r="T250" s="112"/>
      <c r="U250" s="133" t="s">
        <v>148</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35">
      <c r="A251" s="136"/>
      <c r="B251" s="126"/>
      <c r="C251" s="108"/>
      <c r="D251" s="108"/>
      <c r="E251" s="108"/>
      <c r="F251" s="110"/>
      <c r="G251" s="112"/>
      <c r="H251" s="112"/>
      <c r="I251" s="133"/>
      <c r="J251" s="133" t="s">
        <v>405</v>
      </c>
      <c r="K251" s="375">
        <f t="shared" si="12"/>
        <v>80</v>
      </c>
      <c r="L251" s="375">
        <f t="shared" si="12"/>
        <v>80</v>
      </c>
      <c r="M251" s="375">
        <f t="shared" si="12"/>
        <v>80</v>
      </c>
      <c r="N251" s="375">
        <f t="shared" si="12"/>
        <v>80</v>
      </c>
      <c r="O251" s="377">
        <v>80</v>
      </c>
      <c r="P251" s="180">
        <v>0</v>
      </c>
      <c r="Q251" s="180">
        <v>0</v>
      </c>
      <c r="R251" s="180">
        <v>0</v>
      </c>
      <c r="S251" s="180">
        <v>0</v>
      </c>
      <c r="T251" s="112"/>
      <c r="U251" s="133" t="s">
        <v>149</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35">
      <c r="A252" s="136"/>
      <c r="B252" s="126"/>
      <c r="C252" s="108"/>
      <c r="D252" s="108"/>
      <c r="E252" s="108"/>
      <c r="F252" s="110"/>
      <c r="G252" s="112"/>
      <c r="H252" s="112"/>
      <c r="I252" s="133"/>
      <c r="J252" s="133" t="s">
        <v>406</v>
      </c>
      <c r="K252" s="375">
        <f t="shared" si="12"/>
        <v>80</v>
      </c>
      <c r="L252" s="375">
        <f t="shared" si="12"/>
        <v>80</v>
      </c>
      <c r="M252" s="375">
        <f t="shared" si="12"/>
        <v>80</v>
      </c>
      <c r="N252" s="375">
        <f t="shared" si="12"/>
        <v>80</v>
      </c>
      <c r="O252" s="377">
        <v>80</v>
      </c>
      <c r="P252" s="180">
        <v>0</v>
      </c>
      <c r="Q252" s="180">
        <v>0</v>
      </c>
      <c r="R252" s="180">
        <v>0</v>
      </c>
      <c r="S252" s="180">
        <v>0</v>
      </c>
      <c r="T252" s="112"/>
      <c r="U252" s="133" t="s">
        <v>150</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35">
      <c r="A253" s="136"/>
      <c r="B253" s="126"/>
      <c r="C253" s="108"/>
      <c r="D253" s="108"/>
      <c r="E253" s="108"/>
      <c r="F253" s="110"/>
      <c r="G253" s="112"/>
      <c r="H253" s="112"/>
      <c r="I253" s="133" t="s">
        <v>810</v>
      </c>
      <c r="J253" s="133" t="s">
        <v>397</v>
      </c>
      <c r="K253" s="375">
        <f t="shared" si="12"/>
        <v>80</v>
      </c>
      <c r="L253" s="375">
        <f t="shared" si="12"/>
        <v>80</v>
      </c>
      <c r="M253" s="375">
        <f t="shared" si="12"/>
        <v>80</v>
      </c>
      <c r="N253" s="375">
        <f t="shared" si="12"/>
        <v>80</v>
      </c>
      <c r="O253" s="377">
        <v>80</v>
      </c>
      <c r="P253" s="180">
        <v>0</v>
      </c>
      <c r="Q253" s="180">
        <v>0</v>
      </c>
      <c r="R253" s="180">
        <v>0</v>
      </c>
      <c r="S253" s="180">
        <v>0</v>
      </c>
      <c r="T253" s="112"/>
      <c r="U253" s="133" t="s">
        <v>395</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35">
      <c r="A254" s="136"/>
      <c r="B254" s="126"/>
      <c r="C254" s="108"/>
      <c r="D254" s="108"/>
      <c r="E254" s="108"/>
      <c r="F254" s="110"/>
      <c r="G254" s="112"/>
      <c r="H254" s="112"/>
      <c r="I254" s="133"/>
      <c r="J254" s="133" t="s">
        <v>398</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142</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35">
      <c r="A255" s="136"/>
      <c r="B255" s="126"/>
      <c r="C255" s="108"/>
      <c r="D255" s="108"/>
      <c r="E255" s="108"/>
      <c r="F255" s="110"/>
      <c r="G255" s="112"/>
      <c r="H255" s="112"/>
      <c r="I255" s="133"/>
      <c r="J255" s="133" t="s">
        <v>399</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143</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35">
      <c r="A256" s="136"/>
      <c r="B256" s="126"/>
      <c r="C256" s="108"/>
      <c r="D256" s="108"/>
      <c r="E256" s="108"/>
      <c r="F256" s="110"/>
      <c r="G256" s="112"/>
      <c r="H256" s="112"/>
      <c r="I256" s="133"/>
      <c r="J256" s="133" t="s">
        <v>400</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144</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35">
      <c r="A257" s="136"/>
      <c r="B257" s="126"/>
      <c r="C257" s="108"/>
      <c r="D257" s="108"/>
      <c r="E257" s="108"/>
      <c r="F257" s="110"/>
      <c r="G257" s="112"/>
      <c r="H257" s="112"/>
      <c r="I257" s="133"/>
      <c r="J257" s="133" t="s">
        <v>401</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145</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35">
      <c r="A258" s="136"/>
      <c r="B258" s="126"/>
      <c r="C258" s="108"/>
      <c r="D258" s="108"/>
      <c r="E258" s="108"/>
      <c r="F258" s="110"/>
      <c r="G258" s="112"/>
      <c r="H258" s="112"/>
      <c r="I258" s="133"/>
      <c r="J258" s="133" t="s">
        <v>402</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146</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35">
      <c r="A259" s="136"/>
      <c r="B259" s="126"/>
      <c r="C259" s="108"/>
      <c r="D259" s="108"/>
      <c r="E259" s="108"/>
      <c r="F259" s="110"/>
      <c r="G259" s="112"/>
      <c r="H259" s="112"/>
      <c r="I259" s="133"/>
      <c r="J259" s="133" t="s">
        <v>403</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147</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35">
      <c r="A260" s="136"/>
      <c r="B260" s="126"/>
      <c r="C260" s="108"/>
      <c r="D260" s="108"/>
      <c r="E260" s="108"/>
      <c r="F260" s="110"/>
      <c r="G260" s="112"/>
      <c r="H260" s="112"/>
      <c r="I260" s="133"/>
      <c r="J260" s="133" t="s">
        <v>404</v>
      </c>
      <c r="K260" s="375">
        <f t="shared" si="17"/>
        <v>80</v>
      </c>
      <c r="L260" s="375">
        <f t="shared" si="17"/>
        <v>80</v>
      </c>
      <c r="M260" s="375">
        <f t="shared" si="17"/>
        <v>80</v>
      </c>
      <c r="N260" s="375">
        <f t="shared" si="17"/>
        <v>80</v>
      </c>
      <c r="O260" s="377">
        <v>80</v>
      </c>
      <c r="P260" s="180">
        <v>0</v>
      </c>
      <c r="Q260" s="180">
        <v>0</v>
      </c>
      <c r="R260" s="180">
        <v>0</v>
      </c>
      <c r="S260" s="180">
        <v>0</v>
      </c>
      <c r="T260" s="112"/>
      <c r="U260" s="133" t="s">
        <v>148</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35">
      <c r="A261" s="136"/>
      <c r="B261" s="126"/>
      <c r="C261" s="108"/>
      <c r="D261" s="108"/>
      <c r="E261" s="108"/>
      <c r="F261" s="110"/>
      <c r="G261" s="112"/>
      <c r="H261" s="112"/>
      <c r="I261" s="133"/>
      <c r="J261" s="133" t="s">
        <v>405</v>
      </c>
      <c r="K261" s="375">
        <f t="shared" si="17"/>
        <v>80</v>
      </c>
      <c r="L261" s="375">
        <f t="shared" si="17"/>
        <v>80</v>
      </c>
      <c r="M261" s="375">
        <f t="shared" si="17"/>
        <v>80</v>
      </c>
      <c r="N261" s="375">
        <f t="shared" si="17"/>
        <v>80</v>
      </c>
      <c r="O261" s="377">
        <v>80</v>
      </c>
      <c r="P261" s="180">
        <v>0</v>
      </c>
      <c r="Q261" s="180">
        <v>0</v>
      </c>
      <c r="R261" s="180">
        <v>0</v>
      </c>
      <c r="S261" s="180">
        <v>0</v>
      </c>
      <c r="T261" s="112"/>
      <c r="U261" s="133" t="s">
        <v>149</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35">
      <c r="A262" s="136"/>
      <c r="B262" s="126"/>
      <c r="C262" s="108"/>
      <c r="D262" s="108"/>
      <c r="E262" s="108"/>
      <c r="F262" s="110"/>
      <c r="G262" s="112"/>
      <c r="H262" s="112"/>
      <c r="I262" s="133"/>
      <c r="J262" s="133" t="s">
        <v>406</v>
      </c>
      <c r="K262" s="375">
        <f t="shared" si="17"/>
        <v>80</v>
      </c>
      <c r="L262" s="375">
        <f t="shared" si="17"/>
        <v>80</v>
      </c>
      <c r="M262" s="375">
        <f t="shared" si="17"/>
        <v>80</v>
      </c>
      <c r="N262" s="375">
        <f t="shared" si="17"/>
        <v>80</v>
      </c>
      <c r="O262" s="377">
        <v>80</v>
      </c>
      <c r="P262" s="180">
        <v>0</v>
      </c>
      <c r="Q262" s="180">
        <v>0</v>
      </c>
      <c r="R262" s="180">
        <v>0</v>
      </c>
      <c r="S262" s="180">
        <v>0</v>
      </c>
      <c r="T262" s="112"/>
      <c r="U262" s="133" t="s">
        <v>150</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35">
      <c r="A263" s="136"/>
      <c r="B263" s="126"/>
      <c r="C263" s="108"/>
      <c r="D263" s="108"/>
      <c r="E263" s="108"/>
      <c r="F263" s="110"/>
      <c r="G263" s="112"/>
      <c r="H263" s="112"/>
      <c r="I263" s="133" t="s">
        <v>811</v>
      </c>
      <c r="J263" s="133" t="s">
        <v>397</v>
      </c>
      <c r="K263" s="375">
        <f t="shared" si="17"/>
        <v>80</v>
      </c>
      <c r="L263" s="375">
        <f t="shared" si="17"/>
        <v>80</v>
      </c>
      <c r="M263" s="375">
        <f t="shared" si="17"/>
        <v>80</v>
      </c>
      <c r="N263" s="375">
        <f t="shared" si="17"/>
        <v>80</v>
      </c>
      <c r="O263" s="377">
        <v>80</v>
      </c>
      <c r="P263" s="180">
        <v>0</v>
      </c>
      <c r="Q263" s="180">
        <v>0</v>
      </c>
      <c r="R263" s="180">
        <v>0</v>
      </c>
      <c r="S263" s="180">
        <v>0</v>
      </c>
      <c r="T263" s="112"/>
      <c r="U263" s="133" t="s">
        <v>395</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35">
      <c r="A264" s="136"/>
      <c r="B264" s="126"/>
      <c r="C264" s="108"/>
      <c r="D264" s="108"/>
      <c r="E264" s="108"/>
      <c r="F264" s="110"/>
      <c r="G264" s="112"/>
      <c r="H264" s="112"/>
      <c r="I264" s="133"/>
      <c r="J264" s="133" t="s">
        <v>398</v>
      </c>
      <c r="K264" s="375">
        <f t="shared" si="17"/>
        <v>80</v>
      </c>
      <c r="L264" s="375">
        <f t="shared" si="17"/>
        <v>80</v>
      </c>
      <c r="M264" s="375">
        <f t="shared" si="17"/>
        <v>80</v>
      </c>
      <c r="N264" s="375">
        <f t="shared" si="17"/>
        <v>80</v>
      </c>
      <c r="O264" s="377">
        <v>80</v>
      </c>
      <c r="P264" s="180">
        <v>0</v>
      </c>
      <c r="Q264" s="180">
        <v>0</v>
      </c>
      <c r="R264" s="180">
        <v>0</v>
      </c>
      <c r="S264" s="180">
        <v>0</v>
      </c>
      <c r="T264" s="112"/>
      <c r="U264" s="133" t="s">
        <v>142</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35">
      <c r="A265" s="136"/>
      <c r="B265" s="126"/>
      <c r="C265" s="108"/>
      <c r="D265" s="108"/>
      <c r="E265" s="108"/>
      <c r="F265" s="110"/>
      <c r="G265" s="112"/>
      <c r="H265" s="112"/>
      <c r="I265" s="133"/>
      <c r="J265" s="133" t="s">
        <v>399</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143</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35">
      <c r="A266" s="136"/>
      <c r="B266" s="126"/>
      <c r="C266" s="108"/>
      <c r="D266" s="108"/>
      <c r="E266" s="108"/>
      <c r="F266" s="110"/>
      <c r="G266" s="112"/>
      <c r="H266" s="112"/>
      <c r="I266" s="133"/>
      <c r="J266" s="133" t="s">
        <v>400</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144</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35">
      <c r="A267" s="136"/>
      <c r="B267" s="126"/>
      <c r="C267" s="108"/>
      <c r="D267" s="108"/>
      <c r="E267" s="108"/>
      <c r="F267" s="110"/>
      <c r="G267" s="112"/>
      <c r="H267" s="112"/>
      <c r="I267" s="133"/>
      <c r="J267" s="133" t="s">
        <v>401</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145</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35">
      <c r="A268" s="136"/>
      <c r="B268" s="126"/>
      <c r="C268" s="108"/>
      <c r="D268" s="108"/>
      <c r="E268" s="108"/>
      <c r="F268" s="110"/>
      <c r="G268" s="112"/>
      <c r="H268" s="112"/>
      <c r="I268" s="133"/>
      <c r="J268" s="133" t="s">
        <v>402</v>
      </c>
      <c r="K268" s="375">
        <f t="shared" si="17"/>
        <v>468</v>
      </c>
      <c r="L268" s="375">
        <f t="shared" si="17"/>
        <v>468</v>
      </c>
      <c r="M268" s="375">
        <f t="shared" si="17"/>
        <v>468</v>
      </c>
      <c r="N268" s="375">
        <f t="shared" si="17"/>
        <v>468</v>
      </c>
      <c r="O268" s="377">
        <v>468</v>
      </c>
      <c r="P268" s="180">
        <v>0</v>
      </c>
      <c r="Q268" s="180">
        <v>0</v>
      </c>
      <c r="R268" s="180">
        <v>0</v>
      </c>
      <c r="S268" s="180">
        <v>0</v>
      </c>
      <c r="T268" s="112"/>
      <c r="U268" s="133" t="s">
        <v>146</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35">
      <c r="A269" s="136"/>
      <c r="B269" s="126"/>
      <c r="C269" s="108"/>
      <c r="D269" s="108"/>
      <c r="E269" s="108"/>
      <c r="F269" s="110"/>
      <c r="G269" s="112"/>
      <c r="H269" s="112"/>
      <c r="I269" s="133"/>
      <c r="J269" s="133" t="s">
        <v>403</v>
      </c>
      <c r="K269" s="375">
        <f t="shared" si="17"/>
        <v>80</v>
      </c>
      <c r="L269" s="375">
        <f t="shared" si="17"/>
        <v>80</v>
      </c>
      <c r="M269" s="375">
        <f t="shared" si="17"/>
        <v>80</v>
      </c>
      <c r="N269" s="375">
        <f t="shared" si="17"/>
        <v>80</v>
      </c>
      <c r="O269" s="377">
        <v>80</v>
      </c>
      <c r="P269" s="180">
        <v>0</v>
      </c>
      <c r="Q269" s="180">
        <v>0</v>
      </c>
      <c r="R269" s="180">
        <v>0</v>
      </c>
      <c r="S269" s="180">
        <v>0</v>
      </c>
      <c r="T269" s="112"/>
      <c r="U269" s="133" t="s">
        <v>147</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35">
      <c r="A270" s="136"/>
      <c r="B270" s="126"/>
      <c r="C270" s="108"/>
      <c r="D270" s="108"/>
      <c r="E270" s="108"/>
      <c r="F270" s="110"/>
      <c r="G270" s="112"/>
      <c r="H270" s="112"/>
      <c r="I270" s="133"/>
      <c r="J270" s="133" t="s">
        <v>404</v>
      </c>
      <c r="K270" s="375">
        <f t="shared" si="17"/>
        <v>80</v>
      </c>
      <c r="L270" s="375">
        <f t="shared" si="17"/>
        <v>80</v>
      </c>
      <c r="M270" s="375">
        <f t="shared" si="17"/>
        <v>80</v>
      </c>
      <c r="N270" s="375">
        <f t="shared" si="17"/>
        <v>80</v>
      </c>
      <c r="O270" s="377">
        <v>80</v>
      </c>
      <c r="P270" s="180">
        <v>0</v>
      </c>
      <c r="Q270" s="180">
        <v>0</v>
      </c>
      <c r="R270" s="180">
        <v>0</v>
      </c>
      <c r="S270" s="180">
        <v>0</v>
      </c>
      <c r="T270" s="112"/>
      <c r="U270" s="133" t="s">
        <v>148</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35">
      <c r="A271" s="136"/>
      <c r="B271" s="126"/>
      <c r="C271" s="108"/>
      <c r="D271" s="108"/>
      <c r="E271" s="108"/>
      <c r="F271" s="110"/>
      <c r="G271" s="112"/>
      <c r="H271" s="112"/>
      <c r="I271" s="133"/>
      <c r="J271" s="133" t="s">
        <v>405</v>
      </c>
      <c r="K271" s="375">
        <f t="shared" si="17"/>
        <v>80</v>
      </c>
      <c r="L271" s="375">
        <f t="shared" si="17"/>
        <v>80</v>
      </c>
      <c r="M271" s="375">
        <f t="shared" si="17"/>
        <v>80</v>
      </c>
      <c r="N271" s="375">
        <f t="shared" si="17"/>
        <v>80</v>
      </c>
      <c r="O271" s="377">
        <v>80</v>
      </c>
      <c r="P271" s="180">
        <v>0</v>
      </c>
      <c r="Q271" s="180">
        <v>0</v>
      </c>
      <c r="R271" s="180">
        <v>0</v>
      </c>
      <c r="S271" s="180">
        <v>0</v>
      </c>
      <c r="T271" s="112"/>
      <c r="U271" s="133" t="s">
        <v>149</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35">
      <c r="A272" s="136"/>
      <c r="B272" s="126"/>
      <c r="C272" s="108"/>
      <c r="D272" s="108"/>
      <c r="E272" s="108"/>
      <c r="F272" s="110"/>
      <c r="G272" s="112"/>
      <c r="H272" s="112"/>
      <c r="I272" s="133"/>
      <c r="J272" s="133" t="s">
        <v>406</v>
      </c>
      <c r="K272" s="375">
        <f t="shared" si="17"/>
        <v>80</v>
      </c>
      <c r="L272" s="375">
        <f t="shared" si="17"/>
        <v>80</v>
      </c>
      <c r="M272" s="375">
        <f t="shared" si="17"/>
        <v>80</v>
      </c>
      <c r="N272" s="375">
        <f t="shared" si="17"/>
        <v>80</v>
      </c>
      <c r="O272" s="377">
        <v>80</v>
      </c>
      <c r="P272" s="180">
        <v>0</v>
      </c>
      <c r="Q272" s="180">
        <v>0</v>
      </c>
      <c r="R272" s="180">
        <v>0</v>
      </c>
      <c r="S272" s="180">
        <v>0</v>
      </c>
      <c r="T272" s="112"/>
      <c r="U272" s="133" t="s">
        <v>150</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35">
      <c r="A273" s="136"/>
      <c r="B273" s="126"/>
      <c r="C273" s="108"/>
      <c r="D273" s="108"/>
      <c r="E273" s="108"/>
      <c r="F273" s="110"/>
      <c r="G273" s="112"/>
      <c r="H273" s="112"/>
      <c r="I273" s="133" t="s">
        <v>812</v>
      </c>
      <c r="J273" s="133" t="s">
        <v>397</v>
      </c>
      <c r="K273" s="375">
        <f t="shared" si="17"/>
        <v>80</v>
      </c>
      <c r="L273" s="375">
        <f t="shared" si="17"/>
        <v>80</v>
      </c>
      <c r="M273" s="375">
        <f t="shared" si="17"/>
        <v>80</v>
      </c>
      <c r="N273" s="375">
        <f t="shared" si="17"/>
        <v>80</v>
      </c>
      <c r="O273" s="377">
        <v>80</v>
      </c>
      <c r="P273" s="180">
        <v>0</v>
      </c>
      <c r="Q273" s="180">
        <v>0</v>
      </c>
      <c r="R273" s="180">
        <v>0</v>
      </c>
      <c r="S273" s="180">
        <v>0</v>
      </c>
      <c r="T273" s="112"/>
      <c r="U273" s="133" t="s">
        <v>395</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35">
      <c r="A274" s="136"/>
      <c r="B274" s="126"/>
      <c r="C274" s="108"/>
      <c r="D274" s="108"/>
      <c r="E274" s="108"/>
      <c r="F274" s="110"/>
      <c r="G274" s="112"/>
      <c r="H274" s="112"/>
      <c r="I274" s="133"/>
      <c r="J274" s="133" t="s">
        <v>398</v>
      </c>
      <c r="K274" s="375">
        <f t="shared" si="17"/>
        <v>80</v>
      </c>
      <c r="L274" s="375">
        <f t="shared" si="17"/>
        <v>80</v>
      </c>
      <c r="M274" s="375">
        <f t="shared" si="17"/>
        <v>80</v>
      </c>
      <c r="N274" s="375">
        <f t="shared" si="17"/>
        <v>80</v>
      </c>
      <c r="O274" s="377">
        <v>80</v>
      </c>
      <c r="P274" s="180">
        <v>0</v>
      </c>
      <c r="Q274" s="180">
        <v>0</v>
      </c>
      <c r="R274" s="180">
        <v>0</v>
      </c>
      <c r="S274" s="180">
        <v>0</v>
      </c>
      <c r="T274" s="112"/>
      <c r="U274" s="133" t="s">
        <v>142</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35">
      <c r="A275" s="136"/>
      <c r="B275" s="126"/>
      <c r="C275" s="108"/>
      <c r="D275" s="108"/>
      <c r="E275" s="108"/>
      <c r="F275" s="110"/>
      <c r="G275" s="112"/>
      <c r="H275" s="112"/>
      <c r="I275" s="133"/>
      <c r="J275" s="133" t="s">
        <v>399</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143</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35">
      <c r="A276" s="136"/>
      <c r="B276" s="126"/>
      <c r="C276" s="108"/>
      <c r="D276" s="108"/>
      <c r="E276" s="108"/>
      <c r="F276" s="110"/>
      <c r="G276" s="112"/>
      <c r="H276" s="112"/>
      <c r="I276" s="133"/>
      <c r="J276" s="133" t="s">
        <v>400</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144</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35">
      <c r="A277" s="136"/>
      <c r="B277" s="126"/>
      <c r="C277" s="108"/>
      <c r="D277" s="108"/>
      <c r="E277" s="108"/>
      <c r="F277" s="110"/>
      <c r="G277" s="112"/>
      <c r="H277" s="112"/>
      <c r="I277" s="133"/>
      <c r="J277" s="133" t="s">
        <v>401</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145</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35">
      <c r="A278" s="136"/>
      <c r="B278" s="126"/>
      <c r="C278" s="108"/>
      <c r="D278" s="108"/>
      <c r="E278" s="108"/>
      <c r="F278" s="110"/>
      <c r="G278" s="112"/>
      <c r="H278" s="112"/>
      <c r="I278" s="133"/>
      <c r="J278" s="133" t="s">
        <v>402</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146</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35">
      <c r="A279" s="136"/>
      <c r="B279" s="126"/>
      <c r="C279" s="108"/>
      <c r="D279" s="108"/>
      <c r="E279" s="108"/>
      <c r="F279" s="110"/>
      <c r="G279" s="112"/>
      <c r="H279" s="112"/>
      <c r="I279" s="133"/>
      <c r="J279" s="133" t="s">
        <v>403</v>
      </c>
      <c r="K279" s="375">
        <f t="shared" si="17"/>
        <v>80</v>
      </c>
      <c r="L279" s="375">
        <f t="shared" si="17"/>
        <v>80</v>
      </c>
      <c r="M279" s="375">
        <f t="shared" si="17"/>
        <v>80</v>
      </c>
      <c r="N279" s="375">
        <f t="shared" si="17"/>
        <v>80</v>
      </c>
      <c r="O279" s="377">
        <v>80</v>
      </c>
      <c r="P279" s="180">
        <v>0</v>
      </c>
      <c r="Q279" s="180">
        <v>0</v>
      </c>
      <c r="R279" s="180">
        <v>0</v>
      </c>
      <c r="S279" s="180">
        <v>0</v>
      </c>
      <c r="T279" s="112"/>
      <c r="U279" s="133" t="s">
        <v>147</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35">
      <c r="A280" s="136"/>
      <c r="B280" s="126"/>
      <c r="C280" s="108"/>
      <c r="D280" s="108"/>
      <c r="E280" s="108"/>
      <c r="F280" s="110"/>
      <c r="G280" s="112"/>
      <c r="H280" s="112"/>
      <c r="I280" s="133"/>
      <c r="J280" s="133" t="s">
        <v>404</v>
      </c>
      <c r="K280" s="375">
        <f t="shared" si="17"/>
        <v>80</v>
      </c>
      <c r="L280" s="375">
        <f t="shared" si="17"/>
        <v>80</v>
      </c>
      <c r="M280" s="375">
        <f t="shared" si="17"/>
        <v>80</v>
      </c>
      <c r="N280" s="375">
        <f t="shared" si="17"/>
        <v>80</v>
      </c>
      <c r="O280" s="377">
        <v>80</v>
      </c>
      <c r="P280" s="180">
        <v>0</v>
      </c>
      <c r="Q280" s="180">
        <v>0</v>
      </c>
      <c r="R280" s="180">
        <v>0</v>
      </c>
      <c r="S280" s="180">
        <v>0</v>
      </c>
      <c r="T280" s="112"/>
      <c r="U280" s="133" t="s">
        <v>148</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35">
      <c r="A281" s="136"/>
      <c r="B281" s="126"/>
      <c r="C281" s="108"/>
      <c r="D281" s="108"/>
      <c r="E281" s="108"/>
      <c r="F281" s="110"/>
      <c r="G281" s="112"/>
      <c r="H281" s="112"/>
      <c r="I281" s="133"/>
      <c r="J281" s="133" t="s">
        <v>405</v>
      </c>
      <c r="K281" s="375">
        <f t="shared" si="17"/>
        <v>80</v>
      </c>
      <c r="L281" s="375">
        <f t="shared" si="17"/>
        <v>80</v>
      </c>
      <c r="M281" s="375">
        <f t="shared" si="17"/>
        <v>80</v>
      </c>
      <c r="N281" s="375">
        <f t="shared" si="17"/>
        <v>80</v>
      </c>
      <c r="O281" s="377">
        <v>80</v>
      </c>
      <c r="P281" s="180">
        <v>0</v>
      </c>
      <c r="Q281" s="180">
        <v>0</v>
      </c>
      <c r="R281" s="180">
        <v>0</v>
      </c>
      <c r="S281" s="180">
        <v>0</v>
      </c>
      <c r="T281" s="112"/>
      <c r="U281" s="133" t="s">
        <v>149</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35">
      <c r="A282" s="136"/>
      <c r="B282" s="126"/>
      <c r="C282" s="108"/>
      <c r="D282" s="108"/>
      <c r="E282" s="108"/>
      <c r="F282" s="110"/>
      <c r="G282" s="112"/>
      <c r="H282" s="112"/>
      <c r="I282" s="133"/>
      <c r="J282" s="133" t="s">
        <v>406</v>
      </c>
      <c r="K282" s="375">
        <f t="shared" si="17"/>
        <v>80</v>
      </c>
      <c r="L282" s="375">
        <f t="shared" si="17"/>
        <v>80</v>
      </c>
      <c r="M282" s="375">
        <f t="shared" si="17"/>
        <v>80</v>
      </c>
      <c r="N282" s="375">
        <f t="shared" si="17"/>
        <v>80</v>
      </c>
      <c r="O282" s="377">
        <v>80</v>
      </c>
      <c r="P282" s="180">
        <v>0</v>
      </c>
      <c r="Q282" s="180">
        <v>0</v>
      </c>
      <c r="R282" s="180">
        <v>0</v>
      </c>
      <c r="S282" s="180">
        <v>0</v>
      </c>
      <c r="T282" s="112"/>
      <c r="U282" s="133" t="s">
        <v>150</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35">
      <c r="A283" s="136"/>
      <c r="B283" s="126"/>
      <c r="C283" s="108"/>
      <c r="D283" s="108"/>
      <c r="E283" s="108"/>
      <c r="F283" s="110"/>
      <c r="G283" s="112"/>
      <c r="H283" s="112"/>
      <c r="I283" s="133" t="s">
        <v>813</v>
      </c>
      <c r="J283" s="133" t="s">
        <v>397</v>
      </c>
      <c r="K283" s="375">
        <f t="shared" si="17"/>
        <v>80</v>
      </c>
      <c r="L283" s="375">
        <f t="shared" si="17"/>
        <v>80</v>
      </c>
      <c r="M283" s="375">
        <f t="shared" si="17"/>
        <v>80</v>
      </c>
      <c r="N283" s="375">
        <f t="shared" si="17"/>
        <v>80</v>
      </c>
      <c r="O283" s="377">
        <v>80</v>
      </c>
      <c r="P283" s="180">
        <v>0</v>
      </c>
      <c r="Q283" s="180">
        <v>0</v>
      </c>
      <c r="R283" s="180">
        <v>0</v>
      </c>
      <c r="S283" s="180">
        <v>0</v>
      </c>
      <c r="T283" s="112"/>
      <c r="U283" s="133" t="s">
        <v>395</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35">
      <c r="A284" s="136"/>
      <c r="B284" s="126"/>
      <c r="C284" s="108"/>
      <c r="D284" s="108"/>
      <c r="E284" s="108"/>
      <c r="F284" s="110"/>
      <c r="G284" s="112"/>
      <c r="H284" s="112"/>
      <c r="I284" s="133"/>
      <c r="J284" s="133" t="s">
        <v>398</v>
      </c>
      <c r="K284" s="375">
        <f t="shared" si="17"/>
        <v>80</v>
      </c>
      <c r="L284" s="375">
        <f t="shared" si="17"/>
        <v>80</v>
      </c>
      <c r="M284" s="375">
        <f t="shared" si="17"/>
        <v>80</v>
      </c>
      <c r="N284" s="375">
        <f t="shared" si="17"/>
        <v>80</v>
      </c>
      <c r="O284" s="377">
        <v>80</v>
      </c>
      <c r="P284" s="180">
        <v>0</v>
      </c>
      <c r="Q284" s="180">
        <v>0</v>
      </c>
      <c r="R284" s="180">
        <v>0</v>
      </c>
      <c r="S284" s="180">
        <v>0</v>
      </c>
      <c r="T284" s="112"/>
      <c r="U284" s="133" t="s">
        <v>142</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35">
      <c r="A285" s="136"/>
      <c r="B285" s="126"/>
      <c r="C285" s="108"/>
      <c r="D285" s="108"/>
      <c r="E285" s="108"/>
      <c r="F285" s="110"/>
      <c r="G285" s="112"/>
      <c r="H285" s="112"/>
      <c r="I285" s="133"/>
      <c r="J285" s="133" t="s">
        <v>399</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143</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35">
      <c r="A286" s="136"/>
      <c r="B286" s="126"/>
      <c r="C286" s="108"/>
      <c r="D286" s="108"/>
      <c r="E286" s="108"/>
      <c r="F286" s="110"/>
      <c r="G286" s="112"/>
      <c r="H286" s="112"/>
      <c r="I286" s="133"/>
      <c r="J286" s="133" t="s">
        <v>400</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144</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35">
      <c r="A287" s="136"/>
      <c r="B287" s="126"/>
      <c r="C287" s="108"/>
      <c r="D287" s="108"/>
      <c r="E287" s="108"/>
      <c r="F287" s="110"/>
      <c r="G287" s="112"/>
      <c r="H287" s="112"/>
      <c r="I287" s="133"/>
      <c r="J287" s="133" t="s">
        <v>401</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145</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35">
      <c r="A288" s="136"/>
      <c r="B288" s="126"/>
      <c r="C288" s="108"/>
      <c r="D288" s="108"/>
      <c r="E288" s="108"/>
      <c r="F288" s="110"/>
      <c r="G288" s="112"/>
      <c r="H288" s="112"/>
      <c r="I288" s="133"/>
      <c r="J288" s="133" t="s">
        <v>402</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146</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35">
      <c r="A289" s="136"/>
      <c r="B289" s="126"/>
      <c r="C289" s="108"/>
      <c r="D289" s="108"/>
      <c r="E289" s="108"/>
      <c r="F289" s="110"/>
      <c r="G289" s="112"/>
      <c r="H289" s="112"/>
      <c r="I289" s="133"/>
      <c r="J289" s="133" t="s">
        <v>403</v>
      </c>
      <c r="K289" s="375">
        <f t="shared" si="17"/>
        <v>80</v>
      </c>
      <c r="L289" s="375">
        <f t="shared" si="17"/>
        <v>80</v>
      </c>
      <c r="M289" s="375">
        <f t="shared" si="17"/>
        <v>80</v>
      </c>
      <c r="N289" s="375">
        <f t="shared" si="17"/>
        <v>80</v>
      </c>
      <c r="O289" s="377">
        <v>80</v>
      </c>
      <c r="P289" s="180">
        <v>0</v>
      </c>
      <c r="Q289" s="180">
        <v>0</v>
      </c>
      <c r="R289" s="180">
        <v>0</v>
      </c>
      <c r="S289" s="180">
        <v>0</v>
      </c>
      <c r="T289" s="112"/>
      <c r="U289" s="133" t="s">
        <v>147</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35">
      <c r="A290" s="136"/>
      <c r="B290" s="126"/>
      <c r="C290" s="108"/>
      <c r="D290" s="108"/>
      <c r="E290" s="108"/>
      <c r="F290" s="110"/>
      <c r="G290" s="112"/>
      <c r="H290" s="112"/>
      <c r="I290" s="133"/>
      <c r="J290" s="133" t="s">
        <v>404</v>
      </c>
      <c r="K290" s="375">
        <f t="shared" si="17"/>
        <v>80</v>
      </c>
      <c r="L290" s="375">
        <f t="shared" si="17"/>
        <v>80</v>
      </c>
      <c r="M290" s="375">
        <f t="shared" si="17"/>
        <v>80</v>
      </c>
      <c r="N290" s="375">
        <f t="shared" si="17"/>
        <v>80</v>
      </c>
      <c r="O290" s="377">
        <v>80</v>
      </c>
      <c r="P290" s="180">
        <v>0</v>
      </c>
      <c r="Q290" s="180">
        <v>0</v>
      </c>
      <c r="R290" s="180">
        <v>0</v>
      </c>
      <c r="S290" s="180">
        <v>0</v>
      </c>
      <c r="T290" s="112"/>
      <c r="U290" s="133" t="s">
        <v>148</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35">
      <c r="A291" s="136"/>
      <c r="B291" s="126"/>
      <c r="C291" s="108"/>
      <c r="D291" s="108"/>
      <c r="E291" s="108"/>
      <c r="F291" s="110"/>
      <c r="G291" s="112"/>
      <c r="H291" s="112"/>
      <c r="I291" s="133"/>
      <c r="J291" s="133" t="s">
        <v>405</v>
      </c>
      <c r="K291" s="375">
        <f t="shared" si="17"/>
        <v>80</v>
      </c>
      <c r="L291" s="375">
        <f t="shared" si="17"/>
        <v>80</v>
      </c>
      <c r="M291" s="375">
        <f t="shared" si="17"/>
        <v>80</v>
      </c>
      <c r="N291" s="375">
        <f t="shared" si="17"/>
        <v>80</v>
      </c>
      <c r="O291" s="377">
        <v>80</v>
      </c>
      <c r="P291" s="180">
        <v>0</v>
      </c>
      <c r="Q291" s="180">
        <v>0</v>
      </c>
      <c r="R291" s="180">
        <v>0</v>
      </c>
      <c r="S291" s="180">
        <v>0</v>
      </c>
      <c r="T291" s="112"/>
      <c r="U291" s="133" t="s">
        <v>149</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35">
      <c r="A292" s="136"/>
      <c r="B292" s="126"/>
      <c r="C292" s="108"/>
      <c r="D292" s="108"/>
      <c r="E292" s="108"/>
      <c r="F292" s="110"/>
      <c r="G292" s="112"/>
      <c r="H292" s="112"/>
      <c r="I292" s="133"/>
      <c r="J292" s="133" t="s">
        <v>406</v>
      </c>
      <c r="K292" s="375">
        <f t="shared" si="17"/>
        <v>80</v>
      </c>
      <c r="L292" s="375">
        <f t="shared" si="17"/>
        <v>80</v>
      </c>
      <c r="M292" s="375">
        <f t="shared" si="17"/>
        <v>80</v>
      </c>
      <c r="N292" s="375">
        <f t="shared" si="17"/>
        <v>80</v>
      </c>
      <c r="O292" s="377">
        <v>80</v>
      </c>
      <c r="P292" s="180">
        <v>0</v>
      </c>
      <c r="Q292" s="180">
        <v>0</v>
      </c>
      <c r="R292" s="180">
        <v>0</v>
      </c>
      <c r="S292" s="180">
        <v>0</v>
      </c>
      <c r="T292" s="112"/>
      <c r="U292" s="133" t="s">
        <v>150</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35">
      <c r="A293" s="136"/>
      <c r="B293" s="126"/>
      <c r="C293" s="91" t="s">
        <v>126</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3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128</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3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3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15" customHeight="1" outlineLevel="1" collapsed="1" thickBot="1" x14ac:dyDescent="0.4">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15" customHeight="1" outlineLevel="1" x14ac:dyDescent="0.3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35">
      <c r="A299" s="136"/>
      <c r="B299" s="126"/>
      <c r="C299" s="709"/>
      <c r="D299" s="709">
        <v>0</v>
      </c>
      <c r="E299" s="709" t="s">
        <v>1</v>
      </c>
      <c r="F299" s="85"/>
      <c r="G299" s="86" t="s">
        <v>332</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35">
      <c r="A300" s="136"/>
      <c r="B300" s="126"/>
      <c r="C300" s="709"/>
      <c r="D300" s="91"/>
      <c r="E300" s="700"/>
      <c r="F300" s="93"/>
      <c r="G300" s="94" t="s">
        <v>176</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3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3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35">
      <c r="A303" s="136"/>
      <c r="B303" s="126"/>
      <c r="C303" s="700"/>
      <c r="D303" s="700"/>
      <c r="E303" s="700"/>
      <c r="F303" s="700"/>
      <c r="G303" s="1168"/>
      <c r="H303" s="1168"/>
      <c r="I303" s="1168"/>
      <c r="J303" s="1168"/>
      <c r="K303" s="728" t="s">
        <v>1125</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3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35">
      <c r="A305" s="136"/>
      <c r="B305" s="126"/>
      <c r="C305" s="700"/>
      <c r="D305" s="700"/>
      <c r="E305" s="700"/>
      <c r="F305" s="700"/>
      <c r="G305" s="725"/>
      <c r="H305" s="725"/>
      <c r="I305" s="725" t="s">
        <v>472</v>
      </c>
      <c r="J305" s="725"/>
      <c r="K305" s="726" t="s">
        <v>179</v>
      </c>
      <c r="L305" s="726"/>
      <c r="M305" s="725"/>
      <c r="N305" s="725"/>
      <c r="O305" s="725"/>
      <c r="P305" s="725"/>
      <c r="Q305" s="725"/>
      <c r="R305" s="725"/>
      <c r="S305" s="725"/>
      <c r="T305" s="725"/>
      <c r="U305" s="725"/>
      <c r="V305" s="726" t="s">
        <v>180</v>
      </c>
      <c r="W305" s="726"/>
      <c r="X305" s="725"/>
      <c r="Y305" s="725"/>
      <c r="Z305" s="725"/>
      <c r="AA305" s="725"/>
      <c r="AB305" s="725"/>
      <c r="AC305" s="725"/>
      <c r="AD305" s="725"/>
      <c r="AE305" s="726" t="s">
        <v>393</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35">
      <c r="A306" s="136"/>
      <c r="B306" s="126"/>
      <c r="C306" s="108"/>
      <c r="D306" s="108"/>
      <c r="E306" s="108"/>
      <c r="F306" s="700"/>
      <c r="G306" s="725"/>
      <c r="H306" s="725"/>
      <c r="I306" s="725"/>
      <c r="J306" s="725"/>
      <c r="K306" s="725" t="s">
        <v>387</v>
      </c>
      <c r="L306" s="725" t="s">
        <v>388</v>
      </c>
      <c r="M306" s="725" t="s">
        <v>390</v>
      </c>
      <c r="N306" s="725" t="s">
        <v>391</v>
      </c>
      <c r="O306" s="725" t="s">
        <v>392</v>
      </c>
      <c r="P306" s="725" t="s">
        <v>394</v>
      </c>
      <c r="Q306" s="725" t="s">
        <v>902</v>
      </c>
      <c r="R306" s="725" t="s">
        <v>903</v>
      </c>
      <c r="S306" s="725" t="s">
        <v>1224</v>
      </c>
      <c r="T306" s="725"/>
      <c r="U306" s="725"/>
      <c r="V306" s="725" t="s">
        <v>387</v>
      </c>
      <c r="W306" s="725" t="s">
        <v>388</v>
      </c>
      <c r="X306" s="725" t="s">
        <v>390</v>
      </c>
      <c r="Y306" s="725" t="s">
        <v>391</v>
      </c>
      <c r="Z306" s="725" t="s">
        <v>392</v>
      </c>
      <c r="AA306" s="725" t="s">
        <v>394</v>
      </c>
      <c r="AB306" s="725" t="s">
        <v>902</v>
      </c>
      <c r="AC306" s="725" t="s">
        <v>903</v>
      </c>
      <c r="AD306" s="725" t="s">
        <v>1224</v>
      </c>
      <c r="AE306" s="725" t="s">
        <v>392</v>
      </c>
      <c r="AF306" s="725" t="s">
        <v>392</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35">
      <c r="A307" s="136"/>
      <c r="B307" s="126"/>
      <c r="C307" s="108"/>
      <c r="D307" s="108"/>
      <c r="E307" s="108"/>
      <c r="F307" s="110"/>
      <c r="G307" s="112"/>
      <c r="H307" s="112"/>
      <c r="I307" s="133" t="s">
        <v>837</v>
      </c>
      <c r="J307" s="133" t="s">
        <v>395</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395</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35">
      <c r="A308" s="136"/>
      <c r="B308" s="126"/>
      <c r="C308" s="108"/>
      <c r="D308" s="108"/>
      <c r="E308" s="108"/>
      <c r="F308" s="110"/>
      <c r="G308" s="112"/>
      <c r="H308" s="112"/>
      <c r="I308" s="133"/>
      <c r="J308" s="133" t="s">
        <v>142</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142</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35">
      <c r="A309" s="136"/>
      <c r="B309" s="126"/>
      <c r="C309" s="108"/>
      <c r="D309" s="108"/>
      <c r="E309" s="108"/>
      <c r="F309" s="110"/>
      <c r="G309" s="112"/>
      <c r="H309" s="112"/>
      <c r="I309" s="133"/>
      <c r="J309" s="133" t="s">
        <v>143</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143</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35">
      <c r="A310" s="136"/>
      <c r="B310" s="126"/>
      <c r="C310" s="108"/>
      <c r="D310" s="108"/>
      <c r="E310" s="108"/>
      <c r="F310" s="110"/>
      <c r="G310" s="112"/>
      <c r="H310" s="112"/>
      <c r="I310" s="133"/>
      <c r="J310" s="133" t="s">
        <v>144</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144</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35">
      <c r="A311" s="136"/>
      <c r="B311" s="126"/>
      <c r="C311" s="108"/>
      <c r="D311" s="108"/>
      <c r="E311" s="108"/>
      <c r="F311" s="110"/>
      <c r="G311" s="112"/>
      <c r="H311" s="112"/>
      <c r="I311" s="133"/>
      <c r="J311" s="133" t="s">
        <v>145</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145</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35">
      <c r="A312" s="136"/>
      <c r="B312" s="126"/>
      <c r="C312" s="108"/>
      <c r="D312" s="108"/>
      <c r="E312" s="108"/>
      <c r="F312" s="110"/>
      <c r="G312" s="112"/>
      <c r="H312" s="112"/>
      <c r="I312" s="133"/>
      <c r="J312" s="133" t="s">
        <v>146</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146</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35">
      <c r="A313" s="136"/>
      <c r="B313" s="126"/>
      <c r="C313" s="108"/>
      <c r="D313" s="108"/>
      <c r="E313" s="108"/>
      <c r="F313" s="110"/>
      <c r="G313" s="112"/>
      <c r="H313" s="112"/>
      <c r="I313" s="133"/>
      <c r="J313" s="133" t="s">
        <v>147</v>
      </c>
      <c r="K313" s="375">
        <f t="shared" si="18"/>
        <v>100</v>
      </c>
      <c r="L313" s="375">
        <f t="shared" si="18"/>
        <v>100</v>
      </c>
      <c r="M313" s="375">
        <f t="shared" si="18"/>
        <v>100</v>
      </c>
      <c r="N313" s="375">
        <f t="shared" si="18"/>
        <v>100</v>
      </c>
      <c r="O313" s="180">
        <v>100</v>
      </c>
      <c r="P313" s="180">
        <v>0</v>
      </c>
      <c r="Q313" s="180">
        <v>0</v>
      </c>
      <c r="R313" s="180">
        <v>0</v>
      </c>
      <c r="S313" s="180">
        <v>0</v>
      </c>
      <c r="T313" s="112"/>
      <c r="U313" s="133" t="s">
        <v>147</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35">
      <c r="A314" s="136"/>
      <c r="B314" s="126"/>
      <c r="C314" s="108"/>
      <c r="D314" s="108"/>
      <c r="E314" s="108"/>
      <c r="F314" s="110"/>
      <c r="G314" s="112"/>
      <c r="H314" s="112"/>
      <c r="I314" s="133"/>
      <c r="J314" s="133" t="s">
        <v>148</v>
      </c>
      <c r="K314" s="375">
        <f t="shared" si="18"/>
        <v>100</v>
      </c>
      <c r="L314" s="375">
        <f t="shared" si="18"/>
        <v>100</v>
      </c>
      <c r="M314" s="375">
        <f t="shared" si="18"/>
        <v>100</v>
      </c>
      <c r="N314" s="375">
        <f t="shared" si="18"/>
        <v>100</v>
      </c>
      <c r="O314" s="180">
        <v>100</v>
      </c>
      <c r="P314" s="180">
        <v>0</v>
      </c>
      <c r="Q314" s="180">
        <v>0</v>
      </c>
      <c r="R314" s="180">
        <v>0</v>
      </c>
      <c r="S314" s="180">
        <v>0</v>
      </c>
      <c r="T314" s="112"/>
      <c r="U314" s="133" t="s">
        <v>148</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35">
      <c r="A315" s="136"/>
      <c r="B315" s="126"/>
      <c r="C315" s="108"/>
      <c r="D315" s="108"/>
      <c r="E315" s="108"/>
      <c r="F315" s="110"/>
      <c r="G315" s="112"/>
      <c r="H315" s="112"/>
      <c r="I315" s="133"/>
      <c r="J315" s="133" t="s">
        <v>149</v>
      </c>
      <c r="K315" s="375">
        <f t="shared" si="18"/>
        <v>100</v>
      </c>
      <c r="L315" s="375">
        <f t="shared" si="18"/>
        <v>100</v>
      </c>
      <c r="M315" s="375">
        <f t="shared" si="18"/>
        <v>100</v>
      </c>
      <c r="N315" s="375">
        <f t="shared" si="18"/>
        <v>100</v>
      </c>
      <c r="O315" s="180">
        <v>100</v>
      </c>
      <c r="P315" s="180">
        <v>0</v>
      </c>
      <c r="Q315" s="180">
        <v>0</v>
      </c>
      <c r="R315" s="180">
        <v>0</v>
      </c>
      <c r="S315" s="180">
        <v>0</v>
      </c>
      <c r="T315" s="112"/>
      <c r="U315" s="133" t="s">
        <v>149</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35">
      <c r="A316" s="136"/>
      <c r="B316" s="126"/>
      <c r="C316" s="108"/>
      <c r="D316" s="108"/>
      <c r="E316" s="108"/>
      <c r="F316" s="110"/>
      <c r="G316" s="112"/>
      <c r="H316" s="112"/>
      <c r="I316" s="133"/>
      <c r="J316" s="133" t="s">
        <v>150</v>
      </c>
      <c r="K316" s="375">
        <f t="shared" si="18"/>
        <v>100</v>
      </c>
      <c r="L316" s="375">
        <f t="shared" si="18"/>
        <v>100</v>
      </c>
      <c r="M316" s="375">
        <f t="shared" si="18"/>
        <v>100</v>
      </c>
      <c r="N316" s="375">
        <f t="shared" si="18"/>
        <v>100</v>
      </c>
      <c r="O316" s="180">
        <v>100</v>
      </c>
      <c r="P316" s="180">
        <v>0</v>
      </c>
      <c r="Q316" s="180">
        <v>0</v>
      </c>
      <c r="R316" s="180">
        <v>0</v>
      </c>
      <c r="S316" s="180">
        <v>0</v>
      </c>
      <c r="T316" s="112"/>
      <c r="U316" s="133" t="s">
        <v>150</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35">
      <c r="A317" s="136"/>
      <c r="B317" s="126"/>
      <c r="C317" s="108"/>
      <c r="D317" s="108"/>
      <c r="E317" s="108"/>
      <c r="F317" s="110"/>
      <c r="G317" s="112"/>
      <c r="H317" s="112"/>
      <c r="I317" s="133" t="s">
        <v>410</v>
      </c>
      <c r="J317" s="133" t="s">
        <v>395</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395</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35">
      <c r="A318" s="136"/>
      <c r="B318" s="126"/>
      <c r="C318" s="108"/>
      <c r="D318" s="108"/>
      <c r="E318" s="108"/>
      <c r="F318" s="110"/>
      <c r="G318" s="112"/>
      <c r="H318" s="112"/>
      <c r="I318" s="133"/>
      <c r="J318" s="133" t="s">
        <v>142</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142</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35">
      <c r="A319" s="136"/>
      <c r="B319" s="126"/>
      <c r="C319" s="108"/>
      <c r="D319" s="108"/>
      <c r="E319" s="108"/>
      <c r="F319" s="110"/>
      <c r="G319" s="112"/>
      <c r="H319" s="112"/>
      <c r="I319" s="133"/>
      <c r="J319" s="133" t="s">
        <v>143</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143</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35">
      <c r="A320" s="136"/>
      <c r="B320" s="126"/>
      <c r="C320" s="108"/>
      <c r="D320" s="108"/>
      <c r="E320" s="108"/>
      <c r="F320" s="110"/>
      <c r="G320" s="112"/>
      <c r="H320" s="112"/>
      <c r="I320" s="133"/>
      <c r="J320" s="133" t="s">
        <v>144</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144</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35">
      <c r="A321" s="136"/>
      <c r="B321" s="126"/>
      <c r="C321" s="108"/>
      <c r="D321" s="108"/>
      <c r="E321" s="108"/>
      <c r="F321" s="110"/>
      <c r="G321" s="112"/>
      <c r="H321" s="112"/>
      <c r="I321" s="133"/>
      <c r="J321" s="133" t="s">
        <v>145</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145</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35">
      <c r="A322" s="136"/>
      <c r="B322" s="126"/>
      <c r="C322" s="108"/>
      <c r="D322" s="108"/>
      <c r="E322" s="108"/>
      <c r="F322" s="110"/>
      <c r="G322" s="112"/>
      <c r="H322" s="112"/>
      <c r="I322" s="133"/>
      <c r="J322" s="133" t="s">
        <v>146</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146</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35">
      <c r="A323" s="136"/>
      <c r="B323" s="126"/>
      <c r="C323" s="108"/>
      <c r="D323" s="108"/>
      <c r="E323" s="108"/>
      <c r="F323" s="110"/>
      <c r="G323" s="112"/>
      <c r="H323" s="112"/>
      <c r="I323" s="133"/>
      <c r="J323" s="133" t="s">
        <v>147</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147</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35">
      <c r="A324" s="136"/>
      <c r="B324" s="126"/>
      <c r="C324" s="108"/>
      <c r="D324" s="108"/>
      <c r="E324" s="108"/>
      <c r="F324" s="110"/>
      <c r="G324" s="112"/>
      <c r="H324" s="112"/>
      <c r="I324" s="133"/>
      <c r="J324" s="133" t="s">
        <v>148</v>
      </c>
      <c r="K324" s="375">
        <f t="shared" si="25"/>
        <v>100</v>
      </c>
      <c r="L324" s="375">
        <f t="shared" si="25"/>
        <v>100</v>
      </c>
      <c r="M324" s="375">
        <f t="shared" si="25"/>
        <v>100</v>
      </c>
      <c r="N324" s="375">
        <f t="shared" si="25"/>
        <v>100</v>
      </c>
      <c r="O324" s="180">
        <v>100</v>
      </c>
      <c r="P324" s="180">
        <v>0</v>
      </c>
      <c r="Q324" s="180">
        <v>0</v>
      </c>
      <c r="R324" s="180">
        <v>0</v>
      </c>
      <c r="S324" s="180">
        <v>0</v>
      </c>
      <c r="T324" s="112"/>
      <c r="U324" s="133" t="s">
        <v>148</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35">
      <c r="A325" s="136"/>
      <c r="B325" s="126"/>
      <c r="C325" s="108"/>
      <c r="D325" s="108"/>
      <c r="E325" s="108"/>
      <c r="F325" s="110"/>
      <c r="G325" s="112"/>
      <c r="H325" s="112"/>
      <c r="I325" s="133"/>
      <c r="J325" s="133" t="s">
        <v>149</v>
      </c>
      <c r="K325" s="375">
        <f t="shared" si="25"/>
        <v>100</v>
      </c>
      <c r="L325" s="375">
        <f t="shared" si="25"/>
        <v>100</v>
      </c>
      <c r="M325" s="375">
        <f t="shared" si="25"/>
        <v>100</v>
      </c>
      <c r="N325" s="375">
        <f t="shared" si="25"/>
        <v>100</v>
      </c>
      <c r="O325" s="180">
        <v>100</v>
      </c>
      <c r="P325" s="180">
        <v>0</v>
      </c>
      <c r="Q325" s="180">
        <v>0</v>
      </c>
      <c r="R325" s="180">
        <v>0</v>
      </c>
      <c r="S325" s="180">
        <v>0</v>
      </c>
      <c r="T325" s="112"/>
      <c r="U325" s="133" t="s">
        <v>149</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35">
      <c r="A326" s="136"/>
      <c r="B326" s="126"/>
      <c r="C326" s="108"/>
      <c r="D326" s="108"/>
      <c r="E326" s="108"/>
      <c r="F326" s="110"/>
      <c r="G326" s="112"/>
      <c r="H326" s="112"/>
      <c r="I326" s="133"/>
      <c r="J326" s="133" t="s">
        <v>150</v>
      </c>
      <c r="K326" s="375">
        <f t="shared" si="25"/>
        <v>100</v>
      </c>
      <c r="L326" s="375">
        <f t="shared" si="25"/>
        <v>100</v>
      </c>
      <c r="M326" s="375">
        <f t="shared" si="25"/>
        <v>100</v>
      </c>
      <c r="N326" s="375">
        <f t="shared" si="25"/>
        <v>100</v>
      </c>
      <c r="O326" s="180">
        <v>100</v>
      </c>
      <c r="P326" s="180">
        <v>0</v>
      </c>
      <c r="Q326" s="180">
        <v>0</v>
      </c>
      <c r="R326" s="180">
        <v>0</v>
      </c>
      <c r="S326" s="180">
        <v>0</v>
      </c>
      <c r="T326" s="112"/>
      <c r="U326" s="133" t="s">
        <v>150</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35">
      <c r="A327" s="136"/>
      <c r="B327" s="126"/>
      <c r="C327" s="108"/>
      <c r="D327" s="108"/>
      <c r="E327" s="108"/>
      <c r="F327" s="110"/>
      <c r="G327" s="112"/>
      <c r="H327" s="112"/>
      <c r="I327" s="133" t="s">
        <v>806</v>
      </c>
      <c r="J327" s="133" t="s">
        <v>395</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395</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35">
      <c r="A328" s="136"/>
      <c r="B328" s="126"/>
      <c r="C328" s="108"/>
      <c r="D328" s="108"/>
      <c r="E328" s="108"/>
      <c r="F328" s="110"/>
      <c r="G328" s="112"/>
      <c r="H328" s="112"/>
      <c r="I328" s="133"/>
      <c r="J328" s="133" t="s">
        <v>142</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142</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35">
      <c r="A329" s="136"/>
      <c r="B329" s="126"/>
      <c r="C329" s="108"/>
      <c r="D329" s="108"/>
      <c r="E329" s="108"/>
      <c r="F329" s="110"/>
      <c r="G329" s="112"/>
      <c r="H329" s="112"/>
      <c r="I329" s="133"/>
      <c r="J329" s="133" t="s">
        <v>143</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143</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35">
      <c r="A330" s="136"/>
      <c r="B330" s="126"/>
      <c r="C330" s="108"/>
      <c r="D330" s="108"/>
      <c r="E330" s="108"/>
      <c r="F330" s="110"/>
      <c r="G330" s="112"/>
      <c r="H330" s="112"/>
      <c r="I330" s="133"/>
      <c r="J330" s="133" t="s">
        <v>144</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144</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35">
      <c r="A331" s="136"/>
      <c r="B331" s="126"/>
      <c r="C331" s="108"/>
      <c r="D331" s="108"/>
      <c r="E331" s="108"/>
      <c r="F331" s="110"/>
      <c r="G331" s="112"/>
      <c r="H331" s="112"/>
      <c r="I331" s="133"/>
      <c r="J331" s="133" t="s">
        <v>145</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145</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35">
      <c r="A332" s="136"/>
      <c r="B332" s="126"/>
      <c r="C332" s="108"/>
      <c r="D332" s="108"/>
      <c r="E332" s="108"/>
      <c r="F332" s="110"/>
      <c r="G332" s="112"/>
      <c r="H332" s="112"/>
      <c r="I332" s="133"/>
      <c r="J332" s="133" t="s">
        <v>146</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146</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35">
      <c r="A333" s="136"/>
      <c r="B333" s="126"/>
      <c r="C333" s="108"/>
      <c r="D333" s="108"/>
      <c r="E333" s="108"/>
      <c r="F333" s="110"/>
      <c r="G333" s="112"/>
      <c r="H333" s="112"/>
      <c r="I333" s="133"/>
      <c r="J333" s="133" t="s">
        <v>147</v>
      </c>
      <c r="K333" s="375">
        <f t="shared" si="25"/>
        <v>100</v>
      </c>
      <c r="L333" s="375">
        <f t="shared" si="25"/>
        <v>100</v>
      </c>
      <c r="M333" s="375">
        <f t="shared" si="25"/>
        <v>100</v>
      </c>
      <c r="N333" s="375">
        <f t="shared" si="25"/>
        <v>100</v>
      </c>
      <c r="O333" s="180">
        <v>100</v>
      </c>
      <c r="P333" s="180">
        <v>0</v>
      </c>
      <c r="Q333" s="180">
        <v>0</v>
      </c>
      <c r="R333" s="180">
        <v>0</v>
      </c>
      <c r="S333" s="180">
        <v>0</v>
      </c>
      <c r="T333" s="112"/>
      <c r="U333" s="133" t="s">
        <v>147</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35">
      <c r="A334" s="136"/>
      <c r="B334" s="126"/>
      <c r="C334" s="108"/>
      <c r="D334" s="108"/>
      <c r="E334" s="108"/>
      <c r="F334" s="110"/>
      <c r="G334" s="112"/>
      <c r="H334" s="112"/>
      <c r="I334" s="133"/>
      <c r="J334" s="133" t="s">
        <v>148</v>
      </c>
      <c r="K334" s="375">
        <f t="shared" si="25"/>
        <v>100</v>
      </c>
      <c r="L334" s="375">
        <f t="shared" si="25"/>
        <v>100</v>
      </c>
      <c r="M334" s="375">
        <f t="shared" si="25"/>
        <v>100</v>
      </c>
      <c r="N334" s="375">
        <f t="shared" si="25"/>
        <v>100</v>
      </c>
      <c r="O334" s="180">
        <v>100</v>
      </c>
      <c r="P334" s="180">
        <v>0</v>
      </c>
      <c r="Q334" s="180">
        <v>0</v>
      </c>
      <c r="R334" s="180">
        <v>0</v>
      </c>
      <c r="S334" s="180">
        <v>0</v>
      </c>
      <c r="T334" s="112"/>
      <c r="U334" s="133" t="s">
        <v>148</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35">
      <c r="A335" s="136"/>
      <c r="B335" s="126"/>
      <c r="C335" s="108"/>
      <c r="D335" s="108"/>
      <c r="E335" s="108"/>
      <c r="F335" s="110"/>
      <c r="G335" s="112"/>
      <c r="H335" s="112"/>
      <c r="I335" s="133"/>
      <c r="J335" s="133" t="s">
        <v>149</v>
      </c>
      <c r="K335" s="375">
        <f t="shared" si="25"/>
        <v>100</v>
      </c>
      <c r="L335" s="375">
        <f t="shared" si="25"/>
        <v>100</v>
      </c>
      <c r="M335" s="375">
        <f t="shared" si="25"/>
        <v>100</v>
      </c>
      <c r="N335" s="375">
        <f t="shared" si="25"/>
        <v>100</v>
      </c>
      <c r="O335" s="180">
        <v>100</v>
      </c>
      <c r="P335" s="180">
        <v>0</v>
      </c>
      <c r="Q335" s="180">
        <v>0</v>
      </c>
      <c r="R335" s="180">
        <v>0</v>
      </c>
      <c r="S335" s="180">
        <v>0</v>
      </c>
      <c r="T335" s="112"/>
      <c r="U335" s="133" t="s">
        <v>149</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35">
      <c r="A336" s="136"/>
      <c r="B336" s="126"/>
      <c r="C336" s="108"/>
      <c r="D336" s="108"/>
      <c r="E336" s="108"/>
      <c r="F336" s="110"/>
      <c r="G336" s="112"/>
      <c r="H336" s="112"/>
      <c r="I336" s="133"/>
      <c r="J336" s="133" t="s">
        <v>150</v>
      </c>
      <c r="K336" s="375">
        <f t="shared" si="25"/>
        <v>100</v>
      </c>
      <c r="L336" s="375">
        <f t="shared" si="25"/>
        <v>100</v>
      </c>
      <c r="M336" s="375">
        <f t="shared" si="25"/>
        <v>100</v>
      </c>
      <c r="N336" s="375">
        <f t="shared" si="25"/>
        <v>100</v>
      </c>
      <c r="O336" s="180">
        <v>100</v>
      </c>
      <c r="P336" s="180">
        <v>0</v>
      </c>
      <c r="Q336" s="180">
        <v>0</v>
      </c>
      <c r="R336" s="180">
        <v>0</v>
      </c>
      <c r="S336" s="180">
        <v>0</v>
      </c>
      <c r="T336" s="112"/>
      <c r="U336" s="133" t="s">
        <v>150</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35">
      <c r="A337" s="136"/>
      <c r="B337" s="126"/>
      <c r="C337" s="108"/>
      <c r="D337" s="108"/>
      <c r="E337" s="108"/>
      <c r="F337" s="110"/>
      <c r="G337" s="112"/>
      <c r="H337" s="112"/>
      <c r="I337" s="133" t="s">
        <v>807</v>
      </c>
      <c r="J337" s="133" t="s">
        <v>395</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395</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35">
      <c r="A338" s="136"/>
      <c r="B338" s="126"/>
      <c r="C338" s="108"/>
      <c r="D338" s="108"/>
      <c r="E338" s="108"/>
      <c r="F338" s="110"/>
      <c r="G338" s="112"/>
      <c r="H338" s="112"/>
      <c r="I338" s="133"/>
      <c r="J338" s="133" t="s">
        <v>142</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142</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35">
      <c r="A339" s="136"/>
      <c r="B339" s="126"/>
      <c r="C339" s="108"/>
      <c r="D339" s="108"/>
      <c r="E339" s="108"/>
      <c r="F339" s="110"/>
      <c r="G339" s="112"/>
      <c r="H339" s="112"/>
      <c r="I339" s="133"/>
      <c r="J339" s="133" t="s">
        <v>143</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143</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35">
      <c r="A340" s="136"/>
      <c r="B340" s="126"/>
      <c r="C340" s="108"/>
      <c r="D340" s="108"/>
      <c r="E340" s="108"/>
      <c r="F340" s="110"/>
      <c r="G340" s="112"/>
      <c r="H340" s="112"/>
      <c r="I340" s="133"/>
      <c r="J340" s="133" t="s">
        <v>144</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144</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35">
      <c r="A341" s="136"/>
      <c r="B341" s="126"/>
      <c r="C341" s="108"/>
      <c r="D341" s="108"/>
      <c r="E341" s="108"/>
      <c r="F341" s="110"/>
      <c r="G341" s="112"/>
      <c r="H341" s="112"/>
      <c r="I341" s="133"/>
      <c r="J341" s="133" t="s">
        <v>145</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145</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35">
      <c r="A342" s="136"/>
      <c r="B342" s="126"/>
      <c r="C342" s="108"/>
      <c r="D342" s="108"/>
      <c r="E342" s="108"/>
      <c r="F342" s="110"/>
      <c r="G342" s="112"/>
      <c r="H342" s="112"/>
      <c r="I342" s="133"/>
      <c r="J342" s="133" t="s">
        <v>146</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146</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35">
      <c r="A343" s="136"/>
      <c r="B343" s="126"/>
      <c r="C343" s="108"/>
      <c r="D343" s="108"/>
      <c r="E343" s="108"/>
      <c r="F343" s="110"/>
      <c r="G343" s="112"/>
      <c r="H343" s="112"/>
      <c r="I343" s="133"/>
      <c r="J343" s="133" t="s">
        <v>147</v>
      </c>
      <c r="K343" s="375">
        <f t="shared" si="25"/>
        <v>100</v>
      </c>
      <c r="L343" s="375">
        <f t="shared" si="25"/>
        <v>100</v>
      </c>
      <c r="M343" s="375">
        <f t="shared" si="25"/>
        <v>100</v>
      </c>
      <c r="N343" s="375">
        <f t="shared" si="25"/>
        <v>100</v>
      </c>
      <c r="O343" s="180">
        <v>100</v>
      </c>
      <c r="P343" s="180">
        <v>0</v>
      </c>
      <c r="Q343" s="180">
        <v>0</v>
      </c>
      <c r="R343" s="180">
        <v>0</v>
      </c>
      <c r="S343" s="180">
        <v>0</v>
      </c>
      <c r="T343" s="112"/>
      <c r="U343" s="133" t="s">
        <v>147</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35">
      <c r="A344" s="136"/>
      <c r="B344" s="126"/>
      <c r="C344" s="108"/>
      <c r="D344" s="108"/>
      <c r="E344" s="108"/>
      <c r="F344" s="110"/>
      <c r="G344" s="112"/>
      <c r="H344" s="112"/>
      <c r="I344" s="133"/>
      <c r="J344" s="133" t="s">
        <v>148</v>
      </c>
      <c r="K344" s="375">
        <f t="shared" si="25"/>
        <v>100</v>
      </c>
      <c r="L344" s="375">
        <f t="shared" si="25"/>
        <v>100</v>
      </c>
      <c r="M344" s="375">
        <f t="shared" si="25"/>
        <v>100</v>
      </c>
      <c r="N344" s="375">
        <f t="shared" si="25"/>
        <v>100</v>
      </c>
      <c r="O344" s="180">
        <v>100</v>
      </c>
      <c r="P344" s="180">
        <v>0</v>
      </c>
      <c r="Q344" s="180">
        <v>0</v>
      </c>
      <c r="R344" s="180">
        <v>0</v>
      </c>
      <c r="S344" s="180">
        <v>0</v>
      </c>
      <c r="T344" s="112"/>
      <c r="U344" s="133" t="s">
        <v>148</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35">
      <c r="A345" s="136"/>
      <c r="B345" s="126"/>
      <c r="C345" s="108"/>
      <c r="D345" s="108"/>
      <c r="E345" s="108"/>
      <c r="F345" s="110"/>
      <c r="G345" s="112"/>
      <c r="H345" s="112"/>
      <c r="I345" s="133"/>
      <c r="J345" s="133" t="s">
        <v>149</v>
      </c>
      <c r="K345" s="375">
        <f t="shared" si="25"/>
        <v>100</v>
      </c>
      <c r="L345" s="375">
        <f t="shared" si="25"/>
        <v>100</v>
      </c>
      <c r="M345" s="375">
        <f t="shared" si="25"/>
        <v>100</v>
      </c>
      <c r="N345" s="375">
        <f t="shared" si="25"/>
        <v>100</v>
      </c>
      <c r="O345" s="180">
        <v>100</v>
      </c>
      <c r="P345" s="180">
        <v>0</v>
      </c>
      <c r="Q345" s="180">
        <v>0</v>
      </c>
      <c r="R345" s="180">
        <v>0</v>
      </c>
      <c r="S345" s="180">
        <v>0</v>
      </c>
      <c r="T345" s="112"/>
      <c r="U345" s="133" t="s">
        <v>149</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35">
      <c r="A346" s="136"/>
      <c r="B346" s="126"/>
      <c r="C346" s="108"/>
      <c r="D346" s="108"/>
      <c r="E346" s="108"/>
      <c r="F346" s="110"/>
      <c r="G346" s="112"/>
      <c r="H346" s="112"/>
      <c r="I346" s="133"/>
      <c r="J346" s="133" t="s">
        <v>150</v>
      </c>
      <c r="K346" s="375">
        <f t="shared" si="25"/>
        <v>100</v>
      </c>
      <c r="L346" s="375">
        <f t="shared" si="25"/>
        <v>100</v>
      </c>
      <c r="M346" s="375">
        <f t="shared" si="25"/>
        <v>100</v>
      </c>
      <c r="N346" s="375">
        <f t="shared" si="25"/>
        <v>100</v>
      </c>
      <c r="O346" s="180">
        <v>100</v>
      </c>
      <c r="P346" s="180">
        <v>0</v>
      </c>
      <c r="Q346" s="180">
        <v>0</v>
      </c>
      <c r="R346" s="180">
        <v>0</v>
      </c>
      <c r="S346" s="180">
        <v>0</v>
      </c>
      <c r="T346" s="112"/>
      <c r="U346" s="133" t="s">
        <v>150</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35">
      <c r="A347" s="136"/>
      <c r="B347" s="126"/>
      <c r="C347" s="108"/>
      <c r="D347" s="108"/>
      <c r="E347" s="108"/>
      <c r="F347" s="110"/>
      <c r="G347" s="112"/>
      <c r="H347" s="112"/>
      <c r="I347" s="133" t="s">
        <v>808</v>
      </c>
      <c r="J347" s="133" t="s">
        <v>395</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395</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35">
      <c r="A348" s="136"/>
      <c r="B348" s="126"/>
      <c r="C348" s="108"/>
      <c r="D348" s="108"/>
      <c r="E348" s="108"/>
      <c r="F348" s="110"/>
      <c r="G348" s="112"/>
      <c r="H348" s="112"/>
      <c r="I348" s="133"/>
      <c r="J348" s="133" t="s">
        <v>142</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142</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35">
      <c r="A349" s="136"/>
      <c r="B349" s="126"/>
      <c r="C349" s="108"/>
      <c r="D349" s="108"/>
      <c r="E349" s="108"/>
      <c r="F349" s="110"/>
      <c r="G349" s="112"/>
      <c r="H349" s="112"/>
      <c r="I349" s="133"/>
      <c r="J349" s="133" t="s">
        <v>143</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143</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35">
      <c r="A350" s="136"/>
      <c r="B350" s="126"/>
      <c r="C350" s="108"/>
      <c r="D350" s="108"/>
      <c r="E350" s="108"/>
      <c r="F350" s="110"/>
      <c r="G350" s="112"/>
      <c r="H350" s="112"/>
      <c r="I350" s="133"/>
      <c r="J350" s="133" t="s">
        <v>144</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144</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35">
      <c r="A351" s="136"/>
      <c r="B351" s="126"/>
      <c r="C351" s="108"/>
      <c r="D351" s="108"/>
      <c r="E351" s="108"/>
      <c r="F351" s="110"/>
      <c r="G351" s="112"/>
      <c r="H351" s="112"/>
      <c r="I351" s="133"/>
      <c r="J351" s="133" t="s">
        <v>145</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145</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35">
      <c r="A352" s="136"/>
      <c r="B352" s="126"/>
      <c r="C352" s="108"/>
      <c r="D352" s="108"/>
      <c r="E352" s="108"/>
      <c r="F352" s="110"/>
      <c r="G352" s="112"/>
      <c r="H352" s="112"/>
      <c r="I352" s="133"/>
      <c r="J352" s="133" t="s">
        <v>146</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146</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35">
      <c r="A353" s="136"/>
      <c r="B353" s="126"/>
      <c r="C353" s="108"/>
      <c r="D353" s="108"/>
      <c r="E353" s="108"/>
      <c r="F353" s="110"/>
      <c r="G353" s="112"/>
      <c r="H353" s="112"/>
      <c r="I353" s="133"/>
      <c r="J353" s="133" t="s">
        <v>147</v>
      </c>
      <c r="K353" s="375">
        <f t="shared" si="25"/>
        <v>100</v>
      </c>
      <c r="L353" s="375">
        <f t="shared" si="25"/>
        <v>100</v>
      </c>
      <c r="M353" s="375">
        <f t="shared" si="25"/>
        <v>100</v>
      </c>
      <c r="N353" s="375">
        <f t="shared" si="25"/>
        <v>100</v>
      </c>
      <c r="O353" s="180">
        <v>100</v>
      </c>
      <c r="P353" s="180">
        <v>0</v>
      </c>
      <c r="Q353" s="180">
        <v>0</v>
      </c>
      <c r="R353" s="180">
        <v>0</v>
      </c>
      <c r="S353" s="180">
        <v>0</v>
      </c>
      <c r="T353" s="112"/>
      <c r="U353" s="133" t="s">
        <v>147</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35">
      <c r="A354" s="136"/>
      <c r="B354" s="126"/>
      <c r="C354" s="108"/>
      <c r="D354" s="108"/>
      <c r="E354" s="108"/>
      <c r="F354" s="110"/>
      <c r="G354" s="112"/>
      <c r="H354" s="112"/>
      <c r="I354" s="133"/>
      <c r="J354" s="133" t="s">
        <v>148</v>
      </c>
      <c r="K354" s="375">
        <f t="shared" si="25"/>
        <v>100</v>
      </c>
      <c r="L354" s="375">
        <f t="shared" si="25"/>
        <v>100</v>
      </c>
      <c r="M354" s="375">
        <f t="shared" si="25"/>
        <v>100</v>
      </c>
      <c r="N354" s="375">
        <f t="shared" si="25"/>
        <v>100</v>
      </c>
      <c r="O354" s="180">
        <v>100</v>
      </c>
      <c r="P354" s="180">
        <v>0</v>
      </c>
      <c r="Q354" s="180">
        <v>0</v>
      </c>
      <c r="R354" s="180">
        <v>0</v>
      </c>
      <c r="S354" s="180">
        <v>0</v>
      </c>
      <c r="T354" s="112"/>
      <c r="U354" s="133" t="s">
        <v>148</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35">
      <c r="A355" s="136"/>
      <c r="B355" s="126"/>
      <c r="C355" s="108"/>
      <c r="D355" s="108"/>
      <c r="E355" s="108"/>
      <c r="F355" s="110"/>
      <c r="G355" s="112"/>
      <c r="H355" s="112"/>
      <c r="I355" s="133"/>
      <c r="J355" s="133" t="s">
        <v>149</v>
      </c>
      <c r="K355" s="375">
        <f t="shared" si="25"/>
        <v>100</v>
      </c>
      <c r="L355" s="375">
        <f t="shared" si="25"/>
        <v>100</v>
      </c>
      <c r="M355" s="375">
        <f t="shared" si="25"/>
        <v>100</v>
      </c>
      <c r="N355" s="375">
        <f t="shared" si="25"/>
        <v>100</v>
      </c>
      <c r="O355" s="180">
        <v>100</v>
      </c>
      <c r="P355" s="180">
        <v>0</v>
      </c>
      <c r="Q355" s="180">
        <v>0</v>
      </c>
      <c r="R355" s="180">
        <v>0</v>
      </c>
      <c r="S355" s="180">
        <v>0</v>
      </c>
      <c r="T355" s="112"/>
      <c r="U355" s="133" t="s">
        <v>149</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35">
      <c r="A356" s="136"/>
      <c r="B356" s="126"/>
      <c r="C356" s="108"/>
      <c r="D356" s="108"/>
      <c r="E356" s="108"/>
      <c r="F356" s="110"/>
      <c r="G356" s="112"/>
      <c r="H356" s="112"/>
      <c r="I356" s="133"/>
      <c r="J356" s="133" t="s">
        <v>150</v>
      </c>
      <c r="K356" s="375">
        <f t="shared" si="25"/>
        <v>100</v>
      </c>
      <c r="L356" s="375">
        <f t="shared" si="25"/>
        <v>100</v>
      </c>
      <c r="M356" s="375">
        <f t="shared" si="25"/>
        <v>100</v>
      </c>
      <c r="N356" s="375">
        <f t="shared" si="25"/>
        <v>100</v>
      </c>
      <c r="O356" s="180">
        <v>100</v>
      </c>
      <c r="P356" s="180">
        <v>0</v>
      </c>
      <c r="Q356" s="180">
        <v>0</v>
      </c>
      <c r="R356" s="180">
        <v>0</v>
      </c>
      <c r="S356" s="180">
        <v>0</v>
      </c>
      <c r="T356" s="112"/>
      <c r="U356" s="133" t="s">
        <v>150</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35">
      <c r="A357" s="136"/>
      <c r="B357" s="126"/>
      <c r="C357" s="108"/>
      <c r="D357" s="108"/>
      <c r="E357" s="108"/>
      <c r="F357" s="110"/>
      <c r="G357" s="112"/>
      <c r="H357" s="112"/>
      <c r="I357" s="133" t="s">
        <v>809</v>
      </c>
      <c r="J357" s="133" t="s">
        <v>395</v>
      </c>
      <c r="K357" s="375">
        <f t="shared" si="25"/>
        <v>100</v>
      </c>
      <c r="L357" s="375">
        <f t="shared" si="25"/>
        <v>100</v>
      </c>
      <c r="M357" s="375">
        <f t="shared" si="25"/>
        <v>100</v>
      </c>
      <c r="N357" s="375">
        <f t="shared" si="25"/>
        <v>100</v>
      </c>
      <c r="O357" s="180">
        <v>100</v>
      </c>
      <c r="P357" s="180">
        <v>0</v>
      </c>
      <c r="Q357" s="180">
        <v>0</v>
      </c>
      <c r="R357" s="180">
        <v>0</v>
      </c>
      <c r="S357" s="180">
        <v>0</v>
      </c>
      <c r="T357" s="112"/>
      <c r="U357" s="133" t="s">
        <v>395</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35">
      <c r="A358" s="136"/>
      <c r="B358" s="126"/>
      <c r="C358" s="108"/>
      <c r="D358" s="108"/>
      <c r="E358" s="108"/>
      <c r="F358" s="110"/>
      <c r="G358" s="112"/>
      <c r="H358" s="112"/>
      <c r="I358" s="133"/>
      <c r="J358" s="133" t="s">
        <v>142</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142</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35">
      <c r="A359" s="136"/>
      <c r="B359" s="126"/>
      <c r="C359" s="108"/>
      <c r="D359" s="108"/>
      <c r="E359" s="108"/>
      <c r="F359" s="110"/>
      <c r="G359" s="112"/>
      <c r="H359" s="112"/>
      <c r="I359" s="133"/>
      <c r="J359" s="133" t="s">
        <v>143</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143</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35">
      <c r="A360" s="136"/>
      <c r="B360" s="126"/>
      <c r="C360" s="108"/>
      <c r="D360" s="108"/>
      <c r="E360" s="108"/>
      <c r="F360" s="110"/>
      <c r="G360" s="112"/>
      <c r="H360" s="112"/>
      <c r="I360" s="133"/>
      <c r="J360" s="133" t="s">
        <v>144</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144</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35">
      <c r="A361" s="136"/>
      <c r="B361" s="126"/>
      <c r="C361" s="108"/>
      <c r="D361" s="108"/>
      <c r="E361" s="108"/>
      <c r="F361" s="110"/>
      <c r="G361" s="112"/>
      <c r="H361" s="112"/>
      <c r="I361" s="133"/>
      <c r="J361" s="133" t="s">
        <v>145</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145</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35">
      <c r="A362" s="136"/>
      <c r="B362" s="126"/>
      <c r="C362" s="108"/>
      <c r="D362" s="108"/>
      <c r="E362" s="108"/>
      <c r="F362" s="110"/>
      <c r="G362" s="112"/>
      <c r="H362" s="112"/>
      <c r="I362" s="133"/>
      <c r="J362" s="133" t="s">
        <v>146</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146</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35">
      <c r="A363" s="136"/>
      <c r="B363" s="126"/>
      <c r="C363" s="108"/>
      <c r="D363" s="108"/>
      <c r="E363" s="108"/>
      <c r="F363" s="110"/>
      <c r="G363" s="112"/>
      <c r="H363" s="112"/>
      <c r="I363" s="133"/>
      <c r="J363" s="133" t="s">
        <v>147</v>
      </c>
      <c r="K363" s="375">
        <f t="shared" si="25"/>
        <v>100</v>
      </c>
      <c r="L363" s="375">
        <f t="shared" si="25"/>
        <v>100</v>
      </c>
      <c r="M363" s="375">
        <f t="shared" si="25"/>
        <v>100</v>
      </c>
      <c r="N363" s="375">
        <f t="shared" si="25"/>
        <v>100</v>
      </c>
      <c r="O363" s="180">
        <v>100</v>
      </c>
      <c r="P363" s="180">
        <v>0</v>
      </c>
      <c r="Q363" s="180">
        <v>0</v>
      </c>
      <c r="R363" s="180">
        <v>0</v>
      </c>
      <c r="S363" s="180">
        <v>0</v>
      </c>
      <c r="T363" s="112"/>
      <c r="U363" s="133" t="s">
        <v>147</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35">
      <c r="A364" s="136"/>
      <c r="B364" s="126"/>
      <c r="C364" s="108"/>
      <c r="D364" s="108"/>
      <c r="E364" s="108"/>
      <c r="F364" s="110"/>
      <c r="G364" s="112"/>
      <c r="H364" s="112"/>
      <c r="I364" s="133"/>
      <c r="J364" s="133" t="s">
        <v>148</v>
      </c>
      <c r="K364" s="375">
        <f t="shared" si="25"/>
        <v>100</v>
      </c>
      <c r="L364" s="375">
        <f t="shared" si="25"/>
        <v>100</v>
      </c>
      <c r="M364" s="375">
        <f t="shared" si="25"/>
        <v>100</v>
      </c>
      <c r="N364" s="375">
        <f t="shared" si="25"/>
        <v>100</v>
      </c>
      <c r="O364" s="180">
        <v>100</v>
      </c>
      <c r="P364" s="180">
        <v>0</v>
      </c>
      <c r="Q364" s="180">
        <v>0</v>
      </c>
      <c r="R364" s="180">
        <v>0</v>
      </c>
      <c r="S364" s="180">
        <v>0</v>
      </c>
      <c r="T364" s="112"/>
      <c r="U364" s="133" t="s">
        <v>148</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35">
      <c r="A365" s="136"/>
      <c r="B365" s="126"/>
      <c r="C365" s="108"/>
      <c r="D365" s="108"/>
      <c r="E365" s="108"/>
      <c r="F365" s="110"/>
      <c r="G365" s="112"/>
      <c r="H365" s="112"/>
      <c r="I365" s="133"/>
      <c r="J365" s="133" t="s">
        <v>149</v>
      </c>
      <c r="K365" s="375">
        <f t="shared" si="25"/>
        <v>100</v>
      </c>
      <c r="L365" s="375">
        <f t="shared" si="25"/>
        <v>100</v>
      </c>
      <c r="M365" s="375">
        <f t="shared" si="25"/>
        <v>100</v>
      </c>
      <c r="N365" s="375">
        <f t="shared" si="25"/>
        <v>100</v>
      </c>
      <c r="O365" s="180">
        <v>100</v>
      </c>
      <c r="P365" s="180">
        <v>0</v>
      </c>
      <c r="Q365" s="180">
        <v>0</v>
      </c>
      <c r="R365" s="180">
        <v>0</v>
      </c>
      <c r="S365" s="180">
        <v>0</v>
      </c>
      <c r="T365" s="112"/>
      <c r="U365" s="133" t="s">
        <v>149</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35">
      <c r="A366" s="136"/>
      <c r="B366" s="126"/>
      <c r="C366" s="108"/>
      <c r="D366" s="108"/>
      <c r="E366" s="108"/>
      <c r="F366" s="110"/>
      <c r="G366" s="112"/>
      <c r="H366" s="112"/>
      <c r="I366" s="133"/>
      <c r="J366" s="133" t="s">
        <v>150</v>
      </c>
      <c r="K366" s="375">
        <f t="shared" si="25"/>
        <v>100</v>
      </c>
      <c r="L366" s="375">
        <f t="shared" si="25"/>
        <v>100</v>
      </c>
      <c r="M366" s="375">
        <f t="shared" si="25"/>
        <v>100</v>
      </c>
      <c r="N366" s="375">
        <f t="shared" si="25"/>
        <v>100</v>
      </c>
      <c r="O366" s="180">
        <v>100</v>
      </c>
      <c r="P366" s="180">
        <v>0</v>
      </c>
      <c r="Q366" s="180">
        <v>0</v>
      </c>
      <c r="R366" s="180">
        <v>0</v>
      </c>
      <c r="S366" s="180">
        <v>0</v>
      </c>
      <c r="T366" s="112"/>
      <c r="U366" s="133" t="s">
        <v>150</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35">
      <c r="A367" s="136"/>
      <c r="B367" s="126"/>
      <c r="C367" s="108"/>
      <c r="D367" s="108"/>
      <c r="E367" s="108"/>
      <c r="F367" s="110"/>
      <c r="G367" s="112"/>
      <c r="H367" s="112"/>
      <c r="I367" s="133" t="s">
        <v>810</v>
      </c>
      <c r="J367" s="133" t="s">
        <v>395</v>
      </c>
      <c r="K367" s="375">
        <f t="shared" si="25"/>
        <v>100</v>
      </c>
      <c r="L367" s="375">
        <f t="shared" si="25"/>
        <v>100</v>
      </c>
      <c r="M367" s="375">
        <f t="shared" si="25"/>
        <v>100</v>
      </c>
      <c r="N367" s="375">
        <f t="shared" si="25"/>
        <v>100</v>
      </c>
      <c r="O367" s="180">
        <v>100</v>
      </c>
      <c r="P367" s="180">
        <v>0</v>
      </c>
      <c r="Q367" s="180">
        <v>0</v>
      </c>
      <c r="R367" s="180">
        <v>0</v>
      </c>
      <c r="S367" s="180">
        <v>0</v>
      </c>
      <c r="T367" s="112"/>
      <c r="U367" s="133" t="s">
        <v>395</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35">
      <c r="A368" s="136"/>
      <c r="B368" s="126"/>
      <c r="C368" s="108"/>
      <c r="D368" s="108"/>
      <c r="E368" s="108"/>
      <c r="F368" s="110"/>
      <c r="G368" s="112"/>
      <c r="H368" s="112"/>
      <c r="I368" s="133"/>
      <c r="J368" s="133" t="s">
        <v>142</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142</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35">
      <c r="A369" s="136"/>
      <c r="B369" s="126"/>
      <c r="C369" s="108"/>
      <c r="D369" s="108"/>
      <c r="E369" s="108"/>
      <c r="F369" s="110"/>
      <c r="G369" s="112"/>
      <c r="H369" s="112"/>
      <c r="I369" s="133"/>
      <c r="J369" s="133" t="s">
        <v>143</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143</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35">
      <c r="A370" s="136"/>
      <c r="B370" s="126"/>
      <c r="C370" s="108"/>
      <c r="D370" s="108"/>
      <c r="E370" s="108"/>
      <c r="F370" s="110"/>
      <c r="G370" s="112"/>
      <c r="H370" s="112"/>
      <c r="I370" s="133"/>
      <c r="J370" s="133" t="s">
        <v>144</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144</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35">
      <c r="A371" s="136"/>
      <c r="B371" s="126"/>
      <c r="C371" s="108"/>
      <c r="D371" s="108"/>
      <c r="E371" s="108"/>
      <c r="F371" s="110"/>
      <c r="G371" s="112"/>
      <c r="H371" s="112"/>
      <c r="I371" s="133"/>
      <c r="J371" s="133" t="s">
        <v>145</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145</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35">
      <c r="A372" s="136"/>
      <c r="B372" s="126"/>
      <c r="C372" s="108"/>
      <c r="D372" s="108"/>
      <c r="E372" s="108"/>
      <c r="F372" s="110"/>
      <c r="G372" s="112"/>
      <c r="H372" s="112"/>
      <c r="I372" s="133"/>
      <c r="J372" s="133" t="s">
        <v>146</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146</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35">
      <c r="A373" s="136"/>
      <c r="B373" s="126"/>
      <c r="C373" s="108"/>
      <c r="D373" s="108"/>
      <c r="E373" s="108"/>
      <c r="F373" s="110"/>
      <c r="G373" s="112"/>
      <c r="H373" s="112"/>
      <c r="I373" s="133"/>
      <c r="J373" s="133" t="s">
        <v>147</v>
      </c>
      <c r="K373" s="375">
        <f t="shared" si="25"/>
        <v>100</v>
      </c>
      <c r="L373" s="375">
        <f t="shared" si="25"/>
        <v>100</v>
      </c>
      <c r="M373" s="375">
        <f t="shared" si="25"/>
        <v>100</v>
      </c>
      <c r="N373" s="375">
        <f t="shared" si="25"/>
        <v>100</v>
      </c>
      <c r="O373" s="180">
        <v>100</v>
      </c>
      <c r="P373" s="180">
        <v>0</v>
      </c>
      <c r="Q373" s="180">
        <v>0</v>
      </c>
      <c r="R373" s="180">
        <v>0</v>
      </c>
      <c r="S373" s="180">
        <v>0</v>
      </c>
      <c r="T373" s="112"/>
      <c r="U373" s="133" t="s">
        <v>147</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35">
      <c r="A374" s="136"/>
      <c r="B374" s="126"/>
      <c r="C374" s="108"/>
      <c r="D374" s="108"/>
      <c r="E374" s="108"/>
      <c r="F374" s="110"/>
      <c r="G374" s="112"/>
      <c r="H374" s="112"/>
      <c r="I374" s="133"/>
      <c r="J374" s="133" t="s">
        <v>148</v>
      </c>
      <c r="K374" s="375">
        <f t="shared" si="25"/>
        <v>100</v>
      </c>
      <c r="L374" s="375">
        <f t="shared" si="25"/>
        <v>100</v>
      </c>
      <c r="M374" s="375">
        <f t="shared" si="25"/>
        <v>100</v>
      </c>
      <c r="N374" s="375">
        <f t="shared" si="25"/>
        <v>100</v>
      </c>
      <c r="O374" s="180">
        <v>100</v>
      </c>
      <c r="P374" s="180">
        <v>0</v>
      </c>
      <c r="Q374" s="180">
        <v>0</v>
      </c>
      <c r="R374" s="180">
        <v>0</v>
      </c>
      <c r="S374" s="180">
        <v>0</v>
      </c>
      <c r="T374" s="112"/>
      <c r="U374" s="133" t="s">
        <v>148</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35">
      <c r="A375" s="136"/>
      <c r="B375" s="126"/>
      <c r="C375" s="108"/>
      <c r="D375" s="108"/>
      <c r="E375" s="108"/>
      <c r="F375" s="110"/>
      <c r="G375" s="112"/>
      <c r="H375" s="112"/>
      <c r="I375" s="133"/>
      <c r="J375" s="133" t="s">
        <v>149</v>
      </c>
      <c r="K375" s="375">
        <f t="shared" si="25"/>
        <v>100</v>
      </c>
      <c r="L375" s="375">
        <f t="shared" si="25"/>
        <v>100</v>
      </c>
      <c r="M375" s="375">
        <f t="shared" si="25"/>
        <v>100</v>
      </c>
      <c r="N375" s="375">
        <f t="shared" si="25"/>
        <v>100</v>
      </c>
      <c r="O375" s="180">
        <v>100</v>
      </c>
      <c r="P375" s="180">
        <v>0</v>
      </c>
      <c r="Q375" s="180">
        <v>0</v>
      </c>
      <c r="R375" s="180">
        <v>0</v>
      </c>
      <c r="S375" s="180">
        <v>0</v>
      </c>
      <c r="T375" s="112"/>
      <c r="U375" s="133" t="s">
        <v>149</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35">
      <c r="A376" s="136"/>
      <c r="B376" s="126"/>
      <c r="C376" s="108"/>
      <c r="D376" s="108"/>
      <c r="E376" s="108"/>
      <c r="F376" s="110"/>
      <c r="G376" s="112"/>
      <c r="H376" s="112"/>
      <c r="I376" s="133"/>
      <c r="J376" s="133" t="s">
        <v>150</v>
      </c>
      <c r="K376" s="375">
        <f t="shared" si="25"/>
        <v>100</v>
      </c>
      <c r="L376" s="375">
        <f t="shared" si="25"/>
        <v>100</v>
      </c>
      <c r="M376" s="375">
        <f t="shared" si="25"/>
        <v>100</v>
      </c>
      <c r="N376" s="375">
        <f t="shared" si="25"/>
        <v>100</v>
      </c>
      <c r="O376" s="180">
        <v>100</v>
      </c>
      <c r="P376" s="180">
        <v>0</v>
      </c>
      <c r="Q376" s="180">
        <v>0</v>
      </c>
      <c r="R376" s="180">
        <v>0</v>
      </c>
      <c r="S376" s="180">
        <v>0</v>
      </c>
      <c r="T376" s="112"/>
      <c r="U376" s="133" t="s">
        <v>150</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35">
      <c r="A377" s="136"/>
      <c r="B377" s="126"/>
      <c r="C377" s="108"/>
      <c r="D377" s="108"/>
      <c r="E377" s="108"/>
      <c r="F377" s="110"/>
      <c r="G377" s="112"/>
      <c r="H377" s="112"/>
      <c r="I377" s="133" t="s">
        <v>811</v>
      </c>
      <c r="J377" s="133" t="s">
        <v>395</v>
      </c>
      <c r="K377" s="375">
        <f t="shared" si="25"/>
        <v>100</v>
      </c>
      <c r="L377" s="375">
        <f t="shared" si="25"/>
        <v>100</v>
      </c>
      <c r="M377" s="375">
        <f t="shared" si="25"/>
        <v>100</v>
      </c>
      <c r="N377" s="375">
        <f t="shared" si="25"/>
        <v>100</v>
      </c>
      <c r="O377" s="180">
        <v>100</v>
      </c>
      <c r="P377" s="180">
        <v>0</v>
      </c>
      <c r="Q377" s="180">
        <v>0</v>
      </c>
      <c r="R377" s="180">
        <v>0</v>
      </c>
      <c r="S377" s="180">
        <v>0</v>
      </c>
      <c r="T377" s="112"/>
      <c r="U377" s="133" t="s">
        <v>395</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35">
      <c r="A378" s="136"/>
      <c r="B378" s="126"/>
      <c r="C378" s="108"/>
      <c r="D378" s="108"/>
      <c r="E378" s="108"/>
      <c r="F378" s="110"/>
      <c r="G378" s="112"/>
      <c r="H378" s="112"/>
      <c r="I378" s="133"/>
      <c r="J378" s="133" t="s">
        <v>142</v>
      </c>
      <c r="K378" s="375">
        <f t="shared" si="25"/>
        <v>100</v>
      </c>
      <c r="L378" s="375">
        <f t="shared" si="25"/>
        <v>100</v>
      </c>
      <c r="M378" s="375">
        <f t="shared" si="25"/>
        <v>100</v>
      </c>
      <c r="N378" s="375">
        <f t="shared" si="25"/>
        <v>100</v>
      </c>
      <c r="O378" s="180">
        <v>100</v>
      </c>
      <c r="P378" s="180">
        <v>0</v>
      </c>
      <c r="Q378" s="180">
        <v>0</v>
      </c>
      <c r="R378" s="180">
        <v>0</v>
      </c>
      <c r="S378" s="180">
        <v>0</v>
      </c>
      <c r="T378" s="112"/>
      <c r="U378" s="133" t="s">
        <v>142</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35">
      <c r="A379" s="136"/>
      <c r="B379" s="126"/>
      <c r="C379" s="108"/>
      <c r="D379" s="108"/>
      <c r="E379" s="108"/>
      <c r="F379" s="110"/>
      <c r="G379" s="112"/>
      <c r="H379" s="112"/>
      <c r="I379" s="133"/>
      <c r="J379" s="133" t="s">
        <v>143</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143</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35">
      <c r="A380" s="136"/>
      <c r="B380" s="126"/>
      <c r="C380" s="108"/>
      <c r="D380" s="108"/>
      <c r="E380" s="108"/>
      <c r="F380" s="110"/>
      <c r="G380" s="112"/>
      <c r="H380" s="112"/>
      <c r="I380" s="133"/>
      <c r="J380" s="133" t="s">
        <v>144</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144</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35">
      <c r="A381" s="136"/>
      <c r="B381" s="126"/>
      <c r="C381" s="108"/>
      <c r="D381" s="108"/>
      <c r="E381" s="108"/>
      <c r="F381" s="110"/>
      <c r="G381" s="112"/>
      <c r="H381" s="112"/>
      <c r="I381" s="133"/>
      <c r="J381" s="133" t="s">
        <v>145</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145</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35">
      <c r="A382" s="136"/>
      <c r="B382" s="126"/>
      <c r="C382" s="108"/>
      <c r="D382" s="108"/>
      <c r="E382" s="108"/>
      <c r="F382" s="110"/>
      <c r="G382" s="112"/>
      <c r="H382" s="112"/>
      <c r="I382" s="133"/>
      <c r="J382" s="133" t="s">
        <v>146</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146</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35">
      <c r="A383" s="136"/>
      <c r="B383" s="126"/>
      <c r="C383" s="108"/>
      <c r="D383" s="108"/>
      <c r="E383" s="108"/>
      <c r="F383" s="110"/>
      <c r="G383" s="112"/>
      <c r="H383" s="112"/>
      <c r="I383" s="133"/>
      <c r="J383" s="133" t="s">
        <v>147</v>
      </c>
      <c r="K383" s="375">
        <f t="shared" si="25"/>
        <v>100</v>
      </c>
      <c r="L383" s="375">
        <f t="shared" si="25"/>
        <v>100</v>
      </c>
      <c r="M383" s="375">
        <f t="shared" si="25"/>
        <v>100</v>
      </c>
      <c r="N383" s="375">
        <f t="shared" si="25"/>
        <v>100</v>
      </c>
      <c r="O383" s="180">
        <v>100</v>
      </c>
      <c r="P383" s="180">
        <v>0</v>
      </c>
      <c r="Q383" s="180">
        <v>0</v>
      </c>
      <c r="R383" s="180">
        <v>0</v>
      </c>
      <c r="S383" s="180">
        <v>0</v>
      </c>
      <c r="T383" s="112"/>
      <c r="U383" s="133" t="s">
        <v>147</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35">
      <c r="A384" s="136"/>
      <c r="B384" s="126"/>
      <c r="C384" s="108"/>
      <c r="D384" s="108"/>
      <c r="E384" s="108"/>
      <c r="F384" s="110"/>
      <c r="G384" s="112"/>
      <c r="H384" s="112"/>
      <c r="I384" s="133"/>
      <c r="J384" s="133" t="s">
        <v>148</v>
      </c>
      <c r="K384" s="375">
        <f t="shared" si="25"/>
        <v>100</v>
      </c>
      <c r="L384" s="375">
        <f t="shared" si="25"/>
        <v>100</v>
      </c>
      <c r="M384" s="375">
        <f t="shared" si="25"/>
        <v>100</v>
      </c>
      <c r="N384" s="375">
        <f t="shared" si="25"/>
        <v>100</v>
      </c>
      <c r="O384" s="180">
        <v>100</v>
      </c>
      <c r="P384" s="180">
        <v>0</v>
      </c>
      <c r="Q384" s="180">
        <v>0</v>
      </c>
      <c r="R384" s="180">
        <v>0</v>
      </c>
      <c r="S384" s="180">
        <v>0</v>
      </c>
      <c r="T384" s="112"/>
      <c r="U384" s="133" t="s">
        <v>148</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35">
      <c r="A385" s="136"/>
      <c r="B385" s="126"/>
      <c r="C385" s="108"/>
      <c r="D385" s="108"/>
      <c r="E385" s="108"/>
      <c r="F385" s="110"/>
      <c r="G385" s="112"/>
      <c r="H385" s="112"/>
      <c r="I385" s="133"/>
      <c r="J385" s="133" t="s">
        <v>149</v>
      </c>
      <c r="K385" s="375">
        <f t="shared" si="25"/>
        <v>100</v>
      </c>
      <c r="L385" s="375">
        <f t="shared" si="25"/>
        <v>100</v>
      </c>
      <c r="M385" s="375">
        <f t="shared" si="25"/>
        <v>100</v>
      </c>
      <c r="N385" s="375">
        <f t="shared" si="25"/>
        <v>100</v>
      </c>
      <c r="O385" s="180">
        <v>100</v>
      </c>
      <c r="P385" s="180">
        <v>0</v>
      </c>
      <c r="Q385" s="180">
        <v>0</v>
      </c>
      <c r="R385" s="180">
        <v>0</v>
      </c>
      <c r="S385" s="180">
        <v>0</v>
      </c>
      <c r="T385" s="112"/>
      <c r="U385" s="133" t="s">
        <v>149</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35">
      <c r="A386" s="136"/>
      <c r="B386" s="126"/>
      <c r="C386" s="108"/>
      <c r="D386" s="108"/>
      <c r="E386" s="108"/>
      <c r="F386" s="110"/>
      <c r="G386" s="112"/>
      <c r="H386" s="112"/>
      <c r="I386" s="133"/>
      <c r="J386" s="133" t="s">
        <v>150</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150</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35">
      <c r="A387" s="136"/>
      <c r="B387" s="126"/>
      <c r="C387" s="108"/>
      <c r="D387" s="108"/>
      <c r="E387" s="108"/>
      <c r="F387" s="110"/>
      <c r="G387" s="112"/>
      <c r="H387" s="112"/>
      <c r="I387" s="133" t="s">
        <v>812</v>
      </c>
      <c r="J387" s="133" t="s">
        <v>395</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395</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35">
      <c r="A388" s="136"/>
      <c r="B388" s="126"/>
      <c r="C388" s="108"/>
      <c r="D388" s="108"/>
      <c r="E388" s="108"/>
      <c r="F388" s="110"/>
      <c r="G388" s="112"/>
      <c r="H388" s="112"/>
      <c r="I388" s="133"/>
      <c r="J388" s="133" t="s">
        <v>142</v>
      </c>
      <c r="K388" s="375">
        <f t="shared" si="41"/>
        <v>100</v>
      </c>
      <c r="L388" s="375">
        <f t="shared" si="41"/>
        <v>100</v>
      </c>
      <c r="M388" s="375">
        <f t="shared" si="41"/>
        <v>100</v>
      </c>
      <c r="N388" s="375">
        <f t="shared" si="40"/>
        <v>100</v>
      </c>
      <c r="O388" s="180">
        <v>100</v>
      </c>
      <c r="P388" s="180">
        <v>0</v>
      </c>
      <c r="Q388" s="180">
        <v>0</v>
      </c>
      <c r="R388" s="180">
        <v>0</v>
      </c>
      <c r="S388" s="180">
        <v>0</v>
      </c>
      <c r="T388" s="112"/>
      <c r="U388" s="133" t="s">
        <v>142</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35">
      <c r="A389" s="136"/>
      <c r="B389" s="126"/>
      <c r="C389" s="108"/>
      <c r="D389" s="108"/>
      <c r="E389" s="108"/>
      <c r="F389" s="110"/>
      <c r="G389" s="112"/>
      <c r="H389" s="112"/>
      <c r="I389" s="133"/>
      <c r="J389" s="133" t="s">
        <v>143</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143</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35">
      <c r="A390" s="136"/>
      <c r="B390" s="126"/>
      <c r="C390" s="108"/>
      <c r="D390" s="108"/>
      <c r="E390" s="108"/>
      <c r="F390" s="110"/>
      <c r="G390" s="112"/>
      <c r="H390" s="112"/>
      <c r="I390" s="133"/>
      <c r="J390" s="133" t="s">
        <v>144</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144</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35">
      <c r="A391" s="136"/>
      <c r="B391" s="126"/>
      <c r="C391" s="108"/>
      <c r="D391" s="108"/>
      <c r="E391" s="108"/>
      <c r="F391" s="110"/>
      <c r="G391" s="112"/>
      <c r="H391" s="112"/>
      <c r="I391" s="133"/>
      <c r="J391" s="133" t="s">
        <v>145</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145</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35">
      <c r="A392" s="136"/>
      <c r="B392" s="126"/>
      <c r="C392" s="108"/>
      <c r="D392" s="108"/>
      <c r="E392" s="108"/>
      <c r="F392" s="110"/>
      <c r="G392" s="112"/>
      <c r="H392" s="112"/>
      <c r="I392" s="133"/>
      <c r="J392" s="133" t="s">
        <v>146</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146</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35">
      <c r="A393" s="136"/>
      <c r="B393" s="126"/>
      <c r="C393" s="108"/>
      <c r="D393" s="108"/>
      <c r="E393" s="108"/>
      <c r="F393" s="110"/>
      <c r="G393" s="112"/>
      <c r="H393" s="112"/>
      <c r="I393" s="133"/>
      <c r="J393" s="133" t="s">
        <v>147</v>
      </c>
      <c r="K393" s="375">
        <f t="shared" si="41"/>
        <v>100</v>
      </c>
      <c r="L393" s="375">
        <f t="shared" si="41"/>
        <v>100</v>
      </c>
      <c r="M393" s="375">
        <f t="shared" si="41"/>
        <v>100</v>
      </c>
      <c r="N393" s="375">
        <f t="shared" si="40"/>
        <v>100</v>
      </c>
      <c r="O393" s="180">
        <v>100</v>
      </c>
      <c r="P393" s="180">
        <v>0</v>
      </c>
      <c r="Q393" s="180">
        <v>0</v>
      </c>
      <c r="R393" s="180">
        <v>0</v>
      </c>
      <c r="S393" s="180">
        <v>0</v>
      </c>
      <c r="T393" s="112"/>
      <c r="U393" s="133" t="s">
        <v>147</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35">
      <c r="A394" s="136"/>
      <c r="B394" s="126"/>
      <c r="C394" s="108"/>
      <c r="D394" s="108"/>
      <c r="E394" s="108"/>
      <c r="F394" s="110"/>
      <c r="G394" s="112"/>
      <c r="H394" s="112"/>
      <c r="I394" s="133"/>
      <c r="J394" s="133" t="s">
        <v>148</v>
      </c>
      <c r="K394" s="375">
        <f t="shared" si="41"/>
        <v>100</v>
      </c>
      <c r="L394" s="375">
        <f t="shared" si="41"/>
        <v>100</v>
      </c>
      <c r="M394" s="375">
        <f t="shared" si="41"/>
        <v>100</v>
      </c>
      <c r="N394" s="375">
        <f t="shared" si="40"/>
        <v>100</v>
      </c>
      <c r="O394" s="180">
        <v>100</v>
      </c>
      <c r="P394" s="180">
        <v>0</v>
      </c>
      <c r="Q394" s="180">
        <v>0</v>
      </c>
      <c r="R394" s="180">
        <v>0</v>
      </c>
      <c r="S394" s="180">
        <v>0</v>
      </c>
      <c r="T394" s="112"/>
      <c r="U394" s="133" t="s">
        <v>148</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35">
      <c r="A395" s="136"/>
      <c r="B395" s="126"/>
      <c r="C395" s="108"/>
      <c r="D395" s="108"/>
      <c r="E395" s="108"/>
      <c r="F395" s="110"/>
      <c r="G395" s="112"/>
      <c r="H395" s="112"/>
      <c r="I395" s="133"/>
      <c r="J395" s="133" t="s">
        <v>149</v>
      </c>
      <c r="K395" s="375">
        <f t="shared" si="41"/>
        <v>100</v>
      </c>
      <c r="L395" s="375">
        <f t="shared" si="41"/>
        <v>100</v>
      </c>
      <c r="M395" s="375">
        <f t="shared" si="41"/>
        <v>100</v>
      </c>
      <c r="N395" s="375">
        <f t="shared" si="40"/>
        <v>100</v>
      </c>
      <c r="O395" s="180">
        <v>100</v>
      </c>
      <c r="P395" s="180">
        <v>0</v>
      </c>
      <c r="Q395" s="180">
        <v>0</v>
      </c>
      <c r="R395" s="180">
        <v>0</v>
      </c>
      <c r="S395" s="180">
        <v>0</v>
      </c>
      <c r="T395" s="112"/>
      <c r="U395" s="133" t="s">
        <v>149</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35">
      <c r="A396" s="136"/>
      <c r="B396" s="126"/>
      <c r="C396" s="108"/>
      <c r="D396" s="108"/>
      <c r="E396" s="108"/>
      <c r="F396" s="110"/>
      <c r="G396" s="112"/>
      <c r="H396" s="112"/>
      <c r="I396" s="133"/>
      <c r="J396" s="133" t="s">
        <v>150</v>
      </c>
      <c r="K396" s="375">
        <f t="shared" si="41"/>
        <v>100</v>
      </c>
      <c r="L396" s="375">
        <f t="shared" si="41"/>
        <v>100</v>
      </c>
      <c r="M396" s="375">
        <f t="shared" si="41"/>
        <v>100</v>
      </c>
      <c r="N396" s="375">
        <f t="shared" si="40"/>
        <v>100</v>
      </c>
      <c r="O396" s="180">
        <v>100</v>
      </c>
      <c r="P396" s="180">
        <v>0</v>
      </c>
      <c r="Q396" s="180">
        <v>0</v>
      </c>
      <c r="R396" s="180">
        <v>0</v>
      </c>
      <c r="S396" s="180">
        <v>0</v>
      </c>
      <c r="T396" s="112"/>
      <c r="U396" s="133" t="s">
        <v>150</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35">
      <c r="A397" s="136"/>
      <c r="B397" s="126"/>
      <c r="C397" s="108"/>
      <c r="D397" s="108"/>
      <c r="E397" s="108"/>
      <c r="F397" s="110"/>
      <c r="G397" s="112"/>
      <c r="H397" s="112"/>
      <c r="I397" s="133" t="s">
        <v>813</v>
      </c>
      <c r="J397" s="133" t="s">
        <v>395</v>
      </c>
      <c r="K397" s="375">
        <f t="shared" si="41"/>
        <v>100</v>
      </c>
      <c r="L397" s="375">
        <f t="shared" si="41"/>
        <v>100</v>
      </c>
      <c r="M397" s="375">
        <f t="shared" si="41"/>
        <v>100</v>
      </c>
      <c r="N397" s="375">
        <f t="shared" si="40"/>
        <v>100</v>
      </c>
      <c r="O397" s="180">
        <v>100</v>
      </c>
      <c r="P397" s="180">
        <v>0</v>
      </c>
      <c r="Q397" s="180">
        <v>0</v>
      </c>
      <c r="R397" s="180">
        <v>0</v>
      </c>
      <c r="S397" s="180">
        <v>0</v>
      </c>
      <c r="T397" s="112"/>
      <c r="U397" s="133" t="s">
        <v>395</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35">
      <c r="A398" s="136"/>
      <c r="B398" s="126"/>
      <c r="C398" s="108"/>
      <c r="D398" s="108"/>
      <c r="E398" s="108"/>
      <c r="F398" s="110"/>
      <c r="G398" s="112"/>
      <c r="H398" s="112"/>
      <c r="I398" s="133"/>
      <c r="J398" s="133" t="s">
        <v>142</v>
      </c>
      <c r="K398" s="375">
        <f t="shared" si="41"/>
        <v>100</v>
      </c>
      <c r="L398" s="375">
        <f t="shared" si="41"/>
        <v>100</v>
      </c>
      <c r="M398" s="375">
        <f t="shared" si="41"/>
        <v>100</v>
      </c>
      <c r="N398" s="375">
        <f t="shared" si="40"/>
        <v>100</v>
      </c>
      <c r="O398" s="180">
        <v>100</v>
      </c>
      <c r="P398" s="180">
        <v>0</v>
      </c>
      <c r="Q398" s="180">
        <v>0</v>
      </c>
      <c r="R398" s="180">
        <v>0</v>
      </c>
      <c r="S398" s="180">
        <v>0</v>
      </c>
      <c r="T398" s="112"/>
      <c r="U398" s="133" t="s">
        <v>142</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35">
      <c r="A399" s="136"/>
      <c r="B399" s="126"/>
      <c r="C399" s="108"/>
      <c r="D399" s="108"/>
      <c r="E399" s="108"/>
      <c r="F399" s="110"/>
      <c r="G399" s="112"/>
      <c r="H399" s="112"/>
      <c r="I399" s="133"/>
      <c r="J399" s="133" t="s">
        <v>143</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143</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35">
      <c r="A400" s="136"/>
      <c r="B400" s="126"/>
      <c r="C400" s="108"/>
      <c r="D400" s="108"/>
      <c r="E400" s="108"/>
      <c r="F400" s="110"/>
      <c r="G400" s="112"/>
      <c r="H400" s="112"/>
      <c r="I400" s="133"/>
      <c r="J400" s="133" t="s">
        <v>144</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144</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35">
      <c r="A401" s="136"/>
      <c r="B401" s="126"/>
      <c r="C401" s="108"/>
      <c r="D401" s="108"/>
      <c r="E401" s="108"/>
      <c r="F401" s="110"/>
      <c r="G401" s="112"/>
      <c r="H401" s="112"/>
      <c r="I401" s="133"/>
      <c r="J401" s="133" t="s">
        <v>145</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145</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35">
      <c r="A402" s="136"/>
      <c r="B402" s="126"/>
      <c r="C402" s="108"/>
      <c r="D402" s="108"/>
      <c r="E402" s="108"/>
      <c r="F402" s="110"/>
      <c r="G402" s="112"/>
      <c r="H402" s="112"/>
      <c r="I402" s="133"/>
      <c r="J402" s="133" t="s">
        <v>146</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146</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35">
      <c r="A403" s="136"/>
      <c r="B403" s="126"/>
      <c r="C403" s="108"/>
      <c r="D403" s="108"/>
      <c r="E403" s="108"/>
      <c r="F403" s="110"/>
      <c r="G403" s="112"/>
      <c r="H403" s="112"/>
      <c r="I403" s="133"/>
      <c r="J403" s="133" t="s">
        <v>147</v>
      </c>
      <c r="K403" s="375">
        <f t="shared" si="41"/>
        <v>100</v>
      </c>
      <c r="L403" s="375">
        <f t="shared" si="41"/>
        <v>100</v>
      </c>
      <c r="M403" s="375">
        <f t="shared" si="41"/>
        <v>100</v>
      </c>
      <c r="N403" s="375">
        <f t="shared" si="40"/>
        <v>100</v>
      </c>
      <c r="O403" s="180">
        <v>100</v>
      </c>
      <c r="P403" s="180">
        <v>0</v>
      </c>
      <c r="Q403" s="180">
        <v>0</v>
      </c>
      <c r="R403" s="180">
        <v>0</v>
      </c>
      <c r="S403" s="180">
        <v>0</v>
      </c>
      <c r="T403" s="112"/>
      <c r="U403" s="133" t="s">
        <v>147</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35">
      <c r="A404" s="136"/>
      <c r="B404" s="126"/>
      <c r="C404" s="108"/>
      <c r="D404" s="108"/>
      <c r="E404" s="108"/>
      <c r="F404" s="110"/>
      <c r="G404" s="112"/>
      <c r="H404" s="112"/>
      <c r="I404" s="133"/>
      <c r="J404" s="133" t="s">
        <v>148</v>
      </c>
      <c r="K404" s="375">
        <f t="shared" si="41"/>
        <v>100</v>
      </c>
      <c r="L404" s="375">
        <f t="shared" si="41"/>
        <v>100</v>
      </c>
      <c r="M404" s="375">
        <f t="shared" si="41"/>
        <v>100</v>
      </c>
      <c r="N404" s="375">
        <f t="shared" si="40"/>
        <v>100</v>
      </c>
      <c r="O404" s="180">
        <v>100</v>
      </c>
      <c r="P404" s="180">
        <v>0</v>
      </c>
      <c r="Q404" s="180">
        <v>0</v>
      </c>
      <c r="R404" s="180">
        <v>0</v>
      </c>
      <c r="S404" s="180">
        <v>0</v>
      </c>
      <c r="T404" s="112"/>
      <c r="U404" s="133" t="s">
        <v>148</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35">
      <c r="A405" s="136"/>
      <c r="B405" s="126"/>
      <c r="C405" s="108"/>
      <c r="D405" s="108"/>
      <c r="E405" s="108"/>
      <c r="F405" s="110"/>
      <c r="G405" s="112"/>
      <c r="H405" s="112"/>
      <c r="I405" s="133"/>
      <c r="J405" s="133" t="s">
        <v>149</v>
      </c>
      <c r="K405" s="375">
        <f t="shared" si="41"/>
        <v>100</v>
      </c>
      <c r="L405" s="375">
        <f t="shared" si="41"/>
        <v>100</v>
      </c>
      <c r="M405" s="375">
        <f t="shared" si="41"/>
        <v>100</v>
      </c>
      <c r="N405" s="375">
        <f t="shared" si="40"/>
        <v>100</v>
      </c>
      <c r="O405" s="180">
        <v>100</v>
      </c>
      <c r="P405" s="180">
        <v>0</v>
      </c>
      <c r="Q405" s="180">
        <v>0</v>
      </c>
      <c r="R405" s="180">
        <v>0</v>
      </c>
      <c r="S405" s="180">
        <v>0</v>
      </c>
      <c r="T405" s="112"/>
      <c r="U405" s="133" t="s">
        <v>149</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35">
      <c r="A406" s="136"/>
      <c r="B406" s="126"/>
      <c r="C406" s="108"/>
      <c r="D406" s="108"/>
      <c r="E406" s="108"/>
      <c r="F406" s="110"/>
      <c r="G406" s="112"/>
      <c r="H406" s="112"/>
      <c r="I406" s="133"/>
      <c r="J406" s="133" t="s">
        <v>150</v>
      </c>
      <c r="K406" s="375">
        <f t="shared" si="41"/>
        <v>100</v>
      </c>
      <c r="L406" s="375">
        <f t="shared" si="41"/>
        <v>100</v>
      </c>
      <c r="M406" s="375">
        <f t="shared" si="41"/>
        <v>100</v>
      </c>
      <c r="N406" s="375">
        <f t="shared" si="40"/>
        <v>100</v>
      </c>
      <c r="O406" s="180">
        <v>100</v>
      </c>
      <c r="P406" s="180">
        <v>0</v>
      </c>
      <c r="Q406" s="180">
        <v>0</v>
      </c>
      <c r="R406" s="180">
        <v>0</v>
      </c>
      <c r="S406" s="180">
        <v>0</v>
      </c>
      <c r="T406" s="112"/>
      <c r="U406" s="133" t="s">
        <v>150</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4.5" outlineLevel="1" collapsed="1" x14ac:dyDescent="0.35">
      <c r="A407" s="136"/>
      <c r="B407" s="126"/>
      <c r="C407" s="91" t="s">
        <v>126</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3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128</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3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3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15" customHeight="1" outlineLevel="1" collapsed="1" thickBot="1" x14ac:dyDescent="0.4">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15" customHeight="1" outlineLevel="1" x14ac:dyDescent="0.3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119</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35">
      <c r="A413" s="136"/>
      <c r="B413" s="126"/>
      <c r="C413" s="709"/>
      <c r="D413" s="709">
        <v>0</v>
      </c>
      <c r="E413" s="709" t="s">
        <v>1</v>
      </c>
      <c r="F413" s="85"/>
      <c r="G413" s="86" t="s">
        <v>181</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35">
      <c r="A414" s="136"/>
      <c r="B414" s="126"/>
      <c r="C414" s="709"/>
      <c r="D414" s="91"/>
      <c r="E414" s="700"/>
      <c r="F414" s="93"/>
      <c r="G414" s="94" t="s">
        <v>182</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3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3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35">
      <c r="A417" s="136"/>
      <c r="B417" s="126"/>
      <c r="C417" s="700"/>
      <c r="D417" s="700"/>
      <c r="E417" s="700"/>
      <c r="F417" s="700"/>
      <c r="G417" s="1168"/>
      <c r="H417" s="1168"/>
      <c r="I417" s="1168"/>
      <c r="J417" s="1168"/>
      <c r="K417" s="1168"/>
      <c r="L417" s="1168"/>
      <c r="M417" s="725" t="s">
        <v>183</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35">
      <c r="A418" s="136"/>
      <c r="B418" s="126"/>
      <c r="C418" s="700"/>
      <c r="D418" s="700"/>
      <c r="E418" s="700"/>
      <c r="F418" s="700"/>
      <c r="G418" s="700"/>
      <c r="H418" s="700"/>
      <c r="I418" s="700"/>
      <c r="J418" s="700"/>
      <c r="K418" s="700"/>
      <c r="L418" s="1168"/>
      <c r="M418" s="725" t="s">
        <v>185</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35">
      <c r="A419" s="136"/>
      <c r="B419" s="126"/>
      <c r="C419" s="700"/>
      <c r="D419" s="700"/>
      <c r="E419" s="700"/>
      <c r="F419" s="700"/>
      <c r="G419" s="725"/>
      <c r="H419" s="725"/>
      <c r="I419" s="725"/>
      <c r="J419" s="725"/>
      <c r="K419" s="725" t="s">
        <v>184</v>
      </c>
      <c r="L419" s="725"/>
      <c r="M419" s="725" t="s">
        <v>849</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35">
      <c r="A420" s="136"/>
      <c r="B420" s="126"/>
      <c r="C420" s="108"/>
      <c r="D420" s="108"/>
      <c r="E420" s="108"/>
      <c r="F420" s="700"/>
      <c r="G420" s="725"/>
      <c r="H420" s="725"/>
      <c r="I420" s="725"/>
      <c r="J420" s="725"/>
      <c r="K420" s="725" t="s">
        <v>186</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15" customHeight="1" outlineLevel="1" x14ac:dyDescent="0.35">
      <c r="A421" s="136"/>
      <c r="B421" s="126"/>
      <c r="C421" s="91" t="s">
        <v>122</v>
      </c>
      <c r="D421" s="108"/>
      <c r="E421" s="108"/>
      <c r="F421" s="700"/>
      <c r="G421" s="725"/>
      <c r="H421" s="725"/>
      <c r="I421" s="725"/>
      <c r="J421" s="109" t="s">
        <v>123</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15" customHeight="1" outlineLevel="1" x14ac:dyDescent="0.3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35">
      <c r="A423" s="136"/>
      <c r="B423" s="126"/>
      <c r="C423" s="108"/>
      <c r="D423" s="108"/>
      <c r="E423" s="108"/>
      <c r="F423" s="110"/>
      <c r="G423" s="112"/>
      <c r="H423" s="112"/>
      <c r="I423" s="133" t="s">
        <v>395</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35">
      <c r="A424" s="136"/>
      <c r="B424" s="126"/>
      <c r="C424" s="108"/>
      <c r="D424" s="108"/>
      <c r="E424" s="108"/>
      <c r="F424" s="110"/>
      <c r="G424" s="112"/>
      <c r="H424" s="112"/>
      <c r="I424" s="133" t="s">
        <v>142</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35">
      <c r="A425" s="136"/>
      <c r="B425" s="126"/>
      <c r="C425" s="108"/>
      <c r="D425" s="108"/>
      <c r="E425" s="108"/>
      <c r="F425" s="110"/>
      <c r="G425" s="112"/>
      <c r="H425" s="112"/>
      <c r="I425" s="133" t="s">
        <v>143</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35">
      <c r="A426" s="136"/>
      <c r="B426" s="126"/>
      <c r="C426" s="108"/>
      <c r="D426" s="108"/>
      <c r="E426" s="108"/>
      <c r="F426" s="110"/>
      <c r="G426" s="112"/>
      <c r="H426" s="112"/>
      <c r="I426" s="133" t="s">
        <v>144</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35">
      <c r="A427" s="136"/>
      <c r="B427" s="126"/>
      <c r="C427" s="108"/>
      <c r="D427" s="108"/>
      <c r="E427" s="108"/>
      <c r="F427" s="110"/>
      <c r="G427" s="112"/>
      <c r="H427" s="112"/>
      <c r="I427" s="133" t="s">
        <v>145</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35">
      <c r="A428" s="136"/>
      <c r="B428" s="126"/>
      <c r="C428" s="108"/>
      <c r="D428" s="108"/>
      <c r="E428" s="108"/>
      <c r="F428" s="110"/>
      <c r="G428" s="112"/>
      <c r="H428" s="112"/>
      <c r="I428" s="133" t="s">
        <v>146</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35">
      <c r="A429" s="136"/>
      <c r="B429" s="126"/>
      <c r="C429" s="108"/>
      <c r="D429" s="108"/>
      <c r="E429" s="108"/>
      <c r="F429" s="110"/>
      <c r="G429" s="112"/>
      <c r="H429" s="112"/>
      <c r="I429" s="133" t="s">
        <v>147</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35">
      <c r="A430" s="136"/>
      <c r="B430" s="126"/>
      <c r="C430" s="108"/>
      <c r="D430" s="108"/>
      <c r="E430" s="108"/>
      <c r="F430" s="110"/>
      <c r="G430" s="112"/>
      <c r="H430" s="112"/>
      <c r="I430" s="133" t="s">
        <v>148</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35">
      <c r="A431" s="136"/>
      <c r="B431" s="126"/>
      <c r="C431" s="108"/>
      <c r="D431" s="108"/>
      <c r="E431" s="108"/>
      <c r="F431" s="110"/>
      <c r="G431" s="112"/>
      <c r="H431" s="112"/>
      <c r="I431" s="133" t="s">
        <v>149</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35">
      <c r="A432" s="136"/>
      <c r="B432" s="126"/>
      <c r="C432" s="108"/>
      <c r="D432" s="108"/>
      <c r="E432" s="108"/>
      <c r="F432" s="110"/>
      <c r="G432" s="118"/>
      <c r="H432" s="118"/>
      <c r="I432" s="133" t="s">
        <v>150</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3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35">
      <c r="A434" s="136"/>
      <c r="B434" s="126"/>
      <c r="C434" s="108"/>
      <c r="D434" s="108"/>
      <c r="E434" s="108"/>
      <c r="F434" s="110"/>
      <c r="G434" s="118"/>
      <c r="H434" s="118" t="s">
        <v>226</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35">
      <c r="A435" s="136"/>
      <c r="B435" s="126"/>
      <c r="C435" s="108"/>
      <c r="D435" s="108"/>
      <c r="E435" s="108"/>
      <c r="F435" s="110"/>
      <c r="G435" s="118"/>
      <c r="H435" s="118" t="s">
        <v>187</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35">
      <c r="A436" s="136"/>
      <c r="B436" s="126"/>
      <c r="C436" s="108"/>
      <c r="D436" s="108"/>
      <c r="E436" s="108"/>
      <c r="F436" s="110"/>
      <c r="G436" s="118"/>
      <c r="H436" s="118" t="s">
        <v>227</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35">
      <c r="A437" s="136"/>
      <c r="B437" s="126"/>
      <c r="C437" s="108"/>
      <c r="D437" s="108"/>
      <c r="E437" s="108"/>
      <c r="F437" s="110"/>
      <c r="G437" s="118"/>
      <c r="H437" s="118" t="s">
        <v>228</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35">
      <c r="A438" s="136"/>
      <c r="B438" s="126"/>
      <c r="C438" s="108"/>
      <c r="D438" s="108"/>
      <c r="E438" s="108"/>
      <c r="F438" s="110"/>
      <c r="G438" s="118"/>
      <c r="H438" s="118" t="s">
        <v>188</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15" customHeight="1" outlineLevel="1" x14ac:dyDescent="0.35">
      <c r="A439" s="136"/>
      <c r="B439" s="126"/>
      <c r="C439" s="91" t="s">
        <v>126</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3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127</v>
      </c>
      <c r="AE440" s="692" t="s">
        <v>128</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3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3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15" customHeight="1" outlineLevel="1" collapsed="1" thickBot="1" x14ac:dyDescent="0.4">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15" customHeight="1" outlineLevel="1" x14ac:dyDescent="0.3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119</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35">
      <c r="A445" s="136"/>
      <c r="B445" s="126"/>
      <c r="C445" s="709"/>
      <c r="D445" s="709">
        <v>0</v>
      </c>
      <c r="E445" s="709" t="s">
        <v>1</v>
      </c>
      <c r="F445" s="85"/>
      <c r="G445" s="86" t="s">
        <v>189</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35">
      <c r="A446" s="136"/>
      <c r="B446" s="126"/>
      <c r="C446" s="709"/>
      <c r="D446" s="91"/>
      <c r="E446" s="700"/>
      <c r="F446" s="93"/>
      <c r="G446" s="94" t="s">
        <v>190</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3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3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3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35">
      <c r="A450" s="136"/>
      <c r="B450" s="126"/>
      <c r="C450" s="700"/>
      <c r="D450" s="700"/>
      <c r="E450" s="700"/>
      <c r="F450" s="700"/>
      <c r="G450" s="700"/>
      <c r="H450" s="700"/>
      <c r="I450" s="700"/>
      <c r="J450" s="807" t="s">
        <v>1240</v>
      </c>
      <c r="K450" s="807"/>
      <c r="L450" s="726"/>
      <c r="M450" s="726"/>
      <c r="N450" s="726"/>
      <c r="O450" s="807"/>
      <c r="P450" s="726"/>
      <c r="Q450" s="726"/>
      <c r="R450" s="726"/>
      <c r="S450" s="726"/>
      <c r="T450" s="1168"/>
      <c r="U450" s="728" t="s">
        <v>823</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3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35">
      <c r="A452" s="136"/>
      <c r="B452" s="126"/>
      <c r="C452" s="108"/>
      <c r="D452" s="108"/>
      <c r="E452" s="108"/>
      <c r="F452" s="700"/>
      <c r="G452" s="725"/>
      <c r="H452" s="725" t="s">
        <v>164</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15" customHeight="1" outlineLevel="1" x14ac:dyDescent="0.35">
      <c r="A453" s="136"/>
      <c r="B453" s="126"/>
      <c r="C453" s="91" t="s">
        <v>122</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15" customHeight="1" outlineLevel="1" x14ac:dyDescent="0.3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35">
      <c r="A455" s="136"/>
      <c r="B455" s="126"/>
      <c r="C455" s="108"/>
      <c r="D455" s="108"/>
      <c r="E455" s="108"/>
      <c r="F455" s="110"/>
      <c r="G455" s="112"/>
      <c r="H455" s="133" t="s">
        <v>397</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35">
      <c r="A456" s="136"/>
      <c r="B456" s="126"/>
      <c r="C456" s="108"/>
      <c r="D456" s="108"/>
      <c r="E456" s="108"/>
      <c r="F456" s="110"/>
      <c r="G456" s="112"/>
      <c r="H456" s="133" t="s">
        <v>398</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35">
      <c r="A457" s="136"/>
      <c r="B457" s="126"/>
      <c r="C457" s="108"/>
      <c r="D457" s="108"/>
      <c r="E457" s="108"/>
      <c r="F457" s="110"/>
      <c r="G457" s="112"/>
      <c r="H457" s="133" t="s">
        <v>399</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35">
      <c r="A458" s="136"/>
      <c r="B458" s="126"/>
      <c r="C458" s="108"/>
      <c r="D458" s="108"/>
      <c r="E458" s="108"/>
      <c r="F458" s="110"/>
      <c r="G458" s="112"/>
      <c r="H458" s="133" t="s">
        <v>400</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35">
      <c r="A459" s="136"/>
      <c r="B459" s="126"/>
      <c r="C459" s="108"/>
      <c r="D459" s="108"/>
      <c r="E459" s="108"/>
      <c r="F459" s="110"/>
      <c r="G459" s="112"/>
      <c r="H459" s="133" t="s">
        <v>401</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35">
      <c r="A460" s="136"/>
      <c r="B460" s="126"/>
      <c r="C460" s="108"/>
      <c r="D460" s="108"/>
      <c r="E460" s="108"/>
      <c r="F460" s="110"/>
      <c r="G460" s="112"/>
      <c r="H460" s="133" t="s">
        <v>402</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35">
      <c r="A461" s="136"/>
      <c r="B461" s="126"/>
      <c r="C461" s="108"/>
      <c r="D461" s="108"/>
      <c r="E461" s="108"/>
      <c r="F461" s="110"/>
      <c r="G461" s="112"/>
      <c r="H461" s="133" t="s">
        <v>403</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35">
      <c r="A462" s="136"/>
      <c r="B462" s="126"/>
      <c r="C462" s="108"/>
      <c r="D462" s="108"/>
      <c r="E462" s="108"/>
      <c r="F462" s="110"/>
      <c r="G462" s="112"/>
      <c r="H462" s="133" t="s">
        <v>404</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35">
      <c r="A463" s="136"/>
      <c r="B463" s="126"/>
      <c r="C463" s="108"/>
      <c r="D463" s="108"/>
      <c r="E463" s="108"/>
      <c r="F463" s="110"/>
      <c r="G463" s="112"/>
      <c r="H463" s="133" t="s">
        <v>405</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35">
      <c r="A464" s="136"/>
      <c r="B464" s="126"/>
      <c r="C464" s="108"/>
      <c r="D464" s="108"/>
      <c r="E464" s="108"/>
      <c r="F464" s="110"/>
      <c r="G464" s="118"/>
      <c r="H464" s="133" t="s">
        <v>406</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15" customHeight="1" outlineLevel="1" x14ac:dyDescent="0.35">
      <c r="A465" s="136"/>
      <c r="B465" s="126"/>
      <c r="C465" s="91" t="s">
        <v>126</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3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127</v>
      </c>
      <c r="W466" s="124"/>
      <c r="X466" s="124"/>
      <c r="Y466" s="124"/>
      <c r="Z466" s="124"/>
      <c r="AA466" s="124"/>
      <c r="AB466" s="124"/>
      <c r="AC466" s="124"/>
      <c r="AD466" s="124"/>
      <c r="AE466" s="692" t="s">
        <v>128</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3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3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15" customHeight="1" outlineLevel="1" collapsed="1" thickBot="1" x14ac:dyDescent="0.4">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15" customHeight="1" outlineLevel="1" x14ac:dyDescent="0.3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35">
      <c r="A471" s="136"/>
      <c r="B471" s="126"/>
      <c r="C471" s="709"/>
      <c r="D471" s="709">
        <v>0</v>
      </c>
      <c r="E471" s="709" t="s">
        <v>1</v>
      </c>
      <c r="F471" s="85"/>
      <c r="G471" s="86" t="s">
        <v>192</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35">
      <c r="A472" s="136"/>
      <c r="B472" s="126"/>
      <c r="C472" s="709"/>
      <c r="D472" s="91"/>
      <c r="E472" s="700"/>
      <c r="F472" s="93"/>
      <c r="G472" s="94" t="s">
        <v>846</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3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3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3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194</v>
      </c>
      <c r="U475" s="1168"/>
      <c r="V475" s="1168" t="s">
        <v>193</v>
      </c>
      <c r="W475" s="1168"/>
      <c r="X475" s="1168"/>
      <c r="Y475" s="1168"/>
      <c r="Z475" s="1168"/>
      <c r="AA475" s="1168"/>
      <c r="AB475" s="1168"/>
      <c r="AC475" s="766" t="s">
        <v>908</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35">
      <c r="A476" s="136"/>
      <c r="B476" s="126"/>
      <c r="C476" s="700"/>
      <c r="D476" s="700"/>
      <c r="E476" s="700"/>
      <c r="F476" s="700"/>
      <c r="G476" s="700"/>
      <c r="H476" s="700"/>
      <c r="I476" s="700"/>
      <c r="J476" s="700" t="s">
        <v>845</v>
      </c>
      <c r="K476" s="700"/>
      <c r="L476" s="1168"/>
      <c r="M476" s="1168"/>
      <c r="N476" s="1168"/>
      <c r="O476" s="1168"/>
      <c r="P476" s="1168"/>
      <c r="Q476" s="1168"/>
      <c r="R476" s="1168"/>
      <c r="S476" s="1168"/>
      <c r="T476" s="725" t="s">
        <v>195</v>
      </c>
      <c r="U476" s="1168"/>
      <c r="V476" s="1168" t="s">
        <v>848</v>
      </c>
      <c r="W476" s="1168"/>
      <c r="X476" s="725" t="s">
        <v>196</v>
      </c>
      <c r="Y476" s="725"/>
      <c r="Z476" s="1167"/>
      <c r="AA476" s="1167"/>
      <c r="AB476" s="1167"/>
      <c r="AC476" s="789" t="s">
        <v>826</v>
      </c>
      <c r="AD476" s="789" t="s">
        <v>909</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35">
      <c r="A477" s="136"/>
      <c r="B477" s="126"/>
      <c r="C477" s="700"/>
      <c r="D477" s="700"/>
      <c r="E477" s="700"/>
      <c r="F477" s="700"/>
      <c r="G477" s="789"/>
      <c r="H477" s="789" t="s">
        <v>826</v>
      </c>
      <c r="I477" s="790" t="s">
        <v>164</v>
      </c>
      <c r="J477" s="790" t="s">
        <v>396</v>
      </c>
      <c r="K477" s="790" t="s">
        <v>59</v>
      </c>
      <c r="L477" s="790" t="s">
        <v>60</v>
      </c>
      <c r="M477" s="790" t="s">
        <v>61</v>
      </c>
      <c r="N477" s="790" t="s">
        <v>62</v>
      </c>
      <c r="O477" s="790" t="s">
        <v>899</v>
      </c>
      <c r="P477" s="790" t="s">
        <v>900</v>
      </c>
      <c r="Q477" s="790" t="s">
        <v>901</v>
      </c>
      <c r="R477" s="790" t="s">
        <v>1223</v>
      </c>
      <c r="S477" s="789"/>
      <c r="T477" s="789" t="s">
        <v>197</v>
      </c>
      <c r="U477" s="789"/>
      <c r="V477" s="789" t="s">
        <v>847</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35">
      <c r="A478" s="136"/>
      <c r="B478" s="126"/>
      <c r="C478" s="108"/>
      <c r="D478" s="108"/>
      <c r="E478" s="108"/>
      <c r="F478" s="110"/>
      <c r="G478" s="118"/>
      <c r="H478" s="118" t="s">
        <v>837</v>
      </c>
      <c r="I478" s="135" t="s">
        <v>397</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35">
      <c r="A479" s="136"/>
      <c r="B479" s="126"/>
      <c r="C479" s="108"/>
      <c r="D479" s="108"/>
      <c r="E479" s="108"/>
      <c r="F479" s="110"/>
      <c r="G479" s="118"/>
      <c r="H479" s="118"/>
      <c r="I479" s="135" t="s">
        <v>398</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35">
      <c r="A480" s="136"/>
      <c r="B480" s="126"/>
      <c r="C480" s="108"/>
      <c r="D480" s="108"/>
      <c r="E480" s="108"/>
      <c r="F480" s="110"/>
      <c r="G480" s="118"/>
      <c r="H480" s="118"/>
      <c r="I480" s="135" t="s">
        <v>399</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35">
      <c r="A481" s="136"/>
      <c r="B481" s="126"/>
      <c r="C481" s="108"/>
      <c r="D481" s="108"/>
      <c r="E481" s="108"/>
      <c r="F481" s="110"/>
      <c r="G481" s="118"/>
      <c r="H481" s="118"/>
      <c r="I481" s="135" t="s">
        <v>400</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35">
      <c r="A482" s="136"/>
      <c r="B482" s="126"/>
      <c r="C482" s="108"/>
      <c r="D482" s="108"/>
      <c r="E482" s="108"/>
      <c r="F482" s="110"/>
      <c r="G482" s="118"/>
      <c r="H482" s="118"/>
      <c r="I482" s="135" t="s">
        <v>401</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35">
      <c r="A483" s="136"/>
      <c r="B483" s="126"/>
      <c r="C483" s="108"/>
      <c r="D483" s="108"/>
      <c r="E483" s="108"/>
      <c r="F483" s="110"/>
      <c r="G483" s="118"/>
      <c r="H483" s="118"/>
      <c r="I483" s="135" t="s">
        <v>402</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35">
      <c r="A484" s="136"/>
      <c r="B484" s="126"/>
      <c r="C484" s="108"/>
      <c r="D484" s="108"/>
      <c r="E484" s="108"/>
      <c r="F484" s="110"/>
      <c r="G484" s="118"/>
      <c r="H484" s="118"/>
      <c r="I484" s="135" t="s">
        <v>403</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35">
      <c r="A485" s="136"/>
      <c r="B485" s="126"/>
      <c r="C485" s="108"/>
      <c r="D485" s="108"/>
      <c r="E485" s="108"/>
      <c r="F485" s="110"/>
      <c r="G485" s="118"/>
      <c r="H485" s="118"/>
      <c r="I485" s="135" t="s">
        <v>404</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35">
      <c r="A486" s="136"/>
      <c r="B486" s="126"/>
      <c r="C486" s="108"/>
      <c r="D486" s="108"/>
      <c r="E486" s="108"/>
      <c r="F486" s="110"/>
      <c r="G486" s="118"/>
      <c r="H486" s="118"/>
      <c r="I486" s="135" t="s">
        <v>405</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35">
      <c r="A487" s="136"/>
      <c r="B487" s="126"/>
      <c r="C487" s="108"/>
      <c r="D487" s="108"/>
      <c r="E487" s="108"/>
      <c r="F487" s="110"/>
      <c r="G487" s="118"/>
      <c r="H487" s="118"/>
      <c r="I487" s="135" t="s">
        <v>406</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35">
      <c r="A488" s="136"/>
      <c r="B488" s="126"/>
      <c r="C488" s="108"/>
      <c r="D488" s="108"/>
      <c r="E488" s="108"/>
      <c r="F488" s="110"/>
      <c r="G488" s="118"/>
      <c r="H488" s="118" t="s">
        <v>410</v>
      </c>
      <c r="I488" s="135" t="s">
        <v>397</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35">
      <c r="A489" s="136"/>
      <c r="B489" s="126"/>
      <c r="C489" s="108"/>
      <c r="D489" s="108"/>
      <c r="E489" s="108"/>
      <c r="F489" s="110"/>
      <c r="G489" s="118"/>
      <c r="H489" s="118"/>
      <c r="I489" s="135" t="s">
        <v>398</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35">
      <c r="A490" s="136"/>
      <c r="B490" s="126"/>
      <c r="C490" s="108"/>
      <c r="D490" s="108"/>
      <c r="E490" s="108"/>
      <c r="F490" s="110"/>
      <c r="G490" s="118"/>
      <c r="H490" s="118"/>
      <c r="I490" s="135" t="s">
        <v>399</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35">
      <c r="A491" s="136"/>
      <c r="B491" s="126"/>
      <c r="C491" s="108"/>
      <c r="D491" s="108"/>
      <c r="E491" s="108"/>
      <c r="F491" s="110"/>
      <c r="G491" s="118"/>
      <c r="H491" s="118"/>
      <c r="I491" s="135" t="s">
        <v>400</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35">
      <c r="A492" s="136"/>
      <c r="B492" s="126"/>
      <c r="C492" s="108"/>
      <c r="D492" s="108"/>
      <c r="E492" s="108"/>
      <c r="F492" s="110"/>
      <c r="G492" s="118"/>
      <c r="H492" s="118"/>
      <c r="I492" s="135" t="s">
        <v>401</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35">
      <c r="A493" s="136"/>
      <c r="B493" s="126"/>
      <c r="C493" s="108"/>
      <c r="D493" s="108"/>
      <c r="E493" s="108"/>
      <c r="F493" s="110"/>
      <c r="G493" s="118"/>
      <c r="H493" s="118"/>
      <c r="I493" s="135" t="s">
        <v>402</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35">
      <c r="A494" s="136"/>
      <c r="B494" s="126"/>
      <c r="C494" s="108"/>
      <c r="D494" s="108"/>
      <c r="E494" s="108"/>
      <c r="F494" s="110"/>
      <c r="G494" s="118"/>
      <c r="H494" s="118"/>
      <c r="I494" s="135" t="s">
        <v>403</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35">
      <c r="A495" s="136"/>
      <c r="B495" s="126"/>
      <c r="C495" s="108"/>
      <c r="D495" s="108"/>
      <c r="E495" s="108"/>
      <c r="F495" s="110"/>
      <c r="G495" s="118"/>
      <c r="H495" s="118"/>
      <c r="I495" s="135" t="s">
        <v>404</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35">
      <c r="A496" s="136"/>
      <c r="B496" s="126"/>
      <c r="C496" s="108"/>
      <c r="D496" s="108"/>
      <c r="E496" s="108"/>
      <c r="F496" s="110"/>
      <c r="G496" s="118"/>
      <c r="H496" s="118"/>
      <c r="I496" s="135" t="s">
        <v>405</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35">
      <c r="A497" s="136"/>
      <c r="B497" s="126"/>
      <c r="C497" s="108"/>
      <c r="D497" s="108"/>
      <c r="E497" s="108"/>
      <c r="F497" s="110"/>
      <c r="G497" s="118"/>
      <c r="H497" s="118"/>
      <c r="I497" s="135" t="s">
        <v>406</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35">
      <c r="A498" s="136"/>
      <c r="B498" s="126"/>
      <c r="C498" s="108"/>
      <c r="D498" s="108"/>
      <c r="E498" s="108"/>
      <c r="F498" s="110"/>
      <c r="G498" s="118"/>
      <c r="H498" s="118" t="s">
        <v>806</v>
      </c>
      <c r="I498" s="135" t="s">
        <v>397</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35">
      <c r="A499" s="136"/>
      <c r="B499" s="126"/>
      <c r="C499" s="108"/>
      <c r="D499" s="108"/>
      <c r="E499" s="108"/>
      <c r="F499" s="110"/>
      <c r="G499" s="118"/>
      <c r="H499" s="118"/>
      <c r="I499" s="135" t="s">
        <v>398</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35">
      <c r="A500" s="136"/>
      <c r="B500" s="126"/>
      <c r="C500" s="108"/>
      <c r="D500" s="108"/>
      <c r="E500" s="108"/>
      <c r="F500" s="110"/>
      <c r="G500" s="118"/>
      <c r="H500" s="118"/>
      <c r="I500" s="135" t="s">
        <v>399</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35">
      <c r="A501" s="136"/>
      <c r="B501" s="126"/>
      <c r="C501" s="108"/>
      <c r="D501" s="108"/>
      <c r="E501" s="108"/>
      <c r="F501" s="110"/>
      <c r="G501" s="118"/>
      <c r="H501" s="118"/>
      <c r="I501" s="135" t="s">
        <v>400</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35">
      <c r="A502" s="136"/>
      <c r="B502" s="126"/>
      <c r="C502" s="108"/>
      <c r="D502" s="108"/>
      <c r="E502" s="108"/>
      <c r="F502" s="110"/>
      <c r="G502" s="118"/>
      <c r="H502" s="118"/>
      <c r="I502" s="135" t="s">
        <v>401</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35">
      <c r="A503" s="136"/>
      <c r="B503" s="126"/>
      <c r="C503" s="108"/>
      <c r="D503" s="108"/>
      <c r="E503" s="108"/>
      <c r="F503" s="110"/>
      <c r="G503" s="118"/>
      <c r="H503" s="118"/>
      <c r="I503" s="135" t="s">
        <v>402</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35">
      <c r="A504" s="136"/>
      <c r="B504" s="126"/>
      <c r="C504" s="108"/>
      <c r="D504" s="108"/>
      <c r="E504" s="108"/>
      <c r="F504" s="110"/>
      <c r="G504" s="118"/>
      <c r="H504" s="118"/>
      <c r="I504" s="135" t="s">
        <v>403</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35">
      <c r="A505" s="136"/>
      <c r="B505" s="126"/>
      <c r="C505" s="108"/>
      <c r="D505" s="108"/>
      <c r="E505" s="108"/>
      <c r="F505" s="110"/>
      <c r="G505" s="118"/>
      <c r="H505" s="118"/>
      <c r="I505" s="135" t="s">
        <v>404</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35">
      <c r="A506" s="136"/>
      <c r="B506" s="126"/>
      <c r="C506" s="108"/>
      <c r="D506" s="108"/>
      <c r="E506" s="108"/>
      <c r="F506" s="110"/>
      <c r="G506" s="118"/>
      <c r="H506" s="118"/>
      <c r="I506" s="135" t="s">
        <v>405</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35">
      <c r="A507" s="136"/>
      <c r="B507" s="126"/>
      <c r="C507" s="108"/>
      <c r="D507" s="108"/>
      <c r="E507" s="108"/>
      <c r="F507" s="110"/>
      <c r="G507" s="118"/>
      <c r="H507" s="118"/>
      <c r="I507" s="135" t="s">
        <v>406</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35">
      <c r="A508" s="136"/>
      <c r="B508" s="126"/>
      <c r="C508" s="108"/>
      <c r="D508" s="108"/>
      <c r="E508" s="108"/>
      <c r="F508" s="110"/>
      <c r="G508" s="118"/>
      <c r="H508" s="118" t="s">
        <v>807</v>
      </c>
      <c r="I508" s="135" t="s">
        <v>397</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35">
      <c r="A509" s="136"/>
      <c r="B509" s="126"/>
      <c r="C509" s="108"/>
      <c r="D509" s="108"/>
      <c r="E509" s="108"/>
      <c r="F509" s="110"/>
      <c r="G509" s="118"/>
      <c r="H509" s="118"/>
      <c r="I509" s="135" t="s">
        <v>398</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35">
      <c r="A510" s="136"/>
      <c r="B510" s="126"/>
      <c r="C510" s="108"/>
      <c r="D510" s="108"/>
      <c r="E510" s="108"/>
      <c r="F510" s="110"/>
      <c r="G510" s="118"/>
      <c r="H510" s="118"/>
      <c r="I510" s="135" t="s">
        <v>399</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35">
      <c r="A511" s="136"/>
      <c r="B511" s="126"/>
      <c r="C511" s="108"/>
      <c r="D511" s="108"/>
      <c r="E511" s="108"/>
      <c r="F511" s="110"/>
      <c r="G511" s="118"/>
      <c r="H511" s="118"/>
      <c r="I511" s="135" t="s">
        <v>400</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35">
      <c r="A512" s="136"/>
      <c r="B512" s="126"/>
      <c r="C512" s="108"/>
      <c r="D512" s="108"/>
      <c r="E512" s="108"/>
      <c r="F512" s="110"/>
      <c r="G512" s="118"/>
      <c r="H512" s="118"/>
      <c r="I512" s="135" t="s">
        <v>401</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35">
      <c r="A513" s="136"/>
      <c r="B513" s="126"/>
      <c r="C513" s="108"/>
      <c r="D513" s="108"/>
      <c r="E513" s="108"/>
      <c r="F513" s="110"/>
      <c r="G513" s="118"/>
      <c r="H513" s="118"/>
      <c r="I513" s="135" t="s">
        <v>402</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35">
      <c r="A514" s="136"/>
      <c r="B514" s="126"/>
      <c r="C514" s="108"/>
      <c r="D514" s="108"/>
      <c r="E514" s="108"/>
      <c r="F514" s="110"/>
      <c r="G514" s="118"/>
      <c r="H514" s="118"/>
      <c r="I514" s="135" t="s">
        <v>403</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35">
      <c r="A515" s="136"/>
      <c r="B515" s="126"/>
      <c r="C515" s="108"/>
      <c r="D515" s="108"/>
      <c r="E515" s="108"/>
      <c r="F515" s="110"/>
      <c r="G515" s="118"/>
      <c r="H515" s="118"/>
      <c r="I515" s="135" t="s">
        <v>404</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35">
      <c r="A516" s="136"/>
      <c r="B516" s="126"/>
      <c r="C516" s="108"/>
      <c r="D516" s="108"/>
      <c r="E516" s="108"/>
      <c r="F516" s="110"/>
      <c r="G516" s="118"/>
      <c r="H516" s="118"/>
      <c r="I516" s="135" t="s">
        <v>405</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35">
      <c r="A517" s="136"/>
      <c r="B517" s="126"/>
      <c r="C517" s="108"/>
      <c r="D517" s="108"/>
      <c r="E517" s="108"/>
      <c r="F517" s="110"/>
      <c r="G517" s="118"/>
      <c r="H517" s="118"/>
      <c r="I517" s="135" t="s">
        <v>406</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35">
      <c r="A518" s="136"/>
      <c r="B518" s="126"/>
      <c r="C518" s="108"/>
      <c r="D518" s="108"/>
      <c r="E518" s="108"/>
      <c r="F518" s="110"/>
      <c r="G518" s="118"/>
      <c r="H518" s="118" t="s">
        <v>808</v>
      </c>
      <c r="I518" s="135" t="s">
        <v>397</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35">
      <c r="A519" s="136"/>
      <c r="B519" s="126"/>
      <c r="C519" s="108"/>
      <c r="D519" s="108"/>
      <c r="E519" s="108"/>
      <c r="F519" s="110"/>
      <c r="G519" s="118"/>
      <c r="H519" s="118"/>
      <c r="I519" s="135" t="s">
        <v>398</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35">
      <c r="A520" s="136"/>
      <c r="B520" s="126"/>
      <c r="C520" s="108"/>
      <c r="D520" s="108"/>
      <c r="E520" s="108"/>
      <c r="F520" s="110"/>
      <c r="G520" s="118"/>
      <c r="H520" s="118"/>
      <c r="I520" s="135" t="s">
        <v>399</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35">
      <c r="A521" s="136"/>
      <c r="B521" s="126"/>
      <c r="C521" s="108"/>
      <c r="D521" s="108"/>
      <c r="E521" s="108"/>
      <c r="F521" s="110"/>
      <c r="G521" s="118"/>
      <c r="H521" s="118"/>
      <c r="I521" s="135" t="s">
        <v>400</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35">
      <c r="A522" s="136"/>
      <c r="B522" s="126"/>
      <c r="C522" s="108"/>
      <c r="D522" s="108"/>
      <c r="E522" s="108"/>
      <c r="F522" s="110"/>
      <c r="G522" s="118"/>
      <c r="H522" s="118"/>
      <c r="I522" s="135" t="s">
        <v>401</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35">
      <c r="A523" s="136"/>
      <c r="B523" s="126"/>
      <c r="C523" s="108"/>
      <c r="D523" s="108"/>
      <c r="E523" s="108"/>
      <c r="F523" s="110"/>
      <c r="G523" s="118"/>
      <c r="H523" s="118"/>
      <c r="I523" s="135" t="s">
        <v>402</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35">
      <c r="A524" s="136"/>
      <c r="B524" s="126"/>
      <c r="C524" s="108"/>
      <c r="D524" s="108"/>
      <c r="E524" s="108"/>
      <c r="F524" s="110"/>
      <c r="G524" s="118"/>
      <c r="H524" s="118"/>
      <c r="I524" s="135" t="s">
        <v>403</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35">
      <c r="A525" s="136"/>
      <c r="B525" s="126"/>
      <c r="C525" s="108"/>
      <c r="D525" s="108"/>
      <c r="E525" s="108"/>
      <c r="F525" s="110"/>
      <c r="G525" s="118"/>
      <c r="H525" s="118"/>
      <c r="I525" s="135" t="s">
        <v>404</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35">
      <c r="A526" s="136"/>
      <c r="B526" s="126"/>
      <c r="C526" s="108"/>
      <c r="D526" s="108"/>
      <c r="E526" s="108"/>
      <c r="F526" s="110"/>
      <c r="G526" s="118"/>
      <c r="H526" s="118"/>
      <c r="I526" s="135" t="s">
        <v>405</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35">
      <c r="A527" s="136"/>
      <c r="B527" s="126"/>
      <c r="C527" s="108"/>
      <c r="D527" s="108"/>
      <c r="E527" s="108"/>
      <c r="F527" s="110"/>
      <c r="G527" s="118"/>
      <c r="H527" s="118"/>
      <c r="I527" s="135" t="s">
        <v>406</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35">
      <c r="A528" s="136"/>
      <c r="B528" s="126"/>
      <c r="C528" s="108"/>
      <c r="D528" s="108"/>
      <c r="E528" s="108"/>
      <c r="F528" s="110"/>
      <c r="G528" s="118"/>
      <c r="H528" s="118" t="s">
        <v>809</v>
      </c>
      <c r="I528" s="135" t="s">
        <v>397</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35">
      <c r="A529" s="136"/>
      <c r="B529" s="126"/>
      <c r="C529" s="108"/>
      <c r="D529" s="108"/>
      <c r="E529" s="108"/>
      <c r="F529" s="110"/>
      <c r="G529" s="118"/>
      <c r="H529" s="118"/>
      <c r="I529" s="135" t="s">
        <v>398</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35">
      <c r="A530" s="136"/>
      <c r="B530" s="126"/>
      <c r="C530" s="108"/>
      <c r="D530" s="108"/>
      <c r="E530" s="108"/>
      <c r="F530" s="110"/>
      <c r="G530" s="118"/>
      <c r="H530" s="118"/>
      <c r="I530" s="135" t="s">
        <v>399</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35">
      <c r="A531" s="136"/>
      <c r="B531" s="126"/>
      <c r="C531" s="108"/>
      <c r="D531" s="108"/>
      <c r="E531" s="108"/>
      <c r="F531" s="110"/>
      <c r="G531" s="118"/>
      <c r="H531" s="118"/>
      <c r="I531" s="135" t="s">
        <v>400</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35">
      <c r="A532" s="136"/>
      <c r="B532" s="126"/>
      <c r="C532" s="108"/>
      <c r="D532" s="108"/>
      <c r="E532" s="108"/>
      <c r="F532" s="110"/>
      <c r="G532" s="118"/>
      <c r="H532" s="118"/>
      <c r="I532" s="135" t="s">
        <v>401</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35">
      <c r="A533" s="136"/>
      <c r="B533" s="126"/>
      <c r="C533" s="108"/>
      <c r="D533" s="108"/>
      <c r="E533" s="108"/>
      <c r="F533" s="110"/>
      <c r="G533" s="118"/>
      <c r="H533" s="118"/>
      <c r="I533" s="135" t="s">
        <v>402</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35">
      <c r="A534" s="136"/>
      <c r="B534" s="126"/>
      <c r="C534" s="108"/>
      <c r="D534" s="108"/>
      <c r="E534" s="108"/>
      <c r="F534" s="110"/>
      <c r="G534" s="118"/>
      <c r="H534" s="118"/>
      <c r="I534" s="135" t="s">
        <v>403</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35">
      <c r="A535" s="136"/>
      <c r="B535" s="126"/>
      <c r="C535" s="108"/>
      <c r="D535" s="108"/>
      <c r="E535" s="108"/>
      <c r="F535" s="110"/>
      <c r="G535" s="118"/>
      <c r="H535" s="118"/>
      <c r="I535" s="135" t="s">
        <v>404</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35">
      <c r="A536" s="136"/>
      <c r="B536" s="126"/>
      <c r="C536" s="108"/>
      <c r="D536" s="108"/>
      <c r="E536" s="108"/>
      <c r="F536" s="110"/>
      <c r="G536" s="118"/>
      <c r="H536" s="118"/>
      <c r="I536" s="135" t="s">
        <v>405</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35">
      <c r="A537" s="136"/>
      <c r="B537" s="126"/>
      <c r="C537" s="108"/>
      <c r="D537" s="108"/>
      <c r="E537" s="108"/>
      <c r="F537" s="110"/>
      <c r="G537" s="118"/>
      <c r="H537" s="118"/>
      <c r="I537" s="135" t="s">
        <v>406</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35">
      <c r="A538" s="136"/>
      <c r="B538" s="126"/>
      <c r="C538" s="108"/>
      <c r="D538" s="108"/>
      <c r="E538" s="108"/>
      <c r="F538" s="110"/>
      <c r="G538" s="118"/>
      <c r="H538" s="118" t="s">
        <v>810</v>
      </c>
      <c r="I538" s="135" t="s">
        <v>397</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35">
      <c r="A539" s="136"/>
      <c r="B539" s="126"/>
      <c r="C539" s="108"/>
      <c r="D539" s="108"/>
      <c r="E539" s="108"/>
      <c r="F539" s="110"/>
      <c r="G539" s="118"/>
      <c r="H539" s="118"/>
      <c r="I539" s="135" t="s">
        <v>398</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35">
      <c r="A540" s="136"/>
      <c r="B540" s="126"/>
      <c r="C540" s="108"/>
      <c r="D540" s="108"/>
      <c r="E540" s="108"/>
      <c r="F540" s="110"/>
      <c r="G540" s="118"/>
      <c r="H540" s="118"/>
      <c r="I540" s="135" t="s">
        <v>399</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35">
      <c r="A541" s="136"/>
      <c r="B541" s="126"/>
      <c r="C541" s="108"/>
      <c r="D541" s="108"/>
      <c r="E541" s="108"/>
      <c r="F541" s="110"/>
      <c r="G541" s="118"/>
      <c r="H541" s="118"/>
      <c r="I541" s="135" t="s">
        <v>400</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35">
      <c r="A542" s="136"/>
      <c r="B542" s="126"/>
      <c r="C542" s="108"/>
      <c r="D542" s="108"/>
      <c r="E542" s="108"/>
      <c r="F542" s="110"/>
      <c r="G542" s="118"/>
      <c r="H542" s="118"/>
      <c r="I542" s="135" t="s">
        <v>401</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35">
      <c r="A543" s="136"/>
      <c r="B543" s="126"/>
      <c r="C543" s="108"/>
      <c r="D543" s="108"/>
      <c r="E543" s="108"/>
      <c r="F543" s="110"/>
      <c r="G543" s="118"/>
      <c r="H543" s="118"/>
      <c r="I543" s="135" t="s">
        <v>402</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35">
      <c r="A544" s="136"/>
      <c r="B544" s="126"/>
      <c r="C544" s="108"/>
      <c r="D544" s="108"/>
      <c r="E544" s="108"/>
      <c r="F544" s="110"/>
      <c r="G544" s="118"/>
      <c r="H544" s="118"/>
      <c r="I544" s="135" t="s">
        <v>403</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35">
      <c r="A545" s="136"/>
      <c r="B545" s="126"/>
      <c r="C545" s="108"/>
      <c r="D545" s="108"/>
      <c r="E545" s="108"/>
      <c r="F545" s="110"/>
      <c r="G545" s="118"/>
      <c r="H545" s="118"/>
      <c r="I545" s="135" t="s">
        <v>404</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35">
      <c r="A546" s="136"/>
      <c r="B546" s="126"/>
      <c r="C546" s="108"/>
      <c r="D546" s="108"/>
      <c r="E546" s="108"/>
      <c r="F546" s="110"/>
      <c r="G546" s="118"/>
      <c r="H546" s="118"/>
      <c r="I546" s="135" t="s">
        <v>405</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35">
      <c r="A547" s="136"/>
      <c r="B547" s="126"/>
      <c r="C547" s="108"/>
      <c r="D547" s="108"/>
      <c r="E547" s="108"/>
      <c r="F547" s="110"/>
      <c r="G547" s="118"/>
      <c r="H547" s="118"/>
      <c r="I547" s="135" t="s">
        <v>406</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35">
      <c r="A548" s="136"/>
      <c r="B548" s="126"/>
      <c r="C548" s="108"/>
      <c r="D548" s="108"/>
      <c r="E548" s="108"/>
      <c r="F548" s="110"/>
      <c r="G548" s="118"/>
      <c r="H548" s="118" t="s">
        <v>811</v>
      </c>
      <c r="I548" s="135" t="s">
        <v>397</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35">
      <c r="A549" s="136"/>
      <c r="B549" s="126"/>
      <c r="C549" s="108"/>
      <c r="D549" s="108"/>
      <c r="E549" s="108"/>
      <c r="F549" s="110"/>
      <c r="G549" s="118"/>
      <c r="H549" s="118"/>
      <c r="I549" s="135" t="s">
        <v>398</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35">
      <c r="A550" s="136"/>
      <c r="B550" s="126"/>
      <c r="C550" s="108"/>
      <c r="D550" s="108"/>
      <c r="E550" s="108"/>
      <c r="F550" s="110"/>
      <c r="G550" s="118"/>
      <c r="H550" s="118"/>
      <c r="I550" s="135" t="s">
        <v>399</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35">
      <c r="A551" s="136"/>
      <c r="B551" s="126"/>
      <c r="C551" s="108"/>
      <c r="D551" s="108"/>
      <c r="E551" s="108"/>
      <c r="F551" s="110"/>
      <c r="G551" s="118"/>
      <c r="H551" s="118"/>
      <c r="I551" s="135" t="s">
        <v>400</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35">
      <c r="A552" s="136"/>
      <c r="B552" s="126"/>
      <c r="C552" s="108"/>
      <c r="D552" s="108"/>
      <c r="E552" s="108"/>
      <c r="F552" s="110"/>
      <c r="G552" s="118"/>
      <c r="H552" s="118"/>
      <c r="I552" s="135" t="s">
        <v>401</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35">
      <c r="A553" s="136"/>
      <c r="B553" s="126"/>
      <c r="C553" s="108"/>
      <c r="D553" s="108"/>
      <c r="E553" s="108"/>
      <c r="F553" s="110"/>
      <c r="G553" s="118"/>
      <c r="H553" s="118"/>
      <c r="I553" s="135" t="s">
        <v>402</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35">
      <c r="A554" s="136"/>
      <c r="B554" s="126"/>
      <c r="C554" s="108"/>
      <c r="D554" s="108"/>
      <c r="E554" s="108"/>
      <c r="F554" s="110"/>
      <c r="G554" s="118"/>
      <c r="H554" s="118"/>
      <c r="I554" s="135" t="s">
        <v>403</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35">
      <c r="A555" s="136"/>
      <c r="B555" s="126"/>
      <c r="C555" s="108"/>
      <c r="D555" s="108"/>
      <c r="E555" s="108"/>
      <c r="F555" s="110"/>
      <c r="G555" s="118"/>
      <c r="H555" s="118"/>
      <c r="I555" s="135" t="s">
        <v>404</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35">
      <c r="A556" s="136"/>
      <c r="B556" s="126"/>
      <c r="C556" s="108"/>
      <c r="D556" s="108"/>
      <c r="E556" s="108"/>
      <c r="F556" s="110"/>
      <c r="G556" s="118"/>
      <c r="H556" s="118"/>
      <c r="I556" s="135" t="s">
        <v>405</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35">
      <c r="A557" s="136"/>
      <c r="B557" s="126"/>
      <c r="C557" s="108"/>
      <c r="D557" s="108"/>
      <c r="E557" s="108"/>
      <c r="F557" s="110"/>
      <c r="G557" s="118"/>
      <c r="H557" s="118"/>
      <c r="I557" s="135" t="s">
        <v>406</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35">
      <c r="A558" s="136"/>
      <c r="B558" s="126"/>
      <c r="C558" s="108"/>
      <c r="D558" s="108"/>
      <c r="E558" s="108"/>
      <c r="F558" s="110"/>
      <c r="G558" s="118"/>
      <c r="H558" s="118" t="s">
        <v>812</v>
      </c>
      <c r="I558" s="135" t="s">
        <v>397</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35">
      <c r="A559" s="136"/>
      <c r="B559" s="126"/>
      <c r="C559" s="108"/>
      <c r="D559" s="108"/>
      <c r="E559" s="108"/>
      <c r="F559" s="110"/>
      <c r="G559" s="118"/>
      <c r="H559" s="118"/>
      <c r="I559" s="135" t="s">
        <v>398</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35">
      <c r="A560" s="136"/>
      <c r="B560" s="126"/>
      <c r="C560" s="108"/>
      <c r="D560" s="108"/>
      <c r="E560" s="108"/>
      <c r="F560" s="110"/>
      <c r="G560" s="118"/>
      <c r="H560" s="118"/>
      <c r="I560" s="135" t="s">
        <v>399</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35">
      <c r="A561" s="136"/>
      <c r="B561" s="126"/>
      <c r="C561" s="108"/>
      <c r="D561" s="108"/>
      <c r="E561" s="108"/>
      <c r="F561" s="110"/>
      <c r="G561" s="118"/>
      <c r="H561" s="118"/>
      <c r="I561" s="135" t="s">
        <v>400</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35">
      <c r="A562" s="136"/>
      <c r="B562" s="126"/>
      <c r="C562" s="108"/>
      <c r="D562" s="108"/>
      <c r="E562" s="108"/>
      <c r="F562" s="110"/>
      <c r="G562" s="118"/>
      <c r="H562" s="118"/>
      <c r="I562" s="135" t="s">
        <v>401</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35">
      <c r="A563" s="136"/>
      <c r="B563" s="126"/>
      <c r="C563" s="108"/>
      <c r="D563" s="108"/>
      <c r="E563" s="108"/>
      <c r="F563" s="110"/>
      <c r="G563" s="118"/>
      <c r="H563" s="118"/>
      <c r="I563" s="135" t="s">
        <v>402</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35">
      <c r="A564" s="136"/>
      <c r="B564" s="126"/>
      <c r="C564" s="108"/>
      <c r="D564" s="108"/>
      <c r="E564" s="108"/>
      <c r="F564" s="110"/>
      <c r="G564" s="118"/>
      <c r="H564" s="118"/>
      <c r="I564" s="135" t="s">
        <v>403</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35">
      <c r="A565" s="136"/>
      <c r="B565" s="126"/>
      <c r="C565" s="108"/>
      <c r="D565" s="108"/>
      <c r="E565" s="108"/>
      <c r="F565" s="110"/>
      <c r="G565" s="118"/>
      <c r="H565" s="118"/>
      <c r="I565" s="135" t="s">
        <v>404</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35">
      <c r="A566" s="136"/>
      <c r="B566" s="126"/>
      <c r="C566" s="108"/>
      <c r="D566" s="108"/>
      <c r="E566" s="108"/>
      <c r="F566" s="110"/>
      <c r="G566" s="118"/>
      <c r="H566" s="118"/>
      <c r="I566" s="135" t="s">
        <v>405</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35">
      <c r="A567" s="136"/>
      <c r="B567" s="126"/>
      <c r="C567" s="108"/>
      <c r="D567" s="108"/>
      <c r="E567" s="108"/>
      <c r="F567" s="110"/>
      <c r="G567" s="118"/>
      <c r="H567" s="118"/>
      <c r="I567" s="135" t="s">
        <v>406</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35">
      <c r="A568" s="136"/>
      <c r="B568" s="126"/>
      <c r="C568" s="108"/>
      <c r="D568" s="108"/>
      <c r="E568" s="108"/>
      <c r="F568" s="110"/>
      <c r="G568" s="118"/>
      <c r="H568" s="118" t="s">
        <v>813</v>
      </c>
      <c r="I568" s="135" t="s">
        <v>397</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35">
      <c r="A569" s="136"/>
      <c r="B569" s="126"/>
      <c r="C569" s="108"/>
      <c r="D569" s="108"/>
      <c r="E569" s="108"/>
      <c r="F569" s="110"/>
      <c r="G569" s="118"/>
      <c r="H569" s="118"/>
      <c r="I569" s="135" t="s">
        <v>398</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35">
      <c r="A570" s="136"/>
      <c r="B570" s="126"/>
      <c r="C570" s="108"/>
      <c r="D570" s="108"/>
      <c r="E570" s="108"/>
      <c r="F570" s="110"/>
      <c r="G570" s="118"/>
      <c r="H570" s="118"/>
      <c r="I570" s="135" t="s">
        <v>399</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35">
      <c r="A571" s="136"/>
      <c r="B571" s="126"/>
      <c r="C571" s="108"/>
      <c r="D571" s="108"/>
      <c r="E571" s="108"/>
      <c r="F571" s="110"/>
      <c r="G571" s="118"/>
      <c r="H571" s="118"/>
      <c r="I571" s="135" t="s">
        <v>400</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35">
      <c r="A572" s="136"/>
      <c r="B572" s="126"/>
      <c r="C572" s="108"/>
      <c r="D572" s="108"/>
      <c r="E572" s="108"/>
      <c r="F572" s="110"/>
      <c r="G572" s="118"/>
      <c r="H572" s="118"/>
      <c r="I572" s="135" t="s">
        <v>401</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35">
      <c r="A573" s="136"/>
      <c r="B573" s="126"/>
      <c r="C573" s="108"/>
      <c r="D573" s="108"/>
      <c r="E573" s="108"/>
      <c r="F573" s="110"/>
      <c r="G573" s="118"/>
      <c r="H573" s="118"/>
      <c r="I573" s="135" t="s">
        <v>402</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35">
      <c r="A574" s="136"/>
      <c r="B574" s="126"/>
      <c r="C574" s="108"/>
      <c r="D574" s="108"/>
      <c r="E574" s="108"/>
      <c r="F574" s="110"/>
      <c r="G574" s="118"/>
      <c r="H574" s="118"/>
      <c r="I574" s="135" t="s">
        <v>403</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35">
      <c r="A575" s="136"/>
      <c r="B575" s="126"/>
      <c r="C575" s="108"/>
      <c r="D575" s="108"/>
      <c r="E575" s="108"/>
      <c r="F575" s="110"/>
      <c r="G575" s="118"/>
      <c r="H575" s="118"/>
      <c r="I575" s="135" t="s">
        <v>404</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35">
      <c r="A576" s="136"/>
      <c r="B576" s="126"/>
      <c r="C576" s="108"/>
      <c r="D576" s="108"/>
      <c r="E576" s="108"/>
      <c r="F576" s="110"/>
      <c r="G576" s="118"/>
      <c r="H576" s="118"/>
      <c r="I576" s="135" t="s">
        <v>405</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35">
      <c r="A577" s="136"/>
      <c r="B577" s="126"/>
      <c r="C577" s="108"/>
      <c r="D577" s="108"/>
      <c r="E577" s="108"/>
      <c r="F577" s="110"/>
      <c r="G577" s="118"/>
      <c r="H577" s="118"/>
      <c r="I577" s="135" t="s">
        <v>406</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4.5" outlineLevel="1" collapsed="1" x14ac:dyDescent="0.35">
      <c r="A578" s="136"/>
      <c r="B578" s="126"/>
      <c r="C578" s="91" t="s">
        <v>126</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3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128</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3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3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15" customHeight="1" outlineLevel="1" collapsed="1" thickBot="1" x14ac:dyDescent="0.4">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15" customHeight="1" outlineLevel="1" x14ac:dyDescent="0.3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119</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35">
      <c r="A584" s="136"/>
      <c r="B584" s="126"/>
      <c r="C584" s="709"/>
      <c r="D584" s="709">
        <v>0</v>
      </c>
      <c r="E584" s="709" t="s">
        <v>1</v>
      </c>
      <c r="F584" s="85"/>
      <c r="G584" s="86" t="s">
        <v>1104</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35">
      <c r="A585" s="136"/>
      <c r="B585" s="126"/>
      <c r="C585" s="709"/>
      <c r="D585" s="709"/>
      <c r="E585" s="700"/>
      <c r="F585" s="93"/>
      <c r="G585" s="1193" t="s">
        <v>1107</v>
      </c>
      <c r="H585" s="1193"/>
      <c r="I585" s="1193"/>
      <c r="J585" s="1193"/>
      <c r="K585" s="1193"/>
      <c r="L585" s="1193"/>
      <c r="M585" s="1193"/>
      <c r="N585" s="1193"/>
      <c r="O585" s="1193"/>
      <c r="P585" s="1193"/>
      <c r="Q585" s="1193"/>
      <c r="R585" s="1193"/>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3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3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3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35">
      <c r="A589" s="136"/>
      <c r="B589" s="126"/>
      <c r="C589" s="700"/>
      <c r="D589" s="700"/>
      <c r="E589" s="700"/>
      <c r="F589" s="700"/>
      <c r="G589" s="700"/>
      <c r="H589" s="700"/>
      <c r="I589" s="700"/>
      <c r="J589" s="700"/>
      <c r="K589" s="700"/>
      <c r="L589" s="725"/>
      <c r="M589" s="183" t="s">
        <v>472</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3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35">
      <c r="A591" s="136"/>
      <c r="B591" s="126"/>
      <c r="C591" s="700"/>
      <c r="D591" s="700"/>
      <c r="E591" s="700"/>
      <c r="F591" s="700"/>
      <c r="G591" s="725"/>
      <c r="H591" s="725"/>
      <c r="I591" s="725" t="s">
        <v>164</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15" customHeight="1" outlineLevel="1" x14ac:dyDescent="0.35">
      <c r="A592" s="136"/>
      <c r="B592" s="126"/>
      <c r="C592" s="709" t="s">
        <v>122</v>
      </c>
      <c r="D592" s="700"/>
      <c r="E592" s="700"/>
      <c r="F592" s="700"/>
      <c r="G592" s="725"/>
      <c r="H592" s="725"/>
      <c r="I592" s="725"/>
      <c r="J592" s="978" t="s">
        <v>123</v>
      </c>
      <c r="K592" s="978" t="s">
        <v>123</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15" customHeight="1" outlineLevel="1" x14ac:dyDescent="0.3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35">
      <c r="A594" s="136"/>
      <c r="B594" s="126"/>
      <c r="C594" s="700"/>
      <c r="D594" s="700"/>
      <c r="E594" s="700"/>
      <c r="F594" s="708"/>
      <c r="G594" s="979"/>
      <c r="H594" s="979"/>
      <c r="I594" s="980" t="s">
        <v>1105</v>
      </c>
      <c r="J594" s="979"/>
      <c r="K594" s="979"/>
      <c r="L594" s="979" t="s">
        <v>1126</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35">
      <c r="A595" s="136"/>
      <c r="B595" s="126"/>
      <c r="C595" s="700"/>
      <c r="D595" s="700"/>
      <c r="E595" s="700"/>
      <c r="F595" s="708"/>
      <c r="G595" s="979"/>
      <c r="H595" s="979"/>
      <c r="I595" s="980" t="s">
        <v>1106</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3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3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15" customHeight="1" outlineLevel="1" x14ac:dyDescent="0.35">
      <c r="A598" s="136"/>
      <c r="B598" s="126"/>
      <c r="C598" s="709" t="s">
        <v>126</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3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191</v>
      </c>
      <c r="S599" s="693"/>
      <c r="T599" s="714"/>
      <c r="U599" s="714"/>
      <c r="V599" s="124" t="s">
        <v>127</v>
      </c>
      <c r="W599" s="124"/>
      <c r="X599" s="124"/>
      <c r="Y599" s="124"/>
      <c r="Z599" s="124"/>
      <c r="AA599" s="124"/>
      <c r="AB599" s="124"/>
      <c r="AC599" s="124"/>
      <c r="AD599" s="124"/>
      <c r="AE599" s="692" t="s">
        <v>128</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3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3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15" customHeight="1" outlineLevel="1" collapsed="1" thickBot="1" x14ac:dyDescent="0.4">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15" customHeight="1" outlineLevel="1" x14ac:dyDescent="0.3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119</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35">
      <c r="A604" s="136"/>
      <c r="B604" s="126"/>
      <c r="C604" s="709"/>
      <c r="D604" s="709">
        <v>0</v>
      </c>
      <c r="E604" s="709" t="s">
        <v>1</v>
      </c>
      <c r="F604" s="85"/>
      <c r="G604" s="86" t="s">
        <v>198</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35">
      <c r="A605" s="136"/>
      <c r="B605" s="126"/>
      <c r="C605" s="709"/>
      <c r="D605" s="91"/>
      <c r="E605" s="700"/>
      <c r="F605" s="93"/>
      <c r="G605" s="94" t="s">
        <v>199</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3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3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35">
      <c r="A608" s="136"/>
      <c r="B608" s="126"/>
      <c r="C608" s="700"/>
      <c r="D608" s="700"/>
      <c r="E608" s="700"/>
      <c r="F608" s="700"/>
      <c r="G608" s="1168"/>
      <c r="H608" s="1168"/>
      <c r="I608" s="1168"/>
      <c r="J608" s="1168"/>
      <c r="K608" s="1168"/>
      <c r="L608" s="700"/>
      <c r="M608" s="187"/>
      <c r="N608" s="1166" t="s">
        <v>853</v>
      </c>
      <c r="O608" s="187"/>
      <c r="P608" s="1166" t="s">
        <v>850</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35">
      <c r="A609" s="136"/>
      <c r="B609" s="126"/>
      <c r="C609" s="700"/>
      <c r="D609" s="700"/>
      <c r="E609" s="700"/>
      <c r="F609" s="700"/>
      <c r="G609" s="700"/>
      <c r="H609" s="700"/>
      <c r="I609" s="700"/>
      <c r="J609" s="700"/>
      <c r="K609" s="700"/>
      <c r="L609" s="700"/>
      <c r="M609" s="700"/>
      <c r="N609" s="1166" t="s">
        <v>852</v>
      </c>
      <c r="O609" s="700"/>
      <c r="P609" s="1166" t="s">
        <v>851</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35">
      <c r="A610" s="136"/>
      <c r="B610" s="126"/>
      <c r="C610" s="700"/>
      <c r="D610" s="700"/>
      <c r="E610" s="700"/>
      <c r="F610" s="700"/>
      <c r="G610" s="725"/>
      <c r="H610" s="725"/>
      <c r="I610" s="725"/>
      <c r="J610" s="725"/>
      <c r="K610" s="725"/>
      <c r="L610" s="725"/>
      <c r="M610" s="725"/>
      <c r="N610" s="725" t="s">
        <v>824</v>
      </c>
      <c r="O610" s="725"/>
      <c r="P610" s="725" t="s">
        <v>825</v>
      </c>
      <c r="Q610" s="1168"/>
      <c r="R610" s="725"/>
      <c r="S610" s="726" t="s">
        <v>202</v>
      </c>
      <c r="T610" s="726"/>
      <c r="U610" s="725"/>
      <c r="V610" s="1167" t="s">
        <v>196</v>
      </c>
      <c r="W610" s="1167"/>
      <c r="X610" s="1167"/>
      <c r="Y610" s="1167"/>
      <c r="Z610" s="1167"/>
      <c r="AA610" s="1167"/>
      <c r="AB610" s="1167"/>
      <c r="AC610" s="766" t="s">
        <v>908</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35">
      <c r="A611" s="136"/>
      <c r="B611" s="126"/>
      <c r="C611" s="108"/>
      <c r="D611" s="108"/>
      <c r="E611" s="108"/>
      <c r="F611" s="700"/>
      <c r="G611" s="700"/>
      <c r="H611" s="700" t="s">
        <v>820</v>
      </c>
      <c r="I611" s="725" t="s">
        <v>164</v>
      </c>
      <c r="J611" s="725" t="s">
        <v>203</v>
      </c>
      <c r="K611" s="725" t="s">
        <v>204</v>
      </c>
      <c r="L611" s="725" t="s">
        <v>206</v>
      </c>
      <c r="M611" s="725"/>
      <c r="N611" s="725" t="s">
        <v>205</v>
      </c>
      <c r="O611" s="725"/>
      <c r="P611" s="725" t="s">
        <v>205</v>
      </c>
      <c r="Q611" s="1168"/>
      <c r="R611" s="725"/>
      <c r="S611" s="725" t="s">
        <v>208</v>
      </c>
      <c r="T611" s="725" t="s">
        <v>207</v>
      </c>
      <c r="U611" s="725"/>
      <c r="V611" s="1167"/>
      <c r="W611" s="1167"/>
      <c r="X611" s="1167"/>
      <c r="Y611" s="1167"/>
      <c r="Z611" s="1167"/>
      <c r="AA611" s="1167"/>
      <c r="AB611" s="1167"/>
      <c r="AC611" s="1167" t="s">
        <v>826</v>
      </c>
      <c r="AD611" s="1167" t="s">
        <v>909</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15" customHeight="1" outlineLevel="1" x14ac:dyDescent="0.35">
      <c r="A612" s="136"/>
      <c r="B612" s="126"/>
      <c r="C612" s="91" t="s">
        <v>122</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15" customHeight="1" outlineLevel="1" x14ac:dyDescent="0.3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35">
      <c r="A614" s="136"/>
      <c r="B614" s="126"/>
      <c r="C614" s="108"/>
      <c r="D614" s="108"/>
      <c r="E614" s="108"/>
      <c r="F614" s="110"/>
      <c r="H614" s="138" t="s">
        <v>837</v>
      </c>
      <c r="I614" s="133" t="s">
        <v>397</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35">
      <c r="A615" s="136"/>
      <c r="B615" s="126"/>
      <c r="C615" s="108"/>
      <c r="D615" s="108"/>
      <c r="E615" s="108"/>
      <c r="F615" s="110"/>
      <c r="I615" s="133" t="s">
        <v>398</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35">
      <c r="A616" s="136"/>
      <c r="B616" s="126"/>
      <c r="C616" s="108"/>
      <c r="D616" s="108"/>
      <c r="E616" s="108"/>
      <c r="F616" s="110"/>
      <c r="I616" s="133" t="s">
        <v>399</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35">
      <c r="A617" s="136"/>
      <c r="B617" s="126"/>
      <c r="C617" s="108"/>
      <c r="D617" s="108"/>
      <c r="E617" s="108"/>
      <c r="F617" s="110"/>
      <c r="I617" s="133" t="s">
        <v>400</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35">
      <c r="A618" s="136"/>
      <c r="B618" s="126"/>
      <c r="C618" s="108"/>
      <c r="D618" s="108"/>
      <c r="E618" s="108"/>
      <c r="F618" s="110"/>
      <c r="I618" s="133" t="s">
        <v>401</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35">
      <c r="A619" s="136"/>
      <c r="B619" s="126"/>
      <c r="C619" s="108"/>
      <c r="D619" s="108"/>
      <c r="E619" s="108"/>
      <c r="F619" s="110"/>
      <c r="I619" s="133" t="s">
        <v>402</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35">
      <c r="A620" s="136"/>
      <c r="B620" s="126"/>
      <c r="C620" s="108"/>
      <c r="D620" s="108"/>
      <c r="E620" s="108"/>
      <c r="F620" s="110"/>
      <c r="I620" s="133" t="s">
        <v>403</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35">
      <c r="A621" s="136"/>
      <c r="B621" s="126"/>
      <c r="C621" s="108"/>
      <c r="D621" s="108"/>
      <c r="E621" s="108"/>
      <c r="F621" s="110"/>
      <c r="I621" s="133" t="s">
        <v>404</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35">
      <c r="A622" s="136"/>
      <c r="B622" s="126"/>
      <c r="C622" s="108"/>
      <c r="D622" s="108"/>
      <c r="E622" s="108"/>
      <c r="F622" s="110"/>
      <c r="I622" s="133" t="s">
        <v>405</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35">
      <c r="A623" s="136"/>
      <c r="B623" s="126"/>
      <c r="C623" s="108"/>
      <c r="D623" s="108"/>
      <c r="E623" s="108"/>
      <c r="F623" s="110"/>
      <c r="I623" s="133" t="s">
        <v>406</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customHeight="1" outlineLevel="2" x14ac:dyDescent="0.35">
      <c r="A624" s="136"/>
      <c r="B624" s="126"/>
      <c r="C624" s="108"/>
      <c r="D624" s="108"/>
      <c r="E624" s="108"/>
      <c r="F624" s="110"/>
      <c r="H624" s="138" t="s">
        <v>410</v>
      </c>
      <c r="I624" s="133" t="s">
        <v>397</v>
      </c>
      <c r="J624" s="1180">
        <f t="shared" ref="J624:K625" si="63">J$615</f>
        <v>0.68</v>
      </c>
      <c r="K624" s="1180">
        <f t="shared" si="63"/>
        <v>5.5E-2</v>
      </c>
      <c r="L624" s="914">
        <f>L$615</f>
        <v>150</v>
      </c>
      <c r="M624" s="111"/>
      <c r="N624" s="379">
        <f t="shared" si="57"/>
        <v>0.70750000000000002</v>
      </c>
      <c r="P624" s="379">
        <f t="shared" si="58"/>
        <v>0.65250000000000008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customHeight="1" outlineLevel="2" x14ac:dyDescent="0.35">
      <c r="A625" s="136"/>
      <c r="B625" s="126"/>
      <c r="C625" s="108"/>
      <c r="D625" s="108"/>
      <c r="E625" s="108"/>
      <c r="F625" s="110"/>
      <c r="I625" s="133" t="s">
        <v>398</v>
      </c>
      <c r="J625" s="154">
        <f t="shared" si="63"/>
        <v>0.68</v>
      </c>
      <c r="K625" s="154">
        <f t="shared" si="63"/>
        <v>5.5E-2</v>
      </c>
      <c r="L625" s="633">
        <f>L$615</f>
        <v>150</v>
      </c>
      <c r="M625" s="111"/>
      <c r="N625" s="379">
        <f t="shared" si="57"/>
        <v>0.70750000000000002</v>
      </c>
      <c r="P625" s="379">
        <f t="shared" si="58"/>
        <v>0.65250000000000008</v>
      </c>
      <c r="S625" s="765">
        <f t="shared" si="59"/>
        <v>0.68</v>
      </c>
      <c r="T625" s="765">
        <f t="shared" si="60"/>
        <v>0.68</v>
      </c>
      <c r="AC625" s="112">
        <f t="shared" ref="AC625:AC688" si="64">AC615+1</f>
        <v>1</v>
      </c>
      <c r="AD625" s="112">
        <f t="shared" ref="AD625:AD688" si="6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customHeight="1" outlineLevel="2" x14ac:dyDescent="0.35">
      <c r="A626" s="136"/>
      <c r="B626" s="126"/>
      <c r="C626" s="108"/>
      <c r="D626" s="108"/>
      <c r="E626" s="108"/>
      <c r="F626" s="110"/>
      <c r="I626" s="133" t="s">
        <v>399</v>
      </c>
      <c r="J626" s="154">
        <f t="shared" ref="J626:K626" si="66">J$616</f>
        <v>0.68</v>
      </c>
      <c r="K626" s="154">
        <f t="shared" si="66"/>
        <v>5.5E-2</v>
      </c>
      <c r="L626" s="633">
        <f>L$616</f>
        <v>100</v>
      </c>
      <c r="M626" s="111"/>
      <c r="N626" s="379">
        <f t="shared" si="57"/>
        <v>0.70750000000000002</v>
      </c>
      <c r="P626" s="379">
        <f t="shared" si="58"/>
        <v>0.65250000000000008</v>
      </c>
      <c r="S626" s="765">
        <f t="shared" si="59"/>
        <v>0.68</v>
      </c>
      <c r="T626" s="765">
        <f t="shared" si="60"/>
        <v>0.68</v>
      </c>
      <c r="AC626" s="112">
        <f t="shared" si="64"/>
        <v>1</v>
      </c>
      <c r="AD626" s="112">
        <f t="shared" si="6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customHeight="1" outlineLevel="2" x14ac:dyDescent="0.35">
      <c r="A627" s="136"/>
      <c r="B627" s="126"/>
      <c r="C627" s="108"/>
      <c r="D627" s="108"/>
      <c r="E627" s="108"/>
      <c r="F627" s="110"/>
      <c r="I627" s="133" t="s">
        <v>400</v>
      </c>
      <c r="J627" s="154">
        <f t="shared" ref="J627:K627" si="67">J$617</f>
        <v>0.68</v>
      </c>
      <c r="K627" s="154">
        <f t="shared" si="67"/>
        <v>5.5E-2</v>
      </c>
      <c r="L627" s="633">
        <f>L$617</f>
        <v>200</v>
      </c>
      <c r="M627" s="111"/>
      <c r="N627" s="379">
        <f t="shared" si="57"/>
        <v>0.70750000000000002</v>
      </c>
      <c r="P627" s="379">
        <f t="shared" si="58"/>
        <v>0.65250000000000008</v>
      </c>
      <c r="S627" s="765">
        <f t="shared" si="59"/>
        <v>0.70000000000000007</v>
      </c>
      <c r="T627" s="765">
        <f t="shared" si="60"/>
        <v>0.68</v>
      </c>
      <c r="AC627" s="112">
        <f t="shared" si="64"/>
        <v>1</v>
      </c>
      <c r="AD627" s="112">
        <f t="shared" si="6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customHeight="1" outlineLevel="2" x14ac:dyDescent="0.35">
      <c r="A628" s="136"/>
      <c r="B628" s="126"/>
      <c r="C628" s="108"/>
      <c r="D628" s="108"/>
      <c r="E628" s="108"/>
      <c r="F628" s="110"/>
      <c r="I628" s="133" t="s">
        <v>401</v>
      </c>
      <c r="J628" s="154">
        <f t="shared" ref="J628:K628" si="68">J$618</f>
        <v>0.66</v>
      </c>
      <c r="K628" s="154">
        <f t="shared" si="68"/>
        <v>8.5000000000000006E-2</v>
      </c>
      <c r="L628" s="633">
        <f>L$618</f>
        <v>300</v>
      </c>
      <c r="M628" s="111"/>
      <c r="N628" s="379">
        <f t="shared" si="57"/>
        <v>0.70250000000000001</v>
      </c>
      <c r="P628" s="379">
        <f t="shared" si="58"/>
        <v>0.61750000000000005</v>
      </c>
      <c r="S628" s="765">
        <f t="shared" si="59"/>
        <v>0.73</v>
      </c>
      <c r="T628" s="765">
        <f t="shared" si="60"/>
        <v>0.64999999999999991</v>
      </c>
      <c r="AC628" s="112">
        <f t="shared" si="64"/>
        <v>1</v>
      </c>
      <c r="AD628" s="112">
        <f t="shared" si="6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customHeight="1" outlineLevel="2" x14ac:dyDescent="0.35">
      <c r="A629" s="136"/>
      <c r="B629" s="126"/>
      <c r="C629" s="108"/>
      <c r="D629" s="108"/>
      <c r="E629" s="108"/>
      <c r="F629" s="110"/>
      <c r="I629" s="133" t="s">
        <v>402</v>
      </c>
      <c r="J629" s="154">
        <f t="shared" ref="J629:K629" si="69">J$619</f>
        <v>0.64</v>
      </c>
      <c r="K629" s="154">
        <f t="shared" si="69"/>
        <v>0.185</v>
      </c>
      <c r="L629" s="633">
        <f>L$619</f>
        <v>1000</v>
      </c>
      <c r="M629" s="111"/>
      <c r="N629" s="379">
        <f t="shared" si="57"/>
        <v>0.73250000000000004</v>
      </c>
      <c r="P629" s="379">
        <f t="shared" si="58"/>
        <v>0.54749999999999999</v>
      </c>
      <c r="S629" s="765">
        <f t="shared" si="59"/>
        <v>0.73</v>
      </c>
      <c r="T629" s="765">
        <f t="shared" si="60"/>
        <v>0.54999999999999993</v>
      </c>
      <c r="AC629" s="112">
        <f t="shared" si="64"/>
        <v>1</v>
      </c>
      <c r="AD629" s="112">
        <f t="shared" si="6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customHeight="1" outlineLevel="2" x14ac:dyDescent="0.35">
      <c r="A630" s="136"/>
      <c r="B630" s="126"/>
      <c r="C630" s="108"/>
      <c r="D630" s="108"/>
      <c r="E630" s="108"/>
      <c r="F630" s="110"/>
      <c r="I630" s="133" t="s">
        <v>403</v>
      </c>
      <c r="J630" s="154">
        <f t="shared" ref="J630:K630" si="70">AVERAGE(J$620:J$621)</f>
        <v>0.57488824562535323</v>
      </c>
      <c r="K630" s="154">
        <f t="shared" si="70"/>
        <v>0.15</v>
      </c>
      <c r="L630" s="633">
        <f>AVERAGE(L$620:L$621)</f>
        <v>3750</v>
      </c>
      <c r="M630" s="111"/>
      <c r="N630" s="379">
        <f t="shared" si="57"/>
        <v>0.64988824562535319</v>
      </c>
      <c r="P630" s="379">
        <f t="shared" si="58"/>
        <v>0.49988824562535322</v>
      </c>
      <c r="S630" s="765">
        <f t="shared" si="59"/>
        <v>0.55999999999999994</v>
      </c>
      <c r="T630" s="765">
        <f t="shared" si="60"/>
        <v>0.40999999999999992</v>
      </c>
      <c r="AC630" s="112">
        <f t="shared" si="64"/>
        <v>1</v>
      </c>
      <c r="AD630" s="112">
        <f t="shared" si="6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customHeight="1" outlineLevel="2" x14ac:dyDescent="0.35">
      <c r="A631" s="136"/>
      <c r="B631" s="126"/>
      <c r="C631" s="108"/>
      <c r="D631" s="108"/>
      <c r="E631" s="108"/>
      <c r="F631" s="110"/>
      <c r="I631" s="133" t="s">
        <v>404</v>
      </c>
      <c r="J631" s="154">
        <f t="shared" ref="J631:K631" si="71">J$622</f>
        <v>0.53593591918065975</v>
      </c>
      <c r="K631" s="154">
        <f t="shared" si="71"/>
        <v>0.105</v>
      </c>
      <c r="L631" s="633">
        <f>L$622</f>
        <v>2200</v>
      </c>
      <c r="M631" s="111"/>
      <c r="N631" s="379">
        <f t="shared" si="57"/>
        <v>0.58843591918065974</v>
      </c>
      <c r="P631" s="379">
        <f t="shared" si="58"/>
        <v>0.48343591918065976</v>
      </c>
      <c r="S631" s="765">
        <f t="shared" si="59"/>
        <v>0.54999999999999993</v>
      </c>
      <c r="T631" s="765">
        <f t="shared" si="60"/>
        <v>0.54999999999999993</v>
      </c>
      <c r="AC631" s="112">
        <f t="shared" si="64"/>
        <v>1</v>
      </c>
      <c r="AD631" s="112">
        <f t="shared" si="6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customHeight="1" outlineLevel="2" x14ac:dyDescent="0.35">
      <c r="A632" s="136"/>
      <c r="B632" s="126"/>
      <c r="C632" s="108"/>
      <c r="D632" s="108"/>
      <c r="E632" s="108"/>
      <c r="F632" s="110"/>
      <c r="I632" s="133" t="s">
        <v>405</v>
      </c>
      <c r="J632" s="154">
        <f t="shared" ref="J632:K633" si="72">J$623</f>
        <v>0.51471523224725868</v>
      </c>
      <c r="K632" s="154">
        <f t="shared" si="72"/>
        <v>7.4999999999999997E-2</v>
      </c>
      <c r="L632" s="633">
        <f>L$623</f>
        <v>1200</v>
      </c>
      <c r="M632" s="111"/>
      <c r="N632" s="379">
        <f t="shared" si="57"/>
        <v>0.55221523224725866</v>
      </c>
      <c r="P632" s="379">
        <f t="shared" si="58"/>
        <v>0.4772152322472587</v>
      </c>
      <c r="S632" s="765">
        <f t="shared" si="59"/>
        <v>0.53</v>
      </c>
      <c r="T632" s="765">
        <f t="shared" si="60"/>
        <v>0.53</v>
      </c>
      <c r="AC632" s="112">
        <f t="shared" si="64"/>
        <v>1</v>
      </c>
      <c r="AD632" s="112">
        <f t="shared" si="6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customHeight="1" outlineLevel="2" x14ac:dyDescent="0.35">
      <c r="A633" s="136"/>
      <c r="B633" s="126"/>
      <c r="C633" s="108"/>
      <c r="D633" s="108"/>
      <c r="E633" s="108"/>
      <c r="F633" s="110"/>
      <c r="I633" s="133" t="s">
        <v>406</v>
      </c>
      <c r="J633" s="154">
        <f t="shared" si="72"/>
        <v>0.51471523224725868</v>
      </c>
      <c r="K633" s="154">
        <f t="shared" si="72"/>
        <v>7.4999999999999997E-2</v>
      </c>
      <c r="L633" s="633">
        <f>L$623</f>
        <v>1200</v>
      </c>
      <c r="M633" s="111"/>
      <c r="N633" s="379">
        <f t="shared" si="57"/>
        <v>0.55221523224725866</v>
      </c>
      <c r="P633" s="379">
        <f t="shared" si="58"/>
        <v>0.4772152322472587</v>
      </c>
      <c r="S633" s="765">
        <f t="shared" si="59"/>
        <v>0.5</v>
      </c>
      <c r="T633" s="765">
        <f t="shared" si="60"/>
        <v>0.5</v>
      </c>
      <c r="AC633" s="112">
        <f t="shared" si="64"/>
        <v>1</v>
      </c>
      <c r="AD633" s="112">
        <f t="shared" si="6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customHeight="1" outlineLevel="2" x14ac:dyDescent="0.35">
      <c r="A634" s="136"/>
      <c r="B634" s="126"/>
      <c r="C634" s="108"/>
      <c r="D634" s="108"/>
      <c r="E634" s="108"/>
      <c r="F634" s="110"/>
      <c r="H634" s="138" t="s">
        <v>806</v>
      </c>
      <c r="I634" s="133" t="s">
        <v>397</v>
      </c>
      <c r="J634" s="1180">
        <f t="shared" ref="J634:K635" si="73">J$615</f>
        <v>0.68</v>
      </c>
      <c r="K634" s="1180">
        <f t="shared" si="73"/>
        <v>5.5E-2</v>
      </c>
      <c r="L634" s="914">
        <f>L$615</f>
        <v>150</v>
      </c>
      <c r="M634" s="111"/>
      <c r="N634" s="379">
        <f t="shared" si="57"/>
        <v>0.70750000000000002</v>
      </c>
      <c r="P634" s="379">
        <f t="shared" si="58"/>
        <v>0.65250000000000008</v>
      </c>
      <c r="S634" s="765">
        <f t="shared" si="59"/>
        <v>0.68</v>
      </c>
      <c r="T634" s="765">
        <f t="shared" si="60"/>
        <v>0.68</v>
      </c>
      <c r="AC634" s="112">
        <f t="shared" si="64"/>
        <v>2</v>
      </c>
      <c r="AD634" s="112">
        <f t="shared" si="6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customHeight="1" outlineLevel="2" x14ac:dyDescent="0.35">
      <c r="A635" s="136"/>
      <c r="B635" s="126"/>
      <c r="C635" s="108"/>
      <c r="D635" s="108"/>
      <c r="E635" s="108"/>
      <c r="F635" s="110"/>
      <c r="I635" s="133" t="s">
        <v>398</v>
      </c>
      <c r="J635" s="154">
        <f t="shared" si="73"/>
        <v>0.68</v>
      </c>
      <c r="K635" s="154">
        <f t="shared" si="73"/>
        <v>5.5E-2</v>
      </c>
      <c r="L635" s="633">
        <f>L$615</f>
        <v>150</v>
      </c>
      <c r="M635" s="111"/>
      <c r="N635" s="379">
        <f t="shared" si="57"/>
        <v>0.70750000000000002</v>
      </c>
      <c r="P635" s="379">
        <f t="shared" si="58"/>
        <v>0.65250000000000008</v>
      </c>
      <c r="S635" s="765">
        <f t="shared" si="59"/>
        <v>0.68</v>
      </c>
      <c r="T635" s="765">
        <f t="shared" si="60"/>
        <v>0.68</v>
      </c>
      <c r="AC635" s="112">
        <f t="shared" si="64"/>
        <v>2</v>
      </c>
      <c r="AD635" s="112">
        <f t="shared" si="6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customHeight="1" outlineLevel="2" x14ac:dyDescent="0.35">
      <c r="A636" s="136"/>
      <c r="B636" s="126"/>
      <c r="C636" s="108"/>
      <c r="D636" s="108"/>
      <c r="E636" s="108"/>
      <c r="F636" s="110"/>
      <c r="I636" s="133" t="s">
        <v>399</v>
      </c>
      <c r="J636" s="154">
        <f t="shared" ref="J636:K636" si="74">J$616</f>
        <v>0.68</v>
      </c>
      <c r="K636" s="154">
        <f t="shared" si="74"/>
        <v>5.5E-2</v>
      </c>
      <c r="L636" s="633">
        <f>L$616</f>
        <v>100</v>
      </c>
      <c r="M636" s="111"/>
      <c r="N636" s="379">
        <f t="shared" si="57"/>
        <v>0.70750000000000002</v>
      </c>
      <c r="P636" s="379">
        <f t="shared" si="58"/>
        <v>0.65250000000000008</v>
      </c>
      <c r="S636" s="765">
        <f t="shared" si="59"/>
        <v>0.68</v>
      </c>
      <c r="T636" s="765">
        <f t="shared" si="60"/>
        <v>0.68</v>
      </c>
      <c r="AC636" s="112">
        <f t="shared" si="64"/>
        <v>2</v>
      </c>
      <c r="AD636" s="112">
        <f t="shared" si="6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customHeight="1" outlineLevel="2" x14ac:dyDescent="0.35">
      <c r="A637" s="136"/>
      <c r="B637" s="126"/>
      <c r="C637" s="108"/>
      <c r="D637" s="108"/>
      <c r="E637" s="108"/>
      <c r="F637" s="110"/>
      <c r="I637" s="133" t="s">
        <v>400</v>
      </c>
      <c r="J637" s="154">
        <f t="shared" ref="J637:K637" si="75">J$617</f>
        <v>0.68</v>
      </c>
      <c r="K637" s="154">
        <f t="shared" si="75"/>
        <v>5.5E-2</v>
      </c>
      <c r="L637" s="633">
        <f>L$617</f>
        <v>200</v>
      </c>
      <c r="M637" s="111"/>
      <c r="N637" s="379">
        <f t="shared" si="57"/>
        <v>0.70750000000000002</v>
      </c>
      <c r="P637" s="379">
        <f t="shared" si="58"/>
        <v>0.65250000000000008</v>
      </c>
      <c r="S637" s="765">
        <f t="shared" si="59"/>
        <v>0.70000000000000007</v>
      </c>
      <c r="T637" s="765">
        <f t="shared" si="60"/>
        <v>0.68</v>
      </c>
      <c r="AC637" s="112">
        <f t="shared" si="64"/>
        <v>2</v>
      </c>
      <c r="AD637" s="112">
        <f t="shared" si="6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customHeight="1" outlineLevel="2" x14ac:dyDescent="0.35">
      <c r="A638" s="136"/>
      <c r="B638" s="126"/>
      <c r="C638" s="108"/>
      <c r="D638" s="108"/>
      <c r="E638" s="108"/>
      <c r="F638" s="110"/>
      <c r="I638" s="133" t="s">
        <v>401</v>
      </c>
      <c r="J638" s="154">
        <f t="shared" ref="J638:K638" si="76">J$618</f>
        <v>0.66</v>
      </c>
      <c r="K638" s="154">
        <f t="shared" si="76"/>
        <v>8.5000000000000006E-2</v>
      </c>
      <c r="L638" s="633">
        <f>L$618</f>
        <v>300</v>
      </c>
      <c r="M638" s="111"/>
      <c r="N638" s="379">
        <f t="shared" si="57"/>
        <v>0.70250000000000001</v>
      </c>
      <c r="P638" s="379">
        <f t="shared" si="58"/>
        <v>0.61750000000000005</v>
      </c>
      <c r="S638" s="765">
        <f t="shared" si="59"/>
        <v>0.74</v>
      </c>
      <c r="T638" s="765">
        <f t="shared" si="60"/>
        <v>0.65999999999999992</v>
      </c>
      <c r="AC638" s="112">
        <f t="shared" si="64"/>
        <v>2</v>
      </c>
      <c r="AD638" s="112">
        <f t="shared" si="6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customHeight="1" outlineLevel="2" x14ac:dyDescent="0.35">
      <c r="A639" s="136"/>
      <c r="B639" s="126"/>
      <c r="C639" s="108"/>
      <c r="D639" s="108"/>
      <c r="E639" s="108"/>
      <c r="F639" s="110"/>
      <c r="I639" s="133" t="s">
        <v>402</v>
      </c>
      <c r="J639" s="154">
        <f t="shared" ref="J639:K639" si="77">J$619</f>
        <v>0.64</v>
      </c>
      <c r="K639" s="154">
        <f t="shared" si="77"/>
        <v>0.185</v>
      </c>
      <c r="L639" s="633">
        <f>L$619</f>
        <v>1000</v>
      </c>
      <c r="M639" s="111"/>
      <c r="N639" s="379">
        <f t="shared" si="57"/>
        <v>0.73250000000000004</v>
      </c>
      <c r="P639" s="379">
        <f t="shared" si="58"/>
        <v>0.54749999999999999</v>
      </c>
      <c r="S639" s="765">
        <f t="shared" si="59"/>
        <v>0.74</v>
      </c>
      <c r="T639" s="765">
        <f t="shared" si="60"/>
        <v>0.55999999999999994</v>
      </c>
      <c r="AC639" s="112">
        <f t="shared" si="64"/>
        <v>2</v>
      </c>
      <c r="AD639" s="112">
        <f t="shared" si="6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customHeight="1" outlineLevel="2" x14ac:dyDescent="0.35">
      <c r="A640" s="136"/>
      <c r="B640" s="126"/>
      <c r="C640" s="108"/>
      <c r="D640" s="108"/>
      <c r="E640" s="108"/>
      <c r="F640" s="110"/>
      <c r="I640" s="133" t="s">
        <v>403</v>
      </c>
      <c r="J640" s="154">
        <f t="shared" ref="J640:K640" si="78">AVERAGE(J$620:J$621)</f>
        <v>0.57488824562535323</v>
      </c>
      <c r="K640" s="154">
        <f t="shared" si="78"/>
        <v>0.15</v>
      </c>
      <c r="L640" s="633">
        <f>AVERAGE(L$620:L$621)</f>
        <v>3750</v>
      </c>
      <c r="M640" s="111"/>
      <c r="N640" s="379">
        <f t="shared" si="57"/>
        <v>0.64988824562535319</v>
      </c>
      <c r="P640" s="379">
        <f t="shared" si="58"/>
        <v>0.49988824562535322</v>
      </c>
      <c r="S640" s="765">
        <f t="shared" si="59"/>
        <v>0.55999999999999994</v>
      </c>
      <c r="T640" s="765">
        <f t="shared" si="60"/>
        <v>0.40999999999999992</v>
      </c>
      <c r="AC640" s="112">
        <f t="shared" si="64"/>
        <v>2</v>
      </c>
      <c r="AD640" s="112">
        <f t="shared" si="6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customHeight="1" outlineLevel="2" x14ac:dyDescent="0.35">
      <c r="A641" s="136"/>
      <c r="B641" s="126"/>
      <c r="C641" s="108"/>
      <c r="D641" s="108"/>
      <c r="E641" s="108"/>
      <c r="F641" s="110"/>
      <c r="I641" s="133" t="s">
        <v>404</v>
      </c>
      <c r="J641" s="154">
        <f t="shared" ref="J641:K641" si="79">J$622</f>
        <v>0.53593591918065975</v>
      </c>
      <c r="K641" s="154">
        <f t="shared" si="79"/>
        <v>0.105</v>
      </c>
      <c r="L641" s="633">
        <f>L$622</f>
        <v>2200</v>
      </c>
      <c r="M641" s="111"/>
      <c r="N641" s="379">
        <f t="shared" si="57"/>
        <v>0.58843591918065974</v>
      </c>
      <c r="P641" s="379">
        <f t="shared" si="58"/>
        <v>0.48343591918065976</v>
      </c>
      <c r="S641" s="765">
        <f t="shared" si="59"/>
        <v>0.54999999999999993</v>
      </c>
      <c r="T641" s="765">
        <f t="shared" si="60"/>
        <v>0.54999999999999993</v>
      </c>
      <c r="AC641" s="112">
        <f t="shared" si="64"/>
        <v>2</v>
      </c>
      <c r="AD641" s="112">
        <f t="shared" si="6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customHeight="1" outlineLevel="2" x14ac:dyDescent="0.35">
      <c r="A642" s="136"/>
      <c r="B642" s="126"/>
      <c r="C642" s="108"/>
      <c r="D642" s="108"/>
      <c r="E642" s="108"/>
      <c r="F642" s="110"/>
      <c r="I642" s="133" t="s">
        <v>405</v>
      </c>
      <c r="J642" s="154">
        <f t="shared" ref="J642:K643" si="80">J$623</f>
        <v>0.51471523224725868</v>
      </c>
      <c r="K642" s="154">
        <f t="shared" si="80"/>
        <v>7.4999999999999997E-2</v>
      </c>
      <c r="L642" s="633">
        <f>L$623</f>
        <v>1200</v>
      </c>
      <c r="M642" s="111"/>
      <c r="N642" s="379">
        <f t="shared" si="57"/>
        <v>0.55221523224725866</v>
      </c>
      <c r="P642" s="379">
        <f t="shared" si="58"/>
        <v>0.4772152322472587</v>
      </c>
      <c r="S642" s="765">
        <f t="shared" si="59"/>
        <v>0.53</v>
      </c>
      <c r="T642" s="765">
        <f t="shared" si="60"/>
        <v>0.53</v>
      </c>
      <c r="AC642" s="112">
        <f t="shared" si="64"/>
        <v>2</v>
      </c>
      <c r="AD642" s="112">
        <f t="shared" si="6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customHeight="1" outlineLevel="2" x14ac:dyDescent="0.35">
      <c r="A643" s="136"/>
      <c r="B643" s="126"/>
      <c r="C643" s="108"/>
      <c r="D643" s="108"/>
      <c r="E643" s="108"/>
      <c r="F643" s="110"/>
      <c r="I643" s="133" t="s">
        <v>406</v>
      </c>
      <c r="J643" s="154">
        <f t="shared" si="80"/>
        <v>0.51471523224725868</v>
      </c>
      <c r="K643" s="154">
        <f t="shared" si="80"/>
        <v>7.4999999999999997E-2</v>
      </c>
      <c r="L643" s="633">
        <f>L$623</f>
        <v>1200</v>
      </c>
      <c r="M643" s="111"/>
      <c r="N643" s="379">
        <f t="shared" si="57"/>
        <v>0.55221523224725866</v>
      </c>
      <c r="P643" s="379">
        <f t="shared" si="58"/>
        <v>0.4772152322472587</v>
      </c>
      <c r="S643" s="765">
        <f t="shared" si="59"/>
        <v>0.5</v>
      </c>
      <c r="T643" s="765">
        <f t="shared" si="60"/>
        <v>0.5</v>
      </c>
      <c r="AC643" s="112">
        <f t="shared" si="64"/>
        <v>2</v>
      </c>
      <c r="AD643" s="112">
        <f t="shared" si="6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customHeight="1" outlineLevel="2" x14ac:dyDescent="0.35">
      <c r="A644" s="136"/>
      <c r="B644" s="126"/>
      <c r="C644" s="108"/>
      <c r="D644" s="108"/>
      <c r="E644" s="108"/>
      <c r="F644" s="110"/>
      <c r="H644" s="138" t="s">
        <v>807</v>
      </c>
      <c r="I644" s="133" t="s">
        <v>397</v>
      </c>
      <c r="J644" s="1180">
        <f t="shared" ref="J644:K645" si="81">J$615</f>
        <v>0.68</v>
      </c>
      <c r="K644" s="1180">
        <f t="shared" si="81"/>
        <v>5.5E-2</v>
      </c>
      <c r="L644" s="914">
        <f>L$615</f>
        <v>150</v>
      </c>
      <c r="M644" s="111"/>
      <c r="N644" s="379">
        <f t="shared" si="57"/>
        <v>0.70750000000000002</v>
      </c>
      <c r="P644" s="379">
        <f t="shared" si="58"/>
        <v>0.65250000000000008</v>
      </c>
      <c r="S644" s="765">
        <f t="shared" si="59"/>
        <v>0.68</v>
      </c>
      <c r="T644" s="765">
        <f t="shared" si="60"/>
        <v>0.68</v>
      </c>
      <c r="AC644" s="112">
        <f t="shared" si="64"/>
        <v>3</v>
      </c>
      <c r="AD644" s="112">
        <f t="shared" si="6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customHeight="1" outlineLevel="2" x14ac:dyDescent="0.35">
      <c r="A645" s="136"/>
      <c r="B645" s="126"/>
      <c r="C645" s="108"/>
      <c r="D645" s="108"/>
      <c r="E645" s="108"/>
      <c r="F645" s="110"/>
      <c r="I645" s="133" t="s">
        <v>398</v>
      </c>
      <c r="J645" s="154">
        <f t="shared" si="81"/>
        <v>0.68</v>
      </c>
      <c r="K645" s="154">
        <f t="shared" si="81"/>
        <v>5.5E-2</v>
      </c>
      <c r="L645" s="633">
        <f>L$615</f>
        <v>150</v>
      </c>
      <c r="M645" s="111"/>
      <c r="N645" s="379">
        <f t="shared" si="57"/>
        <v>0.70750000000000002</v>
      </c>
      <c r="P645" s="379">
        <f t="shared" si="58"/>
        <v>0.65250000000000008</v>
      </c>
      <c r="S645" s="765">
        <f t="shared" si="59"/>
        <v>0.68</v>
      </c>
      <c r="T645" s="765">
        <f t="shared" si="60"/>
        <v>0.68</v>
      </c>
      <c r="AC645" s="112">
        <f t="shared" si="64"/>
        <v>3</v>
      </c>
      <c r="AD645" s="112">
        <f t="shared" si="6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customHeight="1" outlineLevel="2" x14ac:dyDescent="0.35">
      <c r="A646" s="136"/>
      <c r="B646" s="126"/>
      <c r="C646" s="108"/>
      <c r="D646" s="108"/>
      <c r="E646" s="108"/>
      <c r="F646" s="110"/>
      <c r="I646" s="133" t="s">
        <v>399</v>
      </c>
      <c r="J646" s="154">
        <f t="shared" ref="J646:K646" si="82">J$616</f>
        <v>0.68</v>
      </c>
      <c r="K646" s="154">
        <f t="shared" si="82"/>
        <v>5.5E-2</v>
      </c>
      <c r="L646" s="633">
        <f>L$616</f>
        <v>100</v>
      </c>
      <c r="M646" s="111"/>
      <c r="N646" s="379">
        <f t="shared" si="57"/>
        <v>0.70750000000000002</v>
      </c>
      <c r="P646" s="379">
        <f t="shared" si="58"/>
        <v>0.65250000000000008</v>
      </c>
      <c r="S646" s="765">
        <f t="shared" si="59"/>
        <v>0.68</v>
      </c>
      <c r="T646" s="765">
        <f t="shared" ref="T646:T677" si="83">MIN($J510:$R510)+$T510-INDEX(DigSpread,$AD646+1,1)</f>
        <v>0.68</v>
      </c>
      <c r="AC646" s="112">
        <f t="shared" si="64"/>
        <v>3</v>
      </c>
      <c r="AD646" s="112">
        <f t="shared" si="6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customHeight="1" outlineLevel="2" x14ac:dyDescent="0.35">
      <c r="A647" s="136"/>
      <c r="B647" s="126"/>
      <c r="C647" s="108"/>
      <c r="D647" s="108"/>
      <c r="E647" s="108"/>
      <c r="F647" s="110"/>
      <c r="I647" s="133" t="s">
        <v>400</v>
      </c>
      <c r="J647" s="154">
        <f t="shared" ref="J647:K647" si="84">J$617</f>
        <v>0.68</v>
      </c>
      <c r="K647" s="154">
        <f t="shared" si="84"/>
        <v>5.5E-2</v>
      </c>
      <c r="L647" s="633">
        <f>L$617</f>
        <v>200</v>
      </c>
      <c r="M647" s="111"/>
      <c r="N647" s="379">
        <f t="shared" si="57"/>
        <v>0.70750000000000002</v>
      </c>
      <c r="P647" s="379">
        <f t="shared" si="58"/>
        <v>0.65250000000000008</v>
      </c>
      <c r="S647" s="765">
        <f t="shared" si="59"/>
        <v>0.70000000000000007</v>
      </c>
      <c r="T647" s="765">
        <f t="shared" si="83"/>
        <v>0.68</v>
      </c>
      <c r="AC647" s="112">
        <f t="shared" si="64"/>
        <v>3</v>
      </c>
      <c r="AD647" s="112">
        <f t="shared" si="6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customHeight="1" outlineLevel="2" x14ac:dyDescent="0.35">
      <c r="A648" s="136"/>
      <c r="B648" s="126"/>
      <c r="C648" s="108"/>
      <c r="D648" s="108"/>
      <c r="E648" s="108"/>
      <c r="F648" s="110"/>
      <c r="I648" s="133" t="s">
        <v>401</v>
      </c>
      <c r="J648" s="154">
        <f t="shared" ref="J648:K648" si="85">J$618</f>
        <v>0.66</v>
      </c>
      <c r="K648" s="154">
        <f t="shared" si="85"/>
        <v>8.5000000000000006E-2</v>
      </c>
      <c r="L648" s="633">
        <f>L$618</f>
        <v>300</v>
      </c>
      <c r="M648" s="111"/>
      <c r="N648" s="379">
        <f t="shared" si="57"/>
        <v>0.70250000000000001</v>
      </c>
      <c r="P648" s="379">
        <f t="shared" si="58"/>
        <v>0.61750000000000005</v>
      </c>
      <c r="S648" s="765">
        <f t="shared" si="59"/>
        <v>0.72</v>
      </c>
      <c r="T648" s="765">
        <f t="shared" si="83"/>
        <v>0.6399999999999999</v>
      </c>
      <c r="AC648" s="112">
        <f t="shared" si="64"/>
        <v>3</v>
      </c>
      <c r="AD648" s="112">
        <f t="shared" si="6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customHeight="1" outlineLevel="2" x14ac:dyDescent="0.35">
      <c r="A649" s="136"/>
      <c r="B649" s="126"/>
      <c r="C649" s="108"/>
      <c r="D649" s="108"/>
      <c r="E649" s="108"/>
      <c r="F649" s="110"/>
      <c r="I649" s="133" t="s">
        <v>402</v>
      </c>
      <c r="J649" s="154">
        <f t="shared" ref="J649:K649" si="86">J$619</f>
        <v>0.64</v>
      </c>
      <c r="K649" s="154">
        <f t="shared" si="86"/>
        <v>0.185</v>
      </c>
      <c r="L649" s="633">
        <f>L$619</f>
        <v>1000</v>
      </c>
      <c r="M649" s="111"/>
      <c r="N649" s="379">
        <f t="shared" si="57"/>
        <v>0.73250000000000004</v>
      </c>
      <c r="P649" s="379">
        <f t="shared" si="58"/>
        <v>0.54749999999999999</v>
      </c>
      <c r="S649" s="765">
        <f t="shared" si="59"/>
        <v>0.72</v>
      </c>
      <c r="T649" s="765">
        <f t="shared" si="83"/>
        <v>0.53999999999999992</v>
      </c>
      <c r="AC649" s="112">
        <f t="shared" si="64"/>
        <v>3</v>
      </c>
      <c r="AD649" s="112">
        <f t="shared" si="6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customHeight="1" outlineLevel="2" x14ac:dyDescent="0.35">
      <c r="A650" s="136"/>
      <c r="B650" s="126"/>
      <c r="C650" s="108"/>
      <c r="D650" s="108"/>
      <c r="E650" s="108"/>
      <c r="F650" s="110"/>
      <c r="I650" s="133" t="s">
        <v>403</v>
      </c>
      <c r="J650" s="154">
        <f t="shared" ref="J650:K650" si="87">AVERAGE(J$620:J$621)</f>
        <v>0.57488824562535323</v>
      </c>
      <c r="K650" s="154">
        <f t="shared" si="87"/>
        <v>0.15</v>
      </c>
      <c r="L650" s="633">
        <f>AVERAGE(L$620:L$621)</f>
        <v>3750</v>
      </c>
      <c r="M650" s="111"/>
      <c r="N650" s="379">
        <f t="shared" si="57"/>
        <v>0.64988824562535319</v>
      </c>
      <c r="P650" s="379">
        <f t="shared" si="58"/>
        <v>0.49988824562535322</v>
      </c>
      <c r="S650" s="765">
        <f t="shared" si="59"/>
        <v>0.55999999999999994</v>
      </c>
      <c r="T650" s="765">
        <f t="shared" si="83"/>
        <v>0.40999999999999992</v>
      </c>
      <c r="AC650" s="112">
        <f t="shared" si="64"/>
        <v>3</v>
      </c>
      <c r="AD650" s="112">
        <f t="shared" si="6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customHeight="1" outlineLevel="2" x14ac:dyDescent="0.35">
      <c r="A651" s="136"/>
      <c r="B651" s="126"/>
      <c r="C651" s="108"/>
      <c r="D651" s="108"/>
      <c r="E651" s="108"/>
      <c r="F651" s="110"/>
      <c r="I651" s="133" t="s">
        <v>404</v>
      </c>
      <c r="J651" s="154">
        <f t="shared" ref="J651:K651" si="88">J$622</f>
        <v>0.53593591918065975</v>
      </c>
      <c r="K651" s="154">
        <f t="shared" si="88"/>
        <v>0.105</v>
      </c>
      <c r="L651" s="633">
        <f>L$622</f>
        <v>2200</v>
      </c>
      <c r="M651" s="111"/>
      <c r="N651" s="379">
        <f t="shared" si="57"/>
        <v>0.58843591918065974</v>
      </c>
      <c r="P651" s="379">
        <f t="shared" si="58"/>
        <v>0.48343591918065976</v>
      </c>
      <c r="S651" s="765">
        <f t="shared" si="59"/>
        <v>0.54999999999999993</v>
      </c>
      <c r="T651" s="765">
        <f t="shared" si="83"/>
        <v>0.54999999999999993</v>
      </c>
      <c r="AC651" s="112">
        <f t="shared" si="64"/>
        <v>3</v>
      </c>
      <c r="AD651" s="112">
        <f t="shared" si="6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customHeight="1" outlineLevel="2" x14ac:dyDescent="0.35">
      <c r="A652" s="136"/>
      <c r="B652" s="126"/>
      <c r="C652" s="108"/>
      <c r="D652" s="108"/>
      <c r="E652" s="108"/>
      <c r="F652" s="110"/>
      <c r="I652" s="133" t="s">
        <v>405</v>
      </c>
      <c r="J652" s="154">
        <f t="shared" ref="J652:K653" si="89">J$623</f>
        <v>0.51471523224725868</v>
      </c>
      <c r="K652" s="154">
        <f t="shared" si="89"/>
        <v>7.4999999999999997E-2</v>
      </c>
      <c r="L652" s="633">
        <f>L$623</f>
        <v>1200</v>
      </c>
      <c r="M652" s="111"/>
      <c r="N652" s="379">
        <f t="shared" si="57"/>
        <v>0.55221523224725866</v>
      </c>
      <c r="P652" s="379">
        <f t="shared" si="58"/>
        <v>0.4772152322472587</v>
      </c>
      <c r="S652" s="765">
        <f t="shared" si="59"/>
        <v>0.53</v>
      </c>
      <c r="T652" s="765">
        <f t="shared" si="83"/>
        <v>0.53</v>
      </c>
      <c r="AC652" s="112">
        <f t="shared" si="64"/>
        <v>3</v>
      </c>
      <c r="AD652" s="112">
        <f t="shared" si="6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customHeight="1" outlineLevel="2" x14ac:dyDescent="0.35">
      <c r="A653" s="136"/>
      <c r="B653" s="126"/>
      <c r="C653" s="108"/>
      <c r="D653" s="108"/>
      <c r="E653" s="108"/>
      <c r="F653" s="110"/>
      <c r="I653" s="133" t="s">
        <v>406</v>
      </c>
      <c r="J653" s="154">
        <f t="shared" si="89"/>
        <v>0.51471523224725868</v>
      </c>
      <c r="K653" s="154">
        <f t="shared" si="89"/>
        <v>7.4999999999999997E-2</v>
      </c>
      <c r="L653" s="633">
        <f>L$623</f>
        <v>1200</v>
      </c>
      <c r="M653" s="111"/>
      <c r="N653" s="379">
        <f t="shared" si="57"/>
        <v>0.55221523224725866</v>
      </c>
      <c r="P653" s="379">
        <f t="shared" si="58"/>
        <v>0.4772152322472587</v>
      </c>
      <c r="S653" s="765">
        <f t="shared" si="59"/>
        <v>0.5</v>
      </c>
      <c r="T653" s="765">
        <f t="shared" si="83"/>
        <v>0.5</v>
      </c>
      <c r="AC653" s="112">
        <f t="shared" si="64"/>
        <v>3</v>
      </c>
      <c r="AD653" s="112">
        <f t="shared" si="6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customHeight="1" outlineLevel="2" x14ac:dyDescent="0.35">
      <c r="A654" s="136"/>
      <c r="B654" s="126"/>
      <c r="C654" s="108"/>
      <c r="D654" s="108"/>
      <c r="E654" s="108"/>
      <c r="F654" s="110"/>
      <c r="H654" s="138" t="s">
        <v>808</v>
      </c>
      <c r="I654" s="133" t="s">
        <v>397</v>
      </c>
      <c r="J654" s="1180">
        <f t="shared" ref="J654:K655" si="90">J$615</f>
        <v>0.68</v>
      </c>
      <c r="K654" s="1180">
        <f t="shared" si="90"/>
        <v>5.5E-2</v>
      </c>
      <c r="L654" s="914">
        <f>L$615</f>
        <v>150</v>
      </c>
      <c r="M654" s="111"/>
      <c r="N654" s="379">
        <f t="shared" si="57"/>
        <v>0.70750000000000002</v>
      </c>
      <c r="P654" s="379">
        <f t="shared" si="58"/>
        <v>0.65250000000000008</v>
      </c>
      <c r="S654" s="765">
        <f t="shared" si="59"/>
        <v>0.68</v>
      </c>
      <c r="T654" s="765">
        <f t="shared" si="83"/>
        <v>0.68</v>
      </c>
      <c r="AC654" s="112">
        <f t="shared" si="64"/>
        <v>4</v>
      </c>
      <c r="AD654" s="112">
        <f t="shared" si="6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customHeight="1" outlineLevel="2" x14ac:dyDescent="0.35">
      <c r="A655" s="136"/>
      <c r="B655" s="126"/>
      <c r="C655" s="108"/>
      <c r="D655" s="108"/>
      <c r="E655" s="108"/>
      <c r="F655" s="110"/>
      <c r="I655" s="133" t="s">
        <v>398</v>
      </c>
      <c r="J655" s="154">
        <f t="shared" si="90"/>
        <v>0.68</v>
      </c>
      <c r="K655" s="154">
        <f t="shared" si="90"/>
        <v>5.5E-2</v>
      </c>
      <c r="L655" s="633">
        <f>L$615</f>
        <v>150</v>
      </c>
      <c r="M655" s="111"/>
      <c r="N655" s="379">
        <f t="shared" si="57"/>
        <v>0.70750000000000002</v>
      </c>
      <c r="P655" s="379">
        <f t="shared" si="58"/>
        <v>0.65250000000000008</v>
      </c>
      <c r="S655" s="765">
        <f t="shared" si="59"/>
        <v>0.68</v>
      </c>
      <c r="T655" s="765">
        <f t="shared" si="83"/>
        <v>0.68</v>
      </c>
      <c r="AC655" s="112">
        <f t="shared" si="64"/>
        <v>4</v>
      </c>
      <c r="AD655" s="112">
        <f t="shared" si="6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customHeight="1" outlineLevel="2" x14ac:dyDescent="0.35">
      <c r="A656" s="136"/>
      <c r="B656" s="126"/>
      <c r="C656" s="108"/>
      <c r="D656" s="108"/>
      <c r="E656" s="108"/>
      <c r="F656" s="110"/>
      <c r="I656" s="133" t="s">
        <v>399</v>
      </c>
      <c r="J656" s="154">
        <f t="shared" ref="J656:K656" si="91">J$616</f>
        <v>0.68</v>
      </c>
      <c r="K656" s="154">
        <f t="shared" si="91"/>
        <v>5.5E-2</v>
      </c>
      <c r="L656" s="633">
        <f>L$616</f>
        <v>100</v>
      </c>
      <c r="M656" s="111"/>
      <c r="N656" s="379">
        <f t="shared" si="57"/>
        <v>0.70750000000000002</v>
      </c>
      <c r="P656" s="379">
        <f t="shared" si="58"/>
        <v>0.65250000000000008</v>
      </c>
      <c r="S656" s="765">
        <f t="shared" si="59"/>
        <v>0.68</v>
      </c>
      <c r="T656" s="765">
        <f t="shared" si="83"/>
        <v>0.68</v>
      </c>
      <c r="AC656" s="112">
        <f t="shared" si="64"/>
        <v>4</v>
      </c>
      <c r="AD656" s="112">
        <f t="shared" si="6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customHeight="1" outlineLevel="2" x14ac:dyDescent="0.35">
      <c r="A657" s="136"/>
      <c r="B657" s="126"/>
      <c r="C657" s="108"/>
      <c r="D657" s="108"/>
      <c r="E657" s="108"/>
      <c r="F657" s="110"/>
      <c r="I657" s="133" t="s">
        <v>400</v>
      </c>
      <c r="J657" s="154">
        <f t="shared" ref="J657:K657" si="92">J$617</f>
        <v>0.68</v>
      </c>
      <c r="K657" s="154">
        <f t="shared" si="92"/>
        <v>5.5E-2</v>
      </c>
      <c r="L657" s="633">
        <f>L$617</f>
        <v>200</v>
      </c>
      <c r="M657" s="111"/>
      <c r="N657" s="379">
        <f t="shared" si="57"/>
        <v>0.70750000000000002</v>
      </c>
      <c r="P657" s="379">
        <f t="shared" si="58"/>
        <v>0.65250000000000008</v>
      </c>
      <c r="S657" s="765">
        <f t="shared" si="59"/>
        <v>0.70000000000000007</v>
      </c>
      <c r="T657" s="765">
        <f t="shared" si="83"/>
        <v>0.68</v>
      </c>
      <c r="AC657" s="112">
        <f t="shared" si="64"/>
        <v>4</v>
      </c>
      <c r="AD657" s="112">
        <f t="shared" si="6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customHeight="1" outlineLevel="2" x14ac:dyDescent="0.35">
      <c r="A658" s="136"/>
      <c r="B658" s="126"/>
      <c r="C658" s="108"/>
      <c r="D658" s="108"/>
      <c r="E658" s="108"/>
      <c r="F658" s="110"/>
      <c r="I658" s="133" t="s">
        <v>401</v>
      </c>
      <c r="J658" s="154">
        <f t="shared" ref="J658:K658" si="93">J$618</f>
        <v>0.66</v>
      </c>
      <c r="K658" s="154">
        <f t="shared" si="93"/>
        <v>8.5000000000000006E-2</v>
      </c>
      <c r="L658" s="633">
        <f>L$618</f>
        <v>300</v>
      </c>
      <c r="M658" s="111"/>
      <c r="N658" s="379">
        <f t="shared" si="57"/>
        <v>0.70250000000000001</v>
      </c>
      <c r="P658" s="379">
        <f t="shared" si="58"/>
        <v>0.61750000000000005</v>
      </c>
      <c r="S658" s="765">
        <f t="shared" si="59"/>
        <v>0.73</v>
      </c>
      <c r="T658" s="765">
        <f t="shared" si="83"/>
        <v>0.64999999999999991</v>
      </c>
      <c r="AC658" s="112">
        <f t="shared" si="64"/>
        <v>4</v>
      </c>
      <c r="AD658" s="112">
        <f t="shared" si="6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customHeight="1" outlineLevel="2" x14ac:dyDescent="0.35">
      <c r="A659" s="136"/>
      <c r="B659" s="126"/>
      <c r="C659" s="108"/>
      <c r="D659" s="108"/>
      <c r="E659" s="108"/>
      <c r="F659" s="110"/>
      <c r="I659" s="133" t="s">
        <v>402</v>
      </c>
      <c r="J659" s="154">
        <f t="shared" ref="J659:K659" si="94">J$619</f>
        <v>0.64</v>
      </c>
      <c r="K659" s="154">
        <f t="shared" si="94"/>
        <v>0.185</v>
      </c>
      <c r="L659" s="633">
        <f>L$619</f>
        <v>1000</v>
      </c>
      <c r="M659" s="111"/>
      <c r="N659" s="379">
        <f t="shared" si="57"/>
        <v>0.73250000000000004</v>
      </c>
      <c r="P659" s="379">
        <f t="shared" si="58"/>
        <v>0.54749999999999999</v>
      </c>
      <c r="S659" s="765">
        <f t="shared" si="59"/>
        <v>0.73</v>
      </c>
      <c r="T659" s="765">
        <f t="shared" si="83"/>
        <v>0.54999999999999993</v>
      </c>
      <c r="AC659" s="112">
        <f t="shared" si="64"/>
        <v>4</v>
      </c>
      <c r="AD659" s="112">
        <f t="shared" si="6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customHeight="1" outlineLevel="2" x14ac:dyDescent="0.35">
      <c r="A660" s="136"/>
      <c r="B660" s="126"/>
      <c r="C660" s="108"/>
      <c r="D660" s="108"/>
      <c r="E660" s="108"/>
      <c r="F660" s="110"/>
      <c r="I660" s="133" t="s">
        <v>403</v>
      </c>
      <c r="J660" s="154">
        <f t="shared" ref="J660:K660" si="95">AVERAGE(J$620:J$621)</f>
        <v>0.57488824562535323</v>
      </c>
      <c r="K660" s="154">
        <f t="shared" si="95"/>
        <v>0.15</v>
      </c>
      <c r="L660" s="633">
        <f>AVERAGE(L$620:L$621)</f>
        <v>3750</v>
      </c>
      <c r="M660" s="111"/>
      <c r="N660" s="379">
        <f t="shared" si="57"/>
        <v>0.64988824562535319</v>
      </c>
      <c r="P660" s="379">
        <f t="shared" si="58"/>
        <v>0.49988824562535322</v>
      </c>
      <c r="S660" s="765">
        <f t="shared" si="59"/>
        <v>0.55999999999999994</v>
      </c>
      <c r="T660" s="765">
        <f t="shared" si="83"/>
        <v>0.40999999999999992</v>
      </c>
      <c r="AC660" s="112">
        <f t="shared" si="64"/>
        <v>4</v>
      </c>
      <c r="AD660" s="112">
        <f t="shared" si="6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customHeight="1" outlineLevel="2" x14ac:dyDescent="0.35">
      <c r="A661" s="136"/>
      <c r="B661" s="126"/>
      <c r="C661" s="108"/>
      <c r="D661" s="108"/>
      <c r="E661" s="108"/>
      <c r="F661" s="110"/>
      <c r="I661" s="133" t="s">
        <v>404</v>
      </c>
      <c r="J661" s="154">
        <f t="shared" ref="J661:K661" si="96">J$622</f>
        <v>0.53593591918065975</v>
      </c>
      <c r="K661" s="154">
        <f t="shared" si="96"/>
        <v>0.105</v>
      </c>
      <c r="L661" s="633">
        <f>L$622</f>
        <v>2200</v>
      </c>
      <c r="M661" s="111"/>
      <c r="N661" s="379">
        <f t="shared" si="57"/>
        <v>0.58843591918065974</v>
      </c>
      <c r="P661" s="379">
        <f t="shared" si="58"/>
        <v>0.48343591918065976</v>
      </c>
      <c r="S661" s="765">
        <f t="shared" si="59"/>
        <v>0.54999999999999993</v>
      </c>
      <c r="T661" s="765">
        <f t="shared" si="83"/>
        <v>0.54999999999999993</v>
      </c>
      <c r="AC661" s="112">
        <f t="shared" si="64"/>
        <v>4</v>
      </c>
      <c r="AD661" s="112">
        <f t="shared" si="6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customHeight="1" outlineLevel="2" x14ac:dyDescent="0.35">
      <c r="A662" s="136"/>
      <c r="B662" s="126"/>
      <c r="C662" s="108"/>
      <c r="D662" s="108"/>
      <c r="E662" s="108"/>
      <c r="F662" s="110"/>
      <c r="I662" s="133" t="s">
        <v>405</v>
      </c>
      <c r="J662" s="154">
        <f t="shared" ref="J662:K663" si="97">J$623</f>
        <v>0.51471523224725868</v>
      </c>
      <c r="K662" s="154">
        <f t="shared" si="97"/>
        <v>7.4999999999999997E-2</v>
      </c>
      <c r="L662" s="633">
        <f>L$623</f>
        <v>1200</v>
      </c>
      <c r="M662" s="111"/>
      <c r="N662" s="379">
        <f t="shared" si="57"/>
        <v>0.55221523224725866</v>
      </c>
      <c r="P662" s="379">
        <f t="shared" si="58"/>
        <v>0.4772152322472587</v>
      </c>
      <c r="S662" s="765">
        <f t="shared" si="59"/>
        <v>0.53</v>
      </c>
      <c r="T662" s="765">
        <f t="shared" si="83"/>
        <v>0.53</v>
      </c>
      <c r="AC662" s="112">
        <f t="shared" si="64"/>
        <v>4</v>
      </c>
      <c r="AD662" s="112">
        <f t="shared" si="6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customHeight="1" outlineLevel="2" x14ac:dyDescent="0.35">
      <c r="A663" s="136"/>
      <c r="B663" s="126"/>
      <c r="C663" s="108"/>
      <c r="D663" s="108"/>
      <c r="E663" s="108"/>
      <c r="F663" s="110"/>
      <c r="I663" s="133" t="s">
        <v>406</v>
      </c>
      <c r="J663" s="154">
        <f t="shared" si="97"/>
        <v>0.51471523224725868</v>
      </c>
      <c r="K663" s="154">
        <f t="shared" si="97"/>
        <v>7.4999999999999997E-2</v>
      </c>
      <c r="L663" s="633">
        <f>L$623</f>
        <v>1200</v>
      </c>
      <c r="M663" s="111"/>
      <c r="N663" s="379">
        <f t="shared" si="57"/>
        <v>0.55221523224725866</v>
      </c>
      <c r="P663" s="379">
        <f t="shared" si="58"/>
        <v>0.4772152322472587</v>
      </c>
      <c r="S663" s="765">
        <f t="shared" si="59"/>
        <v>0.5</v>
      </c>
      <c r="T663" s="765">
        <f t="shared" si="83"/>
        <v>0.5</v>
      </c>
      <c r="AC663" s="112">
        <f t="shared" si="64"/>
        <v>4</v>
      </c>
      <c r="AD663" s="112">
        <f t="shared" si="6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customHeight="1" outlineLevel="2" x14ac:dyDescent="0.35">
      <c r="A664" s="136"/>
      <c r="B664" s="126"/>
      <c r="C664" s="108"/>
      <c r="D664" s="108"/>
      <c r="E664" s="108"/>
      <c r="F664" s="110"/>
      <c r="H664" s="138" t="s">
        <v>809</v>
      </c>
      <c r="I664" s="133" t="s">
        <v>397</v>
      </c>
      <c r="J664" s="1180">
        <f t="shared" ref="J664:K664" si="98">J$614</f>
        <v>0.5</v>
      </c>
      <c r="K664" s="1180">
        <f t="shared" si="98"/>
        <v>5.5E-2</v>
      </c>
      <c r="L664" s="914">
        <f>L$614</f>
        <v>850</v>
      </c>
      <c r="M664" s="111"/>
      <c r="N664" s="379">
        <f t="shared" si="57"/>
        <v>0.52749999999999997</v>
      </c>
      <c r="P664" s="379">
        <f t="shared" si="58"/>
        <v>0.47249999999999998</v>
      </c>
      <c r="S664" s="765">
        <f t="shared" si="59"/>
        <v>0.5</v>
      </c>
      <c r="T664" s="765">
        <f t="shared" si="83"/>
        <v>0.5</v>
      </c>
      <c r="AC664" s="112">
        <f t="shared" si="64"/>
        <v>5</v>
      </c>
      <c r="AD664" s="112">
        <f t="shared" si="6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customHeight="1" outlineLevel="2" x14ac:dyDescent="0.35">
      <c r="A665" s="136"/>
      <c r="B665" s="126"/>
      <c r="C665" s="108"/>
      <c r="D665" s="108"/>
      <c r="E665" s="108"/>
      <c r="F665" s="110"/>
      <c r="I665" s="133" t="s">
        <v>398</v>
      </c>
      <c r="J665" s="154">
        <f t="shared" ref="J665:K665" si="99">J$615</f>
        <v>0.68</v>
      </c>
      <c r="K665" s="154">
        <f t="shared" si="99"/>
        <v>5.5E-2</v>
      </c>
      <c r="L665" s="633">
        <f>L$615</f>
        <v>150</v>
      </c>
      <c r="M665" s="111"/>
      <c r="N665" s="379">
        <f t="shared" si="57"/>
        <v>0.70750000000000002</v>
      </c>
      <c r="P665" s="379">
        <f t="shared" si="58"/>
        <v>0.65250000000000008</v>
      </c>
      <c r="S665" s="765">
        <f t="shared" si="59"/>
        <v>0.68</v>
      </c>
      <c r="T665" s="765">
        <f t="shared" si="83"/>
        <v>0.68</v>
      </c>
      <c r="AC665" s="112">
        <f t="shared" si="64"/>
        <v>5</v>
      </c>
      <c r="AD665" s="112">
        <f t="shared" si="6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customHeight="1" outlineLevel="2" x14ac:dyDescent="0.35">
      <c r="A666" s="136"/>
      <c r="B666" s="126"/>
      <c r="C666" s="108"/>
      <c r="D666" s="108"/>
      <c r="E666" s="108"/>
      <c r="F666" s="110"/>
      <c r="I666" s="133" t="s">
        <v>399</v>
      </c>
      <c r="J666" s="154">
        <f t="shared" ref="J666:K666" si="100">J$616</f>
        <v>0.68</v>
      </c>
      <c r="K666" s="154">
        <f t="shared" si="100"/>
        <v>5.5E-2</v>
      </c>
      <c r="L666" s="633">
        <f>L$616</f>
        <v>100</v>
      </c>
      <c r="M666" s="111"/>
      <c r="N666" s="379">
        <f t="shared" si="57"/>
        <v>0.70750000000000002</v>
      </c>
      <c r="P666" s="379">
        <f t="shared" si="58"/>
        <v>0.65250000000000008</v>
      </c>
      <c r="S666" s="765">
        <f t="shared" si="59"/>
        <v>0.68</v>
      </c>
      <c r="T666" s="765">
        <f t="shared" si="83"/>
        <v>0.68</v>
      </c>
      <c r="AC666" s="112">
        <f t="shared" si="64"/>
        <v>5</v>
      </c>
      <c r="AD666" s="112">
        <f t="shared" si="6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customHeight="1" outlineLevel="2" x14ac:dyDescent="0.35">
      <c r="A667" s="136"/>
      <c r="B667" s="126"/>
      <c r="C667" s="108"/>
      <c r="D667" s="108"/>
      <c r="E667" s="108"/>
      <c r="F667" s="110"/>
      <c r="I667" s="133" t="s">
        <v>400</v>
      </c>
      <c r="J667" s="154">
        <f t="shared" ref="J667:K667" si="101">J$617</f>
        <v>0.68</v>
      </c>
      <c r="K667" s="154">
        <f t="shared" si="101"/>
        <v>5.5E-2</v>
      </c>
      <c r="L667" s="633">
        <f>L$617</f>
        <v>200</v>
      </c>
      <c r="M667" s="111"/>
      <c r="N667" s="379">
        <f t="shared" si="57"/>
        <v>0.70750000000000002</v>
      </c>
      <c r="P667" s="379">
        <f t="shared" si="58"/>
        <v>0.65250000000000008</v>
      </c>
      <c r="S667" s="765">
        <f t="shared" si="59"/>
        <v>0.70000000000000007</v>
      </c>
      <c r="T667" s="765">
        <f t="shared" si="83"/>
        <v>0.68</v>
      </c>
      <c r="AC667" s="112">
        <f t="shared" si="64"/>
        <v>5</v>
      </c>
      <c r="AD667" s="112">
        <f t="shared" si="6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customHeight="1" outlineLevel="2" x14ac:dyDescent="0.35">
      <c r="A668" s="136"/>
      <c r="B668" s="126"/>
      <c r="C668" s="108"/>
      <c r="D668" s="108"/>
      <c r="E668" s="108"/>
      <c r="F668" s="110"/>
      <c r="I668" s="133" t="s">
        <v>401</v>
      </c>
      <c r="J668" s="154">
        <f t="shared" ref="J668:K668" si="102">J$618</f>
        <v>0.66</v>
      </c>
      <c r="K668" s="154">
        <f t="shared" si="102"/>
        <v>8.5000000000000006E-2</v>
      </c>
      <c r="L668" s="633">
        <f>L$618</f>
        <v>300</v>
      </c>
      <c r="M668" s="111"/>
      <c r="N668" s="379">
        <f t="shared" si="57"/>
        <v>0.70250000000000001</v>
      </c>
      <c r="P668" s="379">
        <f t="shared" si="58"/>
        <v>0.61750000000000005</v>
      </c>
      <c r="S668" s="765">
        <f t="shared" si="59"/>
        <v>0.73</v>
      </c>
      <c r="T668" s="765">
        <f t="shared" si="83"/>
        <v>0.64999999999999991</v>
      </c>
      <c r="AC668" s="112">
        <f t="shared" si="64"/>
        <v>5</v>
      </c>
      <c r="AD668" s="112">
        <f t="shared" si="6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customHeight="1" outlineLevel="2" x14ac:dyDescent="0.35">
      <c r="A669" s="136"/>
      <c r="B669" s="126"/>
      <c r="C669" s="108"/>
      <c r="D669" s="108"/>
      <c r="E669" s="108"/>
      <c r="F669" s="110"/>
      <c r="I669" s="133" t="s">
        <v>402</v>
      </c>
      <c r="J669" s="154">
        <f t="shared" ref="J669:K669" si="103">J$619</f>
        <v>0.64</v>
      </c>
      <c r="K669" s="154">
        <f t="shared" si="103"/>
        <v>0.185</v>
      </c>
      <c r="L669" s="633">
        <f>L$619</f>
        <v>1000</v>
      </c>
      <c r="M669" s="111"/>
      <c r="N669" s="379">
        <f t="shared" si="57"/>
        <v>0.73250000000000004</v>
      </c>
      <c r="P669" s="379">
        <f t="shared" si="58"/>
        <v>0.54749999999999999</v>
      </c>
      <c r="S669" s="765">
        <f t="shared" si="59"/>
        <v>0.73</v>
      </c>
      <c r="T669" s="765">
        <f t="shared" si="83"/>
        <v>0.54999999999999993</v>
      </c>
      <c r="AC669" s="112">
        <f t="shared" si="64"/>
        <v>5</v>
      </c>
      <c r="AD669" s="112">
        <f t="shared" si="6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customHeight="1" outlineLevel="2" x14ac:dyDescent="0.35">
      <c r="A670" s="136"/>
      <c r="B670" s="126"/>
      <c r="C670" s="108"/>
      <c r="D670" s="108"/>
      <c r="E670" s="108"/>
      <c r="F670" s="110"/>
      <c r="I670" s="133" t="s">
        <v>403</v>
      </c>
      <c r="J670" s="154">
        <f t="shared" ref="J670:K670" si="104">AVERAGE(J$620:J$621)</f>
        <v>0.57488824562535323</v>
      </c>
      <c r="K670" s="154">
        <f t="shared" si="104"/>
        <v>0.15</v>
      </c>
      <c r="L670" s="633">
        <f>AVERAGE(L$620:L$621)</f>
        <v>3750</v>
      </c>
      <c r="M670" s="111"/>
      <c r="N670" s="379">
        <f t="shared" si="57"/>
        <v>0.64988824562535319</v>
      </c>
      <c r="P670" s="379">
        <f t="shared" si="58"/>
        <v>0.49988824562535322</v>
      </c>
      <c r="S670" s="765">
        <f t="shared" si="59"/>
        <v>0.55999999999999994</v>
      </c>
      <c r="T670" s="765">
        <f t="shared" si="83"/>
        <v>0.40999999999999992</v>
      </c>
      <c r="AC670" s="112">
        <f t="shared" si="64"/>
        <v>5</v>
      </c>
      <c r="AD670" s="112">
        <f t="shared" si="6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customHeight="1" outlineLevel="2" x14ac:dyDescent="0.35">
      <c r="A671" s="136"/>
      <c r="B671" s="126"/>
      <c r="C671" s="108"/>
      <c r="D671" s="108"/>
      <c r="E671" s="108"/>
      <c r="F671" s="110"/>
      <c r="I671" s="133" t="s">
        <v>404</v>
      </c>
      <c r="J671" s="154">
        <f t="shared" ref="J671:K671" si="105">J$622</f>
        <v>0.53593591918065975</v>
      </c>
      <c r="K671" s="154">
        <f t="shared" si="105"/>
        <v>0.105</v>
      </c>
      <c r="L671" s="633">
        <f>L$622</f>
        <v>2200</v>
      </c>
      <c r="M671" s="111"/>
      <c r="N671" s="379">
        <f t="shared" si="57"/>
        <v>0.58843591918065974</v>
      </c>
      <c r="P671" s="379">
        <f t="shared" si="58"/>
        <v>0.48343591918065976</v>
      </c>
      <c r="S671" s="765">
        <f t="shared" si="59"/>
        <v>0.54999999999999993</v>
      </c>
      <c r="T671" s="765">
        <f t="shared" si="83"/>
        <v>0.54999999999999993</v>
      </c>
      <c r="AC671" s="112">
        <f t="shared" si="64"/>
        <v>5</v>
      </c>
      <c r="AD671" s="112">
        <f t="shared" si="6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customHeight="1" outlineLevel="2" x14ac:dyDescent="0.35">
      <c r="A672" s="136"/>
      <c r="B672" s="126"/>
      <c r="C672" s="108"/>
      <c r="D672" s="108"/>
      <c r="E672" s="108"/>
      <c r="F672" s="110"/>
      <c r="I672" s="133" t="s">
        <v>405</v>
      </c>
      <c r="J672" s="154">
        <f t="shared" ref="J672:K673" si="106">J$623</f>
        <v>0.51471523224725868</v>
      </c>
      <c r="K672" s="154">
        <f t="shared" si="106"/>
        <v>7.4999999999999997E-2</v>
      </c>
      <c r="L672" s="633">
        <f>L$623</f>
        <v>1200</v>
      </c>
      <c r="M672" s="111"/>
      <c r="N672" s="379">
        <f t="shared" si="57"/>
        <v>0.55221523224725866</v>
      </c>
      <c r="P672" s="379">
        <f t="shared" si="58"/>
        <v>0.4772152322472587</v>
      </c>
      <c r="S672" s="765">
        <f t="shared" si="59"/>
        <v>0.53</v>
      </c>
      <c r="T672" s="765">
        <f t="shared" si="83"/>
        <v>0.53</v>
      </c>
      <c r="AC672" s="112">
        <f t="shared" si="64"/>
        <v>5</v>
      </c>
      <c r="AD672" s="112">
        <f t="shared" si="6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customHeight="1" outlineLevel="2" x14ac:dyDescent="0.35">
      <c r="A673" s="136"/>
      <c r="B673" s="126"/>
      <c r="C673" s="108"/>
      <c r="D673" s="108"/>
      <c r="E673" s="108"/>
      <c r="F673" s="110"/>
      <c r="I673" s="133" t="s">
        <v>406</v>
      </c>
      <c r="J673" s="154">
        <f t="shared" si="106"/>
        <v>0.51471523224725868</v>
      </c>
      <c r="K673" s="154">
        <f t="shared" si="106"/>
        <v>7.4999999999999997E-2</v>
      </c>
      <c r="L673" s="633">
        <f>L$623</f>
        <v>1200</v>
      </c>
      <c r="M673" s="111"/>
      <c r="N673" s="379">
        <f t="shared" si="57"/>
        <v>0.55221523224725866</v>
      </c>
      <c r="P673" s="379">
        <f t="shared" si="58"/>
        <v>0.4772152322472587</v>
      </c>
      <c r="S673" s="765">
        <f t="shared" si="59"/>
        <v>0.5</v>
      </c>
      <c r="T673" s="765">
        <f t="shared" si="83"/>
        <v>0.5</v>
      </c>
      <c r="AC673" s="112">
        <f t="shared" si="64"/>
        <v>5</v>
      </c>
      <c r="AD673" s="112">
        <f t="shared" si="6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customHeight="1" outlineLevel="2" x14ac:dyDescent="0.35">
      <c r="A674" s="136"/>
      <c r="B674" s="126"/>
      <c r="C674" s="108"/>
      <c r="D674" s="108"/>
      <c r="E674" s="108"/>
      <c r="F674" s="110"/>
      <c r="H674" s="138" t="s">
        <v>810</v>
      </c>
      <c r="I674" s="133" t="s">
        <v>397</v>
      </c>
      <c r="J674" s="1180">
        <f t="shared" ref="J674:K674" si="107">J$614</f>
        <v>0.5</v>
      </c>
      <c r="K674" s="1180">
        <f t="shared" si="107"/>
        <v>5.5E-2</v>
      </c>
      <c r="L674" s="914">
        <f>L$614</f>
        <v>850</v>
      </c>
      <c r="M674" s="111"/>
      <c r="N674" s="379">
        <f t="shared" si="57"/>
        <v>0.52749999999999997</v>
      </c>
      <c r="P674" s="379">
        <f t="shared" si="58"/>
        <v>0.47249999999999998</v>
      </c>
      <c r="S674" s="765">
        <f t="shared" si="59"/>
        <v>0.5</v>
      </c>
      <c r="T674" s="765">
        <f t="shared" si="83"/>
        <v>0.5</v>
      </c>
      <c r="AC674" s="112">
        <f t="shared" si="64"/>
        <v>6</v>
      </c>
      <c r="AD674" s="112">
        <f t="shared" si="6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customHeight="1" outlineLevel="2" x14ac:dyDescent="0.35">
      <c r="A675" s="136"/>
      <c r="B675" s="126"/>
      <c r="C675" s="108"/>
      <c r="D675" s="108"/>
      <c r="E675" s="108"/>
      <c r="F675" s="110"/>
      <c r="I675" s="133" t="s">
        <v>398</v>
      </c>
      <c r="J675" s="154">
        <f t="shared" ref="J675:K675" si="108">J$615</f>
        <v>0.68</v>
      </c>
      <c r="K675" s="154">
        <f t="shared" si="108"/>
        <v>5.5E-2</v>
      </c>
      <c r="L675" s="633">
        <f>L$615</f>
        <v>150</v>
      </c>
      <c r="M675" s="111"/>
      <c r="N675" s="379">
        <f t="shared" si="57"/>
        <v>0.70750000000000002</v>
      </c>
      <c r="P675" s="379">
        <f t="shared" si="58"/>
        <v>0.65250000000000008</v>
      </c>
      <c r="S675" s="765">
        <f t="shared" si="59"/>
        <v>0.68</v>
      </c>
      <c r="T675" s="765">
        <f t="shared" si="83"/>
        <v>0.68</v>
      </c>
      <c r="AC675" s="112">
        <f t="shared" si="64"/>
        <v>6</v>
      </c>
      <c r="AD675" s="112">
        <f t="shared" si="6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customHeight="1" outlineLevel="2" x14ac:dyDescent="0.35">
      <c r="A676" s="136"/>
      <c r="B676" s="126"/>
      <c r="C676" s="108"/>
      <c r="D676" s="108"/>
      <c r="E676" s="108"/>
      <c r="F676" s="110"/>
      <c r="I676" s="133" t="s">
        <v>399</v>
      </c>
      <c r="J676" s="154">
        <f t="shared" ref="J676:K676" si="109">J$616</f>
        <v>0.68</v>
      </c>
      <c r="K676" s="154">
        <f t="shared" si="109"/>
        <v>5.5E-2</v>
      </c>
      <c r="L676" s="633">
        <f>L$616</f>
        <v>100</v>
      </c>
      <c r="M676" s="111"/>
      <c r="N676" s="379">
        <f t="shared" si="57"/>
        <v>0.70750000000000002</v>
      </c>
      <c r="P676" s="379">
        <f t="shared" si="58"/>
        <v>0.65250000000000008</v>
      </c>
      <c r="S676" s="765">
        <f t="shared" si="59"/>
        <v>0.68</v>
      </c>
      <c r="T676" s="765">
        <f t="shared" si="83"/>
        <v>0.68</v>
      </c>
      <c r="AC676" s="112">
        <f t="shared" si="64"/>
        <v>6</v>
      </c>
      <c r="AD676" s="112">
        <f t="shared" si="6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customHeight="1" outlineLevel="2" x14ac:dyDescent="0.35">
      <c r="A677" s="136"/>
      <c r="B677" s="126"/>
      <c r="C677" s="108"/>
      <c r="D677" s="108"/>
      <c r="E677" s="108"/>
      <c r="F677" s="110"/>
      <c r="I677" s="133" t="s">
        <v>400</v>
      </c>
      <c r="J677" s="154">
        <f t="shared" ref="J677:K677" si="110">J$617</f>
        <v>0.68</v>
      </c>
      <c r="K677" s="154">
        <f t="shared" si="110"/>
        <v>5.5E-2</v>
      </c>
      <c r="L677" s="633">
        <f>L$617</f>
        <v>200</v>
      </c>
      <c r="M677" s="111"/>
      <c r="N677" s="379">
        <f t="shared" si="57"/>
        <v>0.70750000000000002</v>
      </c>
      <c r="P677" s="379">
        <f t="shared" si="58"/>
        <v>0.65250000000000008</v>
      </c>
      <c r="S677" s="765">
        <f t="shared" si="59"/>
        <v>0.70000000000000007</v>
      </c>
      <c r="T677" s="765">
        <f t="shared" si="83"/>
        <v>0.68</v>
      </c>
      <c r="AC677" s="112">
        <f t="shared" si="64"/>
        <v>6</v>
      </c>
      <c r="AD677" s="112">
        <f t="shared" si="6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customHeight="1" outlineLevel="2" x14ac:dyDescent="0.35">
      <c r="A678" s="136"/>
      <c r="B678" s="126"/>
      <c r="C678" s="108"/>
      <c r="D678" s="108"/>
      <c r="E678" s="108"/>
      <c r="F678" s="110"/>
      <c r="I678" s="133" t="s">
        <v>401</v>
      </c>
      <c r="J678" s="154">
        <f t="shared" ref="J678:K678" si="111">J$618</f>
        <v>0.66</v>
      </c>
      <c r="K678" s="154">
        <f t="shared" si="111"/>
        <v>8.5000000000000006E-2</v>
      </c>
      <c r="L678" s="633">
        <f>L$618</f>
        <v>300</v>
      </c>
      <c r="M678" s="111"/>
      <c r="N678" s="379">
        <f t="shared" ref="N678:N713" si="112">$J678+$K678/2</f>
        <v>0.70250000000000001</v>
      </c>
      <c r="P678" s="379">
        <f t="shared" ref="P678:P713" si="113">$J678-$K678/2</f>
        <v>0.61750000000000005</v>
      </c>
      <c r="S678" s="765">
        <f t="shared" ref="S678:S713" si="114">MAX($J542:$R542)+$T542</f>
        <v>0.73</v>
      </c>
      <c r="T678" s="765">
        <f t="shared" ref="T678:T709" si="115">MIN($J542:$R542)+$T542-INDEX(DigSpread,$AD678+1,1)</f>
        <v>0.64999999999999991</v>
      </c>
      <c r="AC678" s="112">
        <f t="shared" si="64"/>
        <v>6</v>
      </c>
      <c r="AD678" s="112">
        <f t="shared" si="6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customHeight="1" outlineLevel="2" x14ac:dyDescent="0.35">
      <c r="A679" s="136"/>
      <c r="B679" s="126"/>
      <c r="C679" s="108"/>
      <c r="D679" s="108"/>
      <c r="E679" s="108"/>
      <c r="F679" s="110"/>
      <c r="I679" s="133" t="s">
        <v>402</v>
      </c>
      <c r="J679" s="154">
        <f t="shared" ref="J679:K679" si="116">J$619</f>
        <v>0.64</v>
      </c>
      <c r="K679" s="154">
        <f t="shared" si="116"/>
        <v>0.185</v>
      </c>
      <c r="L679" s="633">
        <f>L$619</f>
        <v>1000</v>
      </c>
      <c r="M679" s="111"/>
      <c r="N679" s="379">
        <f t="shared" si="112"/>
        <v>0.73250000000000004</v>
      </c>
      <c r="P679" s="379">
        <f t="shared" si="113"/>
        <v>0.54749999999999999</v>
      </c>
      <c r="S679" s="765">
        <f t="shared" si="114"/>
        <v>0.73</v>
      </c>
      <c r="T679" s="765">
        <f t="shared" si="115"/>
        <v>0.54999999999999993</v>
      </c>
      <c r="AC679" s="112">
        <f t="shared" si="64"/>
        <v>6</v>
      </c>
      <c r="AD679" s="112">
        <f t="shared" si="6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customHeight="1" outlineLevel="2" x14ac:dyDescent="0.35">
      <c r="A680" s="136"/>
      <c r="B680" s="126"/>
      <c r="C680" s="108"/>
      <c r="D680" s="108"/>
      <c r="E680" s="108"/>
      <c r="F680" s="110"/>
      <c r="I680" s="133" t="s">
        <v>403</v>
      </c>
      <c r="J680" s="154">
        <f t="shared" ref="J680:K680" si="117">AVERAGE(J$620:J$621)</f>
        <v>0.57488824562535323</v>
      </c>
      <c r="K680" s="154">
        <f t="shared" si="117"/>
        <v>0.15</v>
      </c>
      <c r="L680" s="633">
        <f>AVERAGE(L$620:L$621)</f>
        <v>3750</v>
      </c>
      <c r="M680" s="111"/>
      <c r="N680" s="379">
        <f t="shared" si="112"/>
        <v>0.64988824562535319</v>
      </c>
      <c r="P680" s="379">
        <f t="shared" si="113"/>
        <v>0.49988824562535322</v>
      </c>
      <c r="S680" s="765">
        <f t="shared" si="114"/>
        <v>0.55999999999999994</v>
      </c>
      <c r="T680" s="765">
        <f t="shared" si="115"/>
        <v>0.40999999999999992</v>
      </c>
      <c r="AC680" s="112">
        <f t="shared" si="64"/>
        <v>6</v>
      </c>
      <c r="AD680" s="112">
        <f t="shared" si="6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customHeight="1" outlineLevel="2" x14ac:dyDescent="0.35">
      <c r="A681" s="136"/>
      <c r="B681" s="126"/>
      <c r="C681" s="108"/>
      <c r="D681" s="108"/>
      <c r="E681" s="108"/>
      <c r="F681" s="110"/>
      <c r="I681" s="133" t="s">
        <v>404</v>
      </c>
      <c r="J681" s="154">
        <f t="shared" ref="J681:K681" si="118">J$622</f>
        <v>0.53593591918065975</v>
      </c>
      <c r="K681" s="154">
        <f t="shared" si="118"/>
        <v>0.105</v>
      </c>
      <c r="L681" s="633">
        <f>L$622</f>
        <v>2200</v>
      </c>
      <c r="M681" s="111"/>
      <c r="N681" s="379">
        <f t="shared" si="112"/>
        <v>0.58843591918065974</v>
      </c>
      <c r="P681" s="379">
        <f t="shared" si="113"/>
        <v>0.48343591918065976</v>
      </c>
      <c r="S681" s="765">
        <f t="shared" si="114"/>
        <v>0.54999999999999993</v>
      </c>
      <c r="T681" s="765">
        <f t="shared" si="115"/>
        <v>0.54999999999999993</v>
      </c>
      <c r="AC681" s="112">
        <f t="shared" si="64"/>
        <v>6</v>
      </c>
      <c r="AD681" s="112">
        <f t="shared" si="6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customHeight="1" outlineLevel="2" x14ac:dyDescent="0.35">
      <c r="A682" s="136"/>
      <c r="B682" s="126"/>
      <c r="C682" s="108"/>
      <c r="D682" s="108"/>
      <c r="E682" s="108"/>
      <c r="F682" s="110"/>
      <c r="I682" s="133" t="s">
        <v>405</v>
      </c>
      <c r="J682" s="154">
        <f t="shared" ref="J682:K683" si="119">J$623</f>
        <v>0.51471523224725868</v>
      </c>
      <c r="K682" s="154">
        <f t="shared" si="119"/>
        <v>7.4999999999999997E-2</v>
      </c>
      <c r="L682" s="633">
        <f>L$623</f>
        <v>1200</v>
      </c>
      <c r="M682" s="111"/>
      <c r="N682" s="379">
        <f t="shared" si="112"/>
        <v>0.55221523224725866</v>
      </c>
      <c r="P682" s="379">
        <f t="shared" si="113"/>
        <v>0.4772152322472587</v>
      </c>
      <c r="S682" s="765">
        <f t="shared" si="114"/>
        <v>0.53</v>
      </c>
      <c r="T682" s="765">
        <f t="shared" si="115"/>
        <v>0.53</v>
      </c>
      <c r="AC682" s="112">
        <f t="shared" si="64"/>
        <v>6</v>
      </c>
      <c r="AD682" s="112">
        <f t="shared" si="6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customHeight="1" outlineLevel="2" x14ac:dyDescent="0.35">
      <c r="A683" s="136"/>
      <c r="B683" s="126"/>
      <c r="C683" s="108"/>
      <c r="D683" s="108"/>
      <c r="E683" s="108"/>
      <c r="F683" s="110"/>
      <c r="I683" s="133" t="s">
        <v>406</v>
      </c>
      <c r="J683" s="154">
        <f t="shared" si="119"/>
        <v>0.51471523224725868</v>
      </c>
      <c r="K683" s="154">
        <f t="shared" si="119"/>
        <v>7.4999999999999997E-2</v>
      </c>
      <c r="L683" s="633">
        <f>L$623</f>
        <v>1200</v>
      </c>
      <c r="M683" s="111"/>
      <c r="N683" s="379">
        <f t="shared" si="112"/>
        <v>0.55221523224725866</v>
      </c>
      <c r="P683" s="379">
        <f t="shared" si="113"/>
        <v>0.4772152322472587</v>
      </c>
      <c r="S683" s="765">
        <f t="shared" si="114"/>
        <v>0.5</v>
      </c>
      <c r="T683" s="765">
        <f t="shared" si="115"/>
        <v>0.5</v>
      </c>
      <c r="AC683" s="112">
        <f t="shared" si="64"/>
        <v>6</v>
      </c>
      <c r="AD683" s="112">
        <f t="shared" si="6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customHeight="1" outlineLevel="2" x14ac:dyDescent="0.35">
      <c r="A684" s="136"/>
      <c r="B684" s="126"/>
      <c r="C684" s="108"/>
      <c r="D684" s="108"/>
      <c r="E684" s="108"/>
      <c r="F684" s="110"/>
      <c r="H684" s="138" t="s">
        <v>811</v>
      </c>
      <c r="I684" s="133" t="s">
        <v>397</v>
      </c>
      <c r="J684" s="1180">
        <f t="shared" ref="J684:K685" si="120">J$614</f>
        <v>0.5</v>
      </c>
      <c r="K684" s="1180">
        <f t="shared" si="120"/>
        <v>5.5E-2</v>
      </c>
      <c r="L684" s="914">
        <f>L$614</f>
        <v>850</v>
      </c>
      <c r="M684" s="111"/>
      <c r="N684" s="379">
        <f t="shared" si="112"/>
        <v>0.52749999999999997</v>
      </c>
      <c r="P684" s="379">
        <f t="shared" si="113"/>
        <v>0.47249999999999998</v>
      </c>
      <c r="S684" s="765">
        <f t="shared" si="114"/>
        <v>0.5</v>
      </c>
      <c r="T684" s="765">
        <f t="shared" si="115"/>
        <v>0.5</v>
      </c>
      <c r="AC684" s="112">
        <f t="shared" si="64"/>
        <v>7</v>
      </c>
      <c r="AD684" s="112">
        <f t="shared" si="6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customHeight="1" outlineLevel="2" x14ac:dyDescent="0.35">
      <c r="A685" s="136"/>
      <c r="B685" s="126"/>
      <c r="C685" s="108"/>
      <c r="D685" s="108"/>
      <c r="E685" s="108"/>
      <c r="F685" s="110"/>
      <c r="I685" s="133" t="s">
        <v>398</v>
      </c>
      <c r="J685" s="1180">
        <f t="shared" si="120"/>
        <v>0.5</v>
      </c>
      <c r="K685" s="1180">
        <f t="shared" si="120"/>
        <v>5.5E-2</v>
      </c>
      <c r="L685" s="914">
        <f>L$614</f>
        <v>850</v>
      </c>
      <c r="M685" s="111"/>
      <c r="N685" s="379">
        <f t="shared" si="112"/>
        <v>0.52749999999999997</v>
      </c>
      <c r="P685" s="379">
        <f t="shared" si="113"/>
        <v>0.47249999999999998</v>
      </c>
      <c r="S685" s="765">
        <f t="shared" si="114"/>
        <v>0.5</v>
      </c>
      <c r="T685" s="765">
        <f t="shared" si="115"/>
        <v>0.5</v>
      </c>
      <c r="AC685" s="112">
        <f t="shared" si="64"/>
        <v>7</v>
      </c>
      <c r="AD685" s="112">
        <f t="shared" si="6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customHeight="1" outlineLevel="2" x14ac:dyDescent="0.35">
      <c r="A686" s="136"/>
      <c r="B686" s="126"/>
      <c r="C686" s="108"/>
      <c r="D686" s="108"/>
      <c r="E686" s="108"/>
      <c r="F686" s="110"/>
      <c r="I686" s="133" t="s">
        <v>399</v>
      </c>
      <c r="J686" s="154">
        <f t="shared" ref="J686:K686" si="121">J$616</f>
        <v>0.68</v>
      </c>
      <c r="K686" s="154">
        <f t="shared" si="121"/>
        <v>5.5E-2</v>
      </c>
      <c r="L686" s="633">
        <f>L$616</f>
        <v>100</v>
      </c>
      <c r="M686" s="111"/>
      <c r="N686" s="379">
        <f t="shared" si="112"/>
        <v>0.70750000000000002</v>
      </c>
      <c r="P686" s="379">
        <f t="shared" si="113"/>
        <v>0.65250000000000008</v>
      </c>
      <c r="S686" s="765">
        <f t="shared" si="114"/>
        <v>0.68</v>
      </c>
      <c r="T686" s="765">
        <f t="shared" si="115"/>
        <v>0.68</v>
      </c>
      <c r="AC686" s="112">
        <f t="shared" si="64"/>
        <v>7</v>
      </c>
      <c r="AD686" s="112">
        <f t="shared" si="6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customHeight="1" outlineLevel="2" x14ac:dyDescent="0.35">
      <c r="A687" s="136"/>
      <c r="B687" s="126"/>
      <c r="C687" s="108"/>
      <c r="D687" s="108"/>
      <c r="E687" s="108"/>
      <c r="F687" s="110"/>
      <c r="I687" s="133" t="s">
        <v>400</v>
      </c>
      <c r="J687" s="154">
        <f t="shared" ref="J687:K687" si="122">J$617</f>
        <v>0.68</v>
      </c>
      <c r="K687" s="154">
        <f t="shared" si="122"/>
        <v>5.5E-2</v>
      </c>
      <c r="L687" s="633">
        <f>L$617</f>
        <v>200</v>
      </c>
      <c r="M687" s="111"/>
      <c r="N687" s="379">
        <f t="shared" si="112"/>
        <v>0.70750000000000002</v>
      </c>
      <c r="P687" s="379">
        <f t="shared" si="113"/>
        <v>0.65250000000000008</v>
      </c>
      <c r="S687" s="765">
        <f t="shared" si="114"/>
        <v>0.70000000000000007</v>
      </c>
      <c r="T687" s="765">
        <f t="shared" si="115"/>
        <v>0.68</v>
      </c>
      <c r="AC687" s="112">
        <f t="shared" si="64"/>
        <v>7</v>
      </c>
      <c r="AD687" s="112">
        <f t="shared" si="6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customHeight="1" outlineLevel="2" x14ac:dyDescent="0.35">
      <c r="A688" s="136"/>
      <c r="B688" s="126"/>
      <c r="C688" s="108"/>
      <c r="D688" s="108"/>
      <c r="E688" s="108"/>
      <c r="F688" s="110"/>
      <c r="I688" s="133" t="s">
        <v>401</v>
      </c>
      <c r="J688" s="154">
        <f t="shared" ref="J688:K688" si="123">J$618</f>
        <v>0.66</v>
      </c>
      <c r="K688" s="154">
        <f t="shared" si="123"/>
        <v>8.5000000000000006E-2</v>
      </c>
      <c r="L688" s="633">
        <f>L$618</f>
        <v>300</v>
      </c>
      <c r="M688" s="111"/>
      <c r="N688" s="379">
        <f t="shared" si="112"/>
        <v>0.70250000000000001</v>
      </c>
      <c r="P688" s="379">
        <f t="shared" si="113"/>
        <v>0.61750000000000005</v>
      </c>
      <c r="S688" s="765">
        <f t="shared" si="114"/>
        <v>0.74</v>
      </c>
      <c r="T688" s="765">
        <f t="shared" si="115"/>
        <v>0.65999999999999992</v>
      </c>
      <c r="AC688" s="112">
        <f t="shared" si="64"/>
        <v>7</v>
      </c>
      <c r="AD688" s="112">
        <f t="shared" si="6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customHeight="1" outlineLevel="2" x14ac:dyDescent="0.35">
      <c r="A689" s="136"/>
      <c r="B689" s="126"/>
      <c r="C689" s="108"/>
      <c r="D689" s="108"/>
      <c r="E689" s="108"/>
      <c r="F689" s="110"/>
      <c r="I689" s="133" t="s">
        <v>402</v>
      </c>
      <c r="J689" s="154">
        <f t="shared" ref="J689:K689" si="124">J$619</f>
        <v>0.64</v>
      </c>
      <c r="K689" s="154">
        <f t="shared" si="124"/>
        <v>0.185</v>
      </c>
      <c r="L689" s="633">
        <f>L$619</f>
        <v>1000</v>
      </c>
      <c r="M689" s="111"/>
      <c r="N689" s="379">
        <f t="shared" si="112"/>
        <v>0.73250000000000004</v>
      </c>
      <c r="P689" s="379">
        <f t="shared" si="113"/>
        <v>0.54749999999999999</v>
      </c>
      <c r="S689" s="765">
        <f t="shared" si="114"/>
        <v>0.74</v>
      </c>
      <c r="T689" s="765">
        <f t="shared" si="115"/>
        <v>0.55999999999999994</v>
      </c>
      <c r="AC689" s="112">
        <f t="shared" ref="AC689:AC713" si="125">AC679+1</f>
        <v>7</v>
      </c>
      <c r="AD689" s="112">
        <f t="shared" ref="AD689:AD713" si="126">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customHeight="1" outlineLevel="2" x14ac:dyDescent="0.35">
      <c r="A690" s="136"/>
      <c r="B690" s="126"/>
      <c r="C690" s="108"/>
      <c r="D690" s="108"/>
      <c r="E690" s="108"/>
      <c r="F690" s="110"/>
      <c r="I690" s="133" t="s">
        <v>403</v>
      </c>
      <c r="J690" s="154">
        <f t="shared" ref="J690:K690" si="127">AVERAGE(J$620:J$621)</f>
        <v>0.57488824562535323</v>
      </c>
      <c r="K690" s="154">
        <f t="shared" si="127"/>
        <v>0.15</v>
      </c>
      <c r="L690" s="633">
        <f>AVERAGE(L$620:L$621)</f>
        <v>3750</v>
      </c>
      <c r="M690" s="111"/>
      <c r="N690" s="379">
        <f t="shared" si="112"/>
        <v>0.64988824562535319</v>
      </c>
      <c r="P690" s="379">
        <f t="shared" si="113"/>
        <v>0.49988824562535322</v>
      </c>
      <c r="S690" s="765">
        <f t="shared" si="114"/>
        <v>0.55999999999999994</v>
      </c>
      <c r="T690" s="765">
        <f t="shared" si="115"/>
        <v>0.40999999999999992</v>
      </c>
      <c r="AC690" s="112">
        <f t="shared" si="125"/>
        <v>7</v>
      </c>
      <c r="AD690" s="112">
        <f t="shared" si="126"/>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customHeight="1" outlineLevel="2" x14ac:dyDescent="0.35">
      <c r="A691" s="136"/>
      <c r="B691" s="126"/>
      <c r="C691" s="108"/>
      <c r="D691" s="108"/>
      <c r="E691" s="108"/>
      <c r="F691" s="110"/>
      <c r="I691" s="133" t="s">
        <v>404</v>
      </c>
      <c r="J691" s="154">
        <f t="shared" ref="J691:K691" si="128">J$622</f>
        <v>0.53593591918065975</v>
      </c>
      <c r="K691" s="154">
        <f t="shared" si="128"/>
        <v>0.105</v>
      </c>
      <c r="L691" s="633">
        <f>L$622</f>
        <v>2200</v>
      </c>
      <c r="M691" s="111"/>
      <c r="N691" s="379">
        <f t="shared" si="112"/>
        <v>0.58843591918065974</v>
      </c>
      <c r="P691" s="379">
        <f t="shared" si="113"/>
        <v>0.48343591918065976</v>
      </c>
      <c r="S691" s="765">
        <f t="shared" si="114"/>
        <v>0.54999999999999993</v>
      </c>
      <c r="T691" s="765">
        <f t="shared" si="115"/>
        <v>0.54999999999999993</v>
      </c>
      <c r="AC691" s="112">
        <f t="shared" si="125"/>
        <v>7</v>
      </c>
      <c r="AD691" s="112">
        <f t="shared" si="126"/>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customHeight="1" outlineLevel="2" x14ac:dyDescent="0.35">
      <c r="A692" s="136"/>
      <c r="B692" s="126"/>
      <c r="C692" s="108"/>
      <c r="D692" s="108"/>
      <c r="E692" s="108"/>
      <c r="F692" s="110"/>
      <c r="I692" s="133" t="s">
        <v>405</v>
      </c>
      <c r="J692" s="154">
        <f t="shared" ref="J692:K693" si="129">J$623</f>
        <v>0.51471523224725868</v>
      </c>
      <c r="K692" s="154">
        <f t="shared" si="129"/>
        <v>7.4999999999999997E-2</v>
      </c>
      <c r="L692" s="633">
        <f>L$623</f>
        <v>1200</v>
      </c>
      <c r="M692" s="111"/>
      <c r="N692" s="379">
        <f t="shared" si="112"/>
        <v>0.55221523224725866</v>
      </c>
      <c r="P692" s="379">
        <f t="shared" si="113"/>
        <v>0.4772152322472587</v>
      </c>
      <c r="S692" s="765">
        <f t="shared" si="114"/>
        <v>0.53</v>
      </c>
      <c r="T692" s="765">
        <f t="shared" si="115"/>
        <v>0.53</v>
      </c>
      <c r="AC692" s="112">
        <f t="shared" si="125"/>
        <v>7</v>
      </c>
      <c r="AD692" s="112">
        <f t="shared" si="126"/>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customHeight="1" outlineLevel="2" x14ac:dyDescent="0.35">
      <c r="A693" s="136"/>
      <c r="B693" s="126"/>
      <c r="C693" s="108"/>
      <c r="D693" s="108"/>
      <c r="E693" s="108"/>
      <c r="F693" s="110"/>
      <c r="I693" s="133" t="s">
        <v>406</v>
      </c>
      <c r="J693" s="154">
        <f t="shared" si="129"/>
        <v>0.51471523224725868</v>
      </c>
      <c r="K693" s="154">
        <f t="shared" si="129"/>
        <v>7.4999999999999997E-2</v>
      </c>
      <c r="L693" s="633">
        <f>L$623</f>
        <v>1200</v>
      </c>
      <c r="M693" s="111"/>
      <c r="N693" s="379">
        <f t="shared" si="112"/>
        <v>0.55221523224725866</v>
      </c>
      <c r="P693" s="379">
        <f t="shared" si="113"/>
        <v>0.4772152322472587</v>
      </c>
      <c r="S693" s="765">
        <f t="shared" si="114"/>
        <v>0.5</v>
      </c>
      <c r="T693" s="765">
        <f t="shared" si="115"/>
        <v>0.5</v>
      </c>
      <c r="AC693" s="112">
        <f t="shared" si="125"/>
        <v>7</v>
      </c>
      <c r="AD693" s="112">
        <f t="shared" si="126"/>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customHeight="1" outlineLevel="2" x14ac:dyDescent="0.35">
      <c r="A694" s="136"/>
      <c r="B694" s="126"/>
      <c r="C694" s="108"/>
      <c r="D694" s="108"/>
      <c r="E694" s="108"/>
      <c r="F694" s="110"/>
      <c r="H694" s="138" t="s">
        <v>812</v>
      </c>
      <c r="I694" s="133" t="s">
        <v>397</v>
      </c>
      <c r="J694" s="1180">
        <f t="shared" ref="J694:K695" si="130">J$614</f>
        <v>0.5</v>
      </c>
      <c r="K694" s="1180">
        <f t="shared" si="130"/>
        <v>5.5E-2</v>
      </c>
      <c r="L694" s="914">
        <f>L$614</f>
        <v>850</v>
      </c>
      <c r="M694" s="111"/>
      <c r="N694" s="379">
        <f t="shared" si="112"/>
        <v>0.52749999999999997</v>
      </c>
      <c r="P694" s="379">
        <f t="shared" si="113"/>
        <v>0.47249999999999998</v>
      </c>
      <c r="S694" s="765">
        <f t="shared" si="114"/>
        <v>0.5</v>
      </c>
      <c r="T694" s="765">
        <f t="shared" si="115"/>
        <v>0.5</v>
      </c>
      <c r="AC694" s="112">
        <f t="shared" si="125"/>
        <v>8</v>
      </c>
      <c r="AD694" s="112">
        <f t="shared" si="126"/>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customHeight="1" outlineLevel="2" x14ac:dyDescent="0.35">
      <c r="A695" s="136"/>
      <c r="B695" s="126"/>
      <c r="C695" s="108"/>
      <c r="D695" s="108"/>
      <c r="E695" s="108"/>
      <c r="F695" s="110"/>
      <c r="I695" s="133" t="s">
        <v>398</v>
      </c>
      <c r="J695" s="1180">
        <f t="shared" si="130"/>
        <v>0.5</v>
      </c>
      <c r="K695" s="1180">
        <f t="shared" si="130"/>
        <v>5.5E-2</v>
      </c>
      <c r="L695" s="914">
        <f>L$614</f>
        <v>850</v>
      </c>
      <c r="M695" s="111"/>
      <c r="N695" s="379">
        <f t="shared" si="112"/>
        <v>0.52749999999999997</v>
      </c>
      <c r="P695" s="379">
        <f t="shared" si="113"/>
        <v>0.47249999999999998</v>
      </c>
      <c r="S695" s="765">
        <f t="shared" si="114"/>
        <v>0.5</v>
      </c>
      <c r="T695" s="765">
        <f t="shared" si="115"/>
        <v>0.5</v>
      </c>
      <c r="AC695" s="112">
        <f t="shared" si="125"/>
        <v>8</v>
      </c>
      <c r="AD695" s="112">
        <f t="shared" si="126"/>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customHeight="1" outlineLevel="2" x14ac:dyDescent="0.35">
      <c r="A696" s="136"/>
      <c r="B696" s="126"/>
      <c r="C696" s="108"/>
      <c r="D696" s="108"/>
      <c r="E696" s="108"/>
      <c r="F696" s="110"/>
      <c r="I696" s="133" t="s">
        <v>399</v>
      </c>
      <c r="J696" s="154">
        <f t="shared" ref="J696:K696" si="131">J$616</f>
        <v>0.68</v>
      </c>
      <c r="K696" s="154">
        <f t="shared" si="131"/>
        <v>5.5E-2</v>
      </c>
      <c r="L696" s="633">
        <f>L$616</f>
        <v>100</v>
      </c>
      <c r="M696" s="111"/>
      <c r="N696" s="379">
        <f t="shared" si="112"/>
        <v>0.70750000000000002</v>
      </c>
      <c r="P696" s="379">
        <f t="shared" si="113"/>
        <v>0.65250000000000008</v>
      </c>
      <c r="S696" s="765">
        <f t="shared" si="114"/>
        <v>0.68</v>
      </c>
      <c r="T696" s="765">
        <f t="shared" si="115"/>
        <v>0.68</v>
      </c>
      <c r="AC696" s="112">
        <f t="shared" si="125"/>
        <v>8</v>
      </c>
      <c r="AD696" s="112">
        <f t="shared" si="126"/>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customHeight="1" outlineLevel="2" x14ac:dyDescent="0.35">
      <c r="A697" s="136"/>
      <c r="B697" s="126"/>
      <c r="C697" s="108"/>
      <c r="D697" s="108"/>
      <c r="E697" s="108"/>
      <c r="F697" s="110"/>
      <c r="I697" s="133" t="s">
        <v>400</v>
      </c>
      <c r="J697" s="154">
        <f t="shared" ref="J697:K697" si="132">J$617</f>
        <v>0.68</v>
      </c>
      <c r="K697" s="154">
        <f t="shared" si="132"/>
        <v>5.5E-2</v>
      </c>
      <c r="L697" s="633">
        <f>L$617</f>
        <v>200</v>
      </c>
      <c r="M697" s="111"/>
      <c r="N697" s="379">
        <f t="shared" si="112"/>
        <v>0.70750000000000002</v>
      </c>
      <c r="P697" s="379">
        <f t="shared" si="113"/>
        <v>0.65250000000000008</v>
      </c>
      <c r="S697" s="765">
        <f t="shared" si="114"/>
        <v>0.70000000000000007</v>
      </c>
      <c r="T697" s="765">
        <f t="shared" si="115"/>
        <v>0.68</v>
      </c>
      <c r="AC697" s="112">
        <f t="shared" si="125"/>
        <v>8</v>
      </c>
      <c r="AD697" s="112">
        <f t="shared" si="126"/>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customHeight="1" outlineLevel="2" x14ac:dyDescent="0.35">
      <c r="A698" s="136"/>
      <c r="B698" s="126"/>
      <c r="C698" s="108"/>
      <c r="D698" s="108"/>
      <c r="E698" s="108"/>
      <c r="F698" s="110"/>
      <c r="I698" s="133" t="s">
        <v>401</v>
      </c>
      <c r="J698" s="154">
        <f t="shared" ref="J698:K698" si="133">J$618</f>
        <v>0.66</v>
      </c>
      <c r="K698" s="154">
        <f t="shared" si="133"/>
        <v>8.5000000000000006E-2</v>
      </c>
      <c r="L698" s="633">
        <f>L$618</f>
        <v>300</v>
      </c>
      <c r="M698" s="111"/>
      <c r="N698" s="379">
        <f t="shared" si="112"/>
        <v>0.70250000000000001</v>
      </c>
      <c r="P698" s="379">
        <f t="shared" si="113"/>
        <v>0.61750000000000005</v>
      </c>
      <c r="S698" s="765">
        <f t="shared" si="114"/>
        <v>0.75</v>
      </c>
      <c r="T698" s="765">
        <f t="shared" si="115"/>
        <v>0.66999999999999993</v>
      </c>
      <c r="AC698" s="112">
        <f t="shared" si="125"/>
        <v>8</v>
      </c>
      <c r="AD698" s="112">
        <f t="shared" si="126"/>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customHeight="1" outlineLevel="2" x14ac:dyDescent="0.35">
      <c r="A699" s="136"/>
      <c r="B699" s="126"/>
      <c r="C699" s="108"/>
      <c r="D699" s="108"/>
      <c r="E699" s="108"/>
      <c r="F699" s="110"/>
      <c r="I699" s="133" t="s">
        <v>402</v>
      </c>
      <c r="J699" s="154">
        <f t="shared" ref="J699:K699" si="134">J$619</f>
        <v>0.64</v>
      </c>
      <c r="K699" s="154">
        <f t="shared" si="134"/>
        <v>0.185</v>
      </c>
      <c r="L699" s="633">
        <f>L$619</f>
        <v>1000</v>
      </c>
      <c r="M699" s="112"/>
      <c r="N699" s="379">
        <f t="shared" si="112"/>
        <v>0.73250000000000004</v>
      </c>
      <c r="P699" s="379">
        <f t="shared" si="113"/>
        <v>0.54749999999999999</v>
      </c>
      <c r="S699" s="765">
        <f t="shared" si="114"/>
        <v>0.75</v>
      </c>
      <c r="T699" s="765">
        <f t="shared" si="115"/>
        <v>0.56999999999999995</v>
      </c>
      <c r="AC699" s="112">
        <f t="shared" si="125"/>
        <v>8</v>
      </c>
      <c r="AD699" s="112">
        <f t="shared" si="126"/>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customHeight="1" outlineLevel="2" x14ac:dyDescent="0.35">
      <c r="A700" s="136"/>
      <c r="B700" s="126"/>
      <c r="C700" s="108"/>
      <c r="D700" s="108"/>
      <c r="E700" s="108"/>
      <c r="F700" s="110"/>
      <c r="I700" s="133" t="s">
        <v>403</v>
      </c>
      <c r="J700" s="154">
        <f t="shared" ref="J700:K700" si="135">AVERAGE(J$620:J$621)</f>
        <v>0.57488824562535323</v>
      </c>
      <c r="K700" s="154">
        <f t="shared" si="135"/>
        <v>0.15</v>
      </c>
      <c r="L700" s="633">
        <f>AVERAGE(L$620:L$621)</f>
        <v>3750</v>
      </c>
      <c r="M700" s="112"/>
      <c r="N700" s="379">
        <f t="shared" si="112"/>
        <v>0.64988824562535319</v>
      </c>
      <c r="P700" s="379">
        <f t="shared" si="113"/>
        <v>0.49988824562535322</v>
      </c>
      <c r="S700" s="765">
        <f t="shared" si="114"/>
        <v>0.55999999999999994</v>
      </c>
      <c r="T700" s="765">
        <f t="shared" si="115"/>
        <v>0.40999999999999992</v>
      </c>
      <c r="AC700" s="112">
        <f t="shared" si="125"/>
        <v>8</v>
      </c>
      <c r="AD700" s="112">
        <f t="shared" si="126"/>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customHeight="1" outlineLevel="2" x14ac:dyDescent="0.35">
      <c r="A701" s="136"/>
      <c r="B701" s="126"/>
      <c r="C701" s="108"/>
      <c r="D701" s="108"/>
      <c r="E701" s="108"/>
      <c r="F701" s="110"/>
      <c r="I701" s="133" t="s">
        <v>404</v>
      </c>
      <c r="J701" s="154">
        <f t="shared" ref="J701:K701" si="136">J$622</f>
        <v>0.53593591918065975</v>
      </c>
      <c r="K701" s="154">
        <f t="shared" si="136"/>
        <v>0.105</v>
      </c>
      <c r="L701" s="633">
        <f>L$622</f>
        <v>2200</v>
      </c>
      <c r="M701" s="112"/>
      <c r="N701" s="379">
        <f t="shared" si="112"/>
        <v>0.58843591918065974</v>
      </c>
      <c r="P701" s="379">
        <f t="shared" si="113"/>
        <v>0.48343591918065976</v>
      </c>
      <c r="S701" s="765">
        <f t="shared" si="114"/>
        <v>0.54999999999999993</v>
      </c>
      <c r="T701" s="765">
        <f t="shared" si="115"/>
        <v>0.54999999999999993</v>
      </c>
      <c r="AC701" s="112">
        <f t="shared" si="125"/>
        <v>8</v>
      </c>
      <c r="AD701" s="112">
        <f t="shared" si="126"/>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customHeight="1" outlineLevel="2" x14ac:dyDescent="0.35">
      <c r="A702" s="136"/>
      <c r="B702" s="126"/>
      <c r="C702" s="108"/>
      <c r="D702" s="108"/>
      <c r="E702" s="108"/>
      <c r="F702" s="110"/>
      <c r="I702" s="133" t="s">
        <v>405</v>
      </c>
      <c r="J702" s="154">
        <f t="shared" ref="J702:K703" si="137">J$623</f>
        <v>0.51471523224725868</v>
      </c>
      <c r="K702" s="154">
        <f t="shared" si="137"/>
        <v>7.4999999999999997E-2</v>
      </c>
      <c r="L702" s="633">
        <f>L$623</f>
        <v>1200</v>
      </c>
      <c r="M702" s="112"/>
      <c r="N702" s="379">
        <f t="shared" si="112"/>
        <v>0.55221523224725866</v>
      </c>
      <c r="P702" s="379">
        <f t="shared" si="113"/>
        <v>0.4772152322472587</v>
      </c>
      <c r="S702" s="765">
        <f t="shared" si="114"/>
        <v>0.53</v>
      </c>
      <c r="T702" s="765">
        <f t="shared" si="115"/>
        <v>0.53</v>
      </c>
      <c r="AC702" s="112">
        <f t="shared" si="125"/>
        <v>8</v>
      </c>
      <c r="AD702" s="112">
        <f t="shared" si="126"/>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customHeight="1" outlineLevel="2" x14ac:dyDescent="0.35">
      <c r="A703" s="136"/>
      <c r="B703" s="126"/>
      <c r="C703" s="108"/>
      <c r="D703" s="108"/>
      <c r="E703" s="108"/>
      <c r="F703" s="110"/>
      <c r="I703" s="133" t="s">
        <v>406</v>
      </c>
      <c r="J703" s="154">
        <f t="shared" si="137"/>
        <v>0.51471523224725868</v>
      </c>
      <c r="K703" s="154">
        <f t="shared" si="137"/>
        <v>7.4999999999999997E-2</v>
      </c>
      <c r="L703" s="633">
        <f>L$623</f>
        <v>1200</v>
      </c>
      <c r="M703" s="112"/>
      <c r="N703" s="379">
        <f t="shared" si="112"/>
        <v>0.55221523224725866</v>
      </c>
      <c r="P703" s="379">
        <f t="shared" si="113"/>
        <v>0.4772152322472587</v>
      </c>
      <c r="S703" s="765">
        <f t="shared" si="114"/>
        <v>0.5</v>
      </c>
      <c r="T703" s="765">
        <f t="shared" si="115"/>
        <v>0.5</v>
      </c>
      <c r="AC703" s="112">
        <f t="shared" si="125"/>
        <v>8</v>
      </c>
      <c r="AD703" s="112">
        <f t="shared" si="126"/>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customHeight="1" outlineLevel="2" x14ac:dyDescent="0.35">
      <c r="A704" s="136"/>
      <c r="B704" s="126"/>
      <c r="C704" s="108"/>
      <c r="D704" s="108"/>
      <c r="E704" s="108"/>
      <c r="F704" s="110"/>
      <c r="H704" s="138" t="s">
        <v>813</v>
      </c>
      <c r="I704" s="133" t="s">
        <v>397</v>
      </c>
      <c r="J704" s="1180">
        <f t="shared" ref="J704:K705" si="138">J$614</f>
        <v>0.5</v>
      </c>
      <c r="K704" s="1180">
        <f t="shared" si="138"/>
        <v>5.5E-2</v>
      </c>
      <c r="L704" s="914">
        <f>L$614</f>
        <v>850</v>
      </c>
      <c r="M704" s="112"/>
      <c r="N704" s="379">
        <f t="shared" si="112"/>
        <v>0.52749999999999997</v>
      </c>
      <c r="P704" s="379">
        <f t="shared" si="113"/>
        <v>0.47249999999999998</v>
      </c>
      <c r="S704" s="765">
        <f t="shared" si="114"/>
        <v>0.5</v>
      </c>
      <c r="T704" s="765">
        <f t="shared" si="115"/>
        <v>0.5</v>
      </c>
      <c r="AC704" s="112">
        <f t="shared" si="125"/>
        <v>9</v>
      </c>
      <c r="AD704" s="112">
        <f t="shared" si="126"/>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customHeight="1" outlineLevel="2" x14ac:dyDescent="0.35">
      <c r="A705" s="136"/>
      <c r="B705" s="126"/>
      <c r="C705" s="108"/>
      <c r="D705" s="108"/>
      <c r="E705" s="108"/>
      <c r="F705" s="110"/>
      <c r="I705" s="133" t="s">
        <v>398</v>
      </c>
      <c r="J705" s="1180">
        <f t="shared" si="138"/>
        <v>0.5</v>
      </c>
      <c r="K705" s="1180">
        <f t="shared" si="138"/>
        <v>5.5E-2</v>
      </c>
      <c r="L705" s="914">
        <f>L$614</f>
        <v>850</v>
      </c>
      <c r="M705" s="112"/>
      <c r="N705" s="379">
        <f t="shared" si="112"/>
        <v>0.52749999999999997</v>
      </c>
      <c r="P705" s="379">
        <f t="shared" si="113"/>
        <v>0.47249999999999998</v>
      </c>
      <c r="S705" s="765">
        <f t="shared" si="114"/>
        <v>0.5</v>
      </c>
      <c r="T705" s="765">
        <f t="shared" si="115"/>
        <v>0.5</v>
      </c>
      <c r="AC705" s="112">
        <f t="shared" si="125"/>
        <v>9</v>
      </c>
      <c r="AD705" s="112">
        <f t="shared" si="126"/>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customHeight="1" outlineLevel="2" x14ac:dyDescent="0.35">
      <c r="A706" s="136"/>
      <c r="B706" s="126"/>
      <c r="C706" s="108"/>
      <c r="D706" s="108"/>
      <c r="E706" s="108"/>
      <c r="F706" s="110"/>
      <c r="I706" s="133" t="s">
        <v>399</v>
      </c>
      <c r="J706" s="154">
        <f t="shared" ref="J706:K706" si="139">J$616</f>
        <v>0.68</v>
      </c>
      <c r="K706" s="154">
        <f t="shared" si="139"/>
        <v>5.5E-2</v>
      </c>
      <c r="L706" s="633">
        <f>L$616</f>
        <v>100</v>
      </c>
      <c r="M706" s="112"/>
      <c r="N706" s="379">
        <f t="shared" si="112"/>
        <v>0.70750000000000002</v>
      </c>
      <c r="P706" s="379">
        <f t="shared" si="113"/>
        <v>0.65250000000000008</v>
      </c>
      <c r="S706" s="765">
        <f t="shared" si="114"/>
        <v>0.68</v>
      </c>
      <c r="T706" s="765">
        <f t="shared" si="115"/>
        <v>0.68</v>
      </c>
      <c r="AC706" s="112">
        <f t="shared" si="125"/>
        <v>9</v>
      </c>
      <c r="AD706" s="112">
        <f t="shared" si="126"/>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customHeight="1" outlineLevel="2" x14ac:dyDescent="0.35">
      <c r="A707" s="136"/>
      <c r="B707" s="126"/>
      <c r="C707" s="108"/>
      <c r="D707" s="108"/>
      <c r="E707" s="108"/>
      <c r="F707" s="110"/>
      <c r="I707" s="133" t="s">
        <v>400</v>
      </c>
      <c r="J707" s="154">
        <f t="shared" ref="J707:K707" si="140">J$617</f>
        <v>0.68</v>
      </c>
      <c r="K707" s="154">
        <f t="shared" si="140"/>
        <v>5.5E-2</v>
      </c>
      <c r="L707" s="633">
        <f>L$617</f>
        <v>200</v>
      </c>
      <c r="M707" s="112"/>
      <c r="N707" s="379">
        <f t="shared" si="112"/>
        <v>0.70750000000000002</v>
      </c>
      <c r="P707" s="379">
        <f t="shared" si="113"/>
        <v>0.65250000000000008</v>
      </c>
      <c r="S707" s="765">
        <f t="shared" si="114"/>
        <v>0.70000000000000007</v>
      </c>
      <c r="T707" s="765">
        <f t="shared" si="115"/>
        <v>0.68</v>
      </c>
      <c r="AC707" s="112">
        <f t="shared" si="125"/>
        <v>9</v>
      </c>
      <c r="AD707" s="112">
        <f t="shared" si="126"/>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customHeight="1" outlineLevel="2" x14ac:dyDescent="0.35">
      <c r="A708" s="136"/>
      <c r="B708" s="126"/>
      <c r="C708" s="108"/>
      <c r="D708" s="108"/>
      <c r="E708" s="108"/>
      <c r="F708" s="110"/>
      <c r="I708" s="133" t="s">
        <v>401</v>
      </c>
      <c r="J708" s="154">
        <f t="shared" ref="J708:K708" si="141">J$618</f>
        <v>0.66</v>
      </c>
      <c r="K708" s="154">
        <f t="shared" si="141"/>
        <v>8.5000000000000006E-2</v>
      </c>
      <c r="L708" s="633">
        <f>L$618</f>
        <v>300</v>
      </c>
      <c r="M708" s="112"/>
      <c r="N708" s="379">
        <f t="shared" si="112"/>
        <v>0.70250000000000001</v>
      </c>
      <c r="P708" s="379">
        <f t="shared" si="113"/>
        <v>0.61750000000000005</v>
      </c>
      <c r="S708" s="765">
        <f t="shared" si="114"/>
        <v>0.75</v>
      </c>
      <c r="T708" s="765">
        <f t="shared" si="115"/>
        <v>0.66999999999999993</v>
      </c>
      <c r="AC708" s="112">
        <f t="shared" si="125"/>
        <v>9</v>
      </c>
      <c r="AD708" s="112">
        <f t="shared" si="126"/>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customHeight="1" outlineLevel="2" x14ac:dyDescent="0.35">
      <c r="A709" s="136"/>
      <c r="B709" s="126"/>
      <c r="C709" s="108"/>
      <c r="D709" s="108"/>
      <c r="E709" s="108"/>
      <c r="F709" s="110"/>
      <c r="I709" s="133" t="s">
        <v>402</v>
      </c>
      <c r="J709" s="154">
        <f t="shared" ref="J709:K709" si="142">J$619</f>
        <v>0.64</v>
      </c>
      <c r="K709" s="154">
        <f t="shared" si="142"/>
        <v>0.185</v>
      </c>
      <c r="L709" s="633">
        <f>L$619</f>
        <v>1000</v>
      </c>
      <c r="M709" s="112"/>
      <c r="N709" s="379">
        <f t="shared" si="112"/>
        <v>0.73250000000000004</v>
      </c>
      <c r="P709" s="379">
        <f t="shared" si="113"/>
        <v>0.54749999999999999</v>
      </c>
      <c r="S709" s="765">
        <f t="shared" si="114"/>
        <v>0.75</v>
      </c>
      <c r="T709" s="765">
        <f t="shared" si="115"/>
        <v>0.56999999999999995</v>
      </c>
      <c r="AC709" s="112">
        <f t="shared" si="125"/>
        <v>9</v>
      </c>
      <c r="AD709" s="112">
        <f t="shared" si="126"/>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customHeight="1" outlineLevel="2" x14ac:dyDescent="0.35">
      <c r="A710" s="136"/>
      <c r="B710" s="126"/>
      <c r="C710" s="108"/>
      <c r="D710" s="108"/>
      <c r="E710" s="108"/>
      <c r="F710" s="110"/>
      <c r="I710" s="133" t="s">
        <v>403</v>
      </c>
      <c r="J710" s="154">
        <f t="shared" ref="J710:K710" si="143">AVERAGE(J$620:J$621)</f>
        <v>0.57488824562535323</v>
      </c>
      <c r="K710" s="154">
        <f t="shared" si="143"/>
        <v>0.15</v>
      </c>
      <c r="L710" s="633">
        <f>AVERAGE(L$620:L$621)</f>
        <v>3750</v>
      </c>
      <c r="M710" s="112"/>
      <c r="N710" s="379">
        <f t="shared" si="112"/>
        <v>0.64988824562535319</v>
      </c>
      <c r="P710" s="379">
        <f t="shared" si="113"/>
        <v>0.49988824562535322</v>
      </c>
      <c r="S710" s="765">
        <f t="shared" si="114"/>
        <v>0.55999999999999994</v>
      </c>
      <c r="T710" s="765">
        <f t="shared" ref="T710:T713" si="144">MIN($J574:$R574)+$T574-INDEX(DigSpread,$AD710+1,1)</f>
        <v>0.40999999999999992</v>
      </c>
      <c r="AC710" s="112">
        <f t="shared" si="125"/>
        <v>9</v>
      </c>
      <c r="AD710" s="112">
        <f t="shared" si="126"/>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customHeight="1" outlineLevel="2" x14ac:dyDescent="0.35">
      <c r="A711" s="136"/>
      <c r="B711" s="126"/>
      <c r="C711" s="108"/>
      <c r="D711" s="108"/>
      <c r="E711" s="108"/>
      <c r="F711" s="110"/>
      <c r="I711" s="133" t="s">
        <v>404</v>
      </c>
      <c r="J711" s="154">
        <f t="shared" ref="J711:K711" si="145">J$622</f>
        <v>0.53593591918065975</v>
      </c>
      <c r="K711" s="154">
        <f t="shared" si="145"/>
        <v>0.105</v>
      </c>
      <c r="L711" s="633">
        <f>L$622</f>
        <v>2200</v>
      </c>
      <c r="M711" s="112"/>
      <c r="N711" s="379">
        <f t="shared" si="112"/>
        <v>0.58843591918065974</v>
      </c>
      <c r="P711" s="379">
        <f t="shared" si="113"/>
        <v>0.48343591918065976</v>
      </c>
      <c r="S711" s="765">
        <f t="shared" si="114"/>
        <v>0.54999999999999993</v>
      </c>
      <c r="T711" s="765">
        <f t="shared" si="144"/>
        <v>0.54999999999999993</v>
      </c>
      <c r="AC711" s="112">
        <f t="shared" si="125"/>
        <v>9</v>
      </c>
      <c r="AD711" s="112">
        <f t="shared" si="126"/>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customHeight="1" outlineLevel="2" x14ac:dyDescent="0.35">
      <c r="A712" s="136"/>
      <c r="B712" s="126"/>
      <c r="C712" s="108"/>
      <c r="D712" s="108"/>
      <c r="E712" s="108"/>
      <c r="F712" s="110"/>
      <c r="I712" s="133" t="s">
        <v>405</v>
      </c>
      <c r="J712" s="154">
        <f t="shared" ref="J712:K713" si="146">J$623</f>
        <v>0.51471523224725868</v>
      </c>
      <c r="K712" s="154">
        <f t="shared" si="146"/>
        <v>7.4999999999999997E-2</v>
      </c>
      <c r="L712" s="633">
        <f>L$623</f>
        <v>1200</v>
      </c>
      <c r="M712" s="112"/>
      <c r="N712" s="379">
        <f t="shared" si="112"/>
        <v>0.55221523224725866</v>
      </c>
      <c r="P712" s="379">
        <f t="shared" si="113"/>
        <v>0.4772152322472587</v>
      </c>
      <c r="S712" s="765">
        <f t="shared" si="114"/>
        <v>0.53</v>
      </c>
      <c r="T712" s="765">
        <f t="shared" si="144"/>
        <v>0.53</v>
      </c>
      <c r="AC712" s="112">
        <f t="shared" si="125"/>
        <v>9</v>
      </c>
      <c r="AD712" s="112">
        <f t="shared" si="126"/>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customHeight="1" outlineLevel="2" x14ac:dyDescent="0.35">
      <c r="A713" s="136"/>
      <c r="B713" s="126"/>
      <c r="C713" s="108"/>
      <c r="D713" s="108"/>
      <c r="E713" s="108"/>
      <c r="F713" s="110"/>
      <c r="I713" s="133" t="s">
        <v>406</v>
      </c>
      <c r="J713" s="154">
        <f t="shared" si="146"/>
        <v>0.51471523224725868</v>
      </c>
      <c r="K713" s="154">
        <f t="shared" si="146"/>
        <v>7.4999999999999997E-2</v>
      </c>
      <c r="L713" s="633">
        <f>L$623</f>
        <v>1200</v>
      </c>
      <c r="M713" s="112"/>
      <c r="N713" s="379">
        <f t="shared" si="112"/>
        <v>0.55221523224725866</v>
      </c>
      <c r="P713" s="379">
        <f t="shared" si="113"/>
        <v>0.4772152322472587</v>
      </c>
      <c r="S713" s="765">
        <f t="shared" si="114"/>
        <v>0.5</v>
      </c>
      <c r="T713" s="765">
        <f t="shared" si="144"/>
        <v>0.5</v>
      </c>
      <c r="AC713" s="112">
        <f t="shared" si="125"/>
        <v>9</v>
      </c>
      <c r="AD713" s="112">
        <f t="shared" si="126"/>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x14ac:dyDescent="0.3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3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3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15" customHeight="1" outlineLevel="1" x14ac:dyDescent="0.35">
      <c r="A717" s="136"/>
      <c r="B717" s="126"/>
      <c r="C717" s="91" t="s">
        <v>126</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3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127</v>
      </c>
      <c r="W718" s="124"/>
      <c r="X718" s="124"/>
      <c r="Y718" s="124"/>
      <c r="Z718" s="124"/>
      <c r="AA718" s="124"/>
      <c r="AB718" s="124"/>
      <c r="AC718" s="124"/>
      <c r="AD718" s="124"/>
      <c r="AE718" s="692" t="s">
        <v>128</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3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3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15" customHeight="1" outlineLevel="1" collapsed="1" thickBot="1" x14ac:dyDescent="0.4">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15" customHeight="1" outlineLevel="1" x14ac:dyDescent="0.3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119</v>
      </c>
      <c r="AE722" s="711"/>
      <c r="AF722" s="690"/>
    </row>
    <row r="723" spans="1:32" ht="13.15" customHeight="1" outlineLevel="1" collapsed="1" x14ac:dyDescent="0.35">
      <c r="A723" s="691"/>
      <c r="B723" s="126"/>
      <c r="C723" s="709"/>
      <c r="D723" s="709">
        <v>0</v>
      </c>
      <c r="E723" s="709" t="s">
        <v>1</v>
      </c>
      <c r="F723" s="85"/>
      <c r="G723" s="86" t="s">
        <v>209</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35">
      <c r="A724" s="691"/>
      <c r="B724" s="126"/>
      <c r="C724" s="709"/>
      <c r="D724" s="91"/>
      <c r="E724" s="700"/>
      <c r="F724" s="93"/>
      <c r="G724" s="94" t="s">
        <v>210</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3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3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3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3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35">
      <c r="A729" s="691"/>
      <c r="B729" s="126"/>
      <c r="C729" s="700"/>
      <c r="D729" s="700"/>
      <c r="E729" s="700"/>
      <c r="F729" s="700"/>
      <c r="G729" s="700"/>
      <c r="H729" s="700"/>
      <c r="I729" s="1167"/>
      <c r="J729" s="1167"/>
      <c r="K729" s="725"/>
      <c r="L729" s="1186"/>
      <c r="M729" s="1187"/>
      <c r="N729" s="1187"/>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35">
      <c r="A730" s="691"/>
      <c r="B730" s="126"/>
      <c r="C730" s="108"/>
      <c r="D730" s="108"/>
      <c r="E730" s="108"/>
      <c r="F730" s="700"/>
      <c r="G730" s="728" t="s">
        <v>211</v>
      </c>
      <c r="H730" s="728"/>
      <c r="I730" s="728"/>
      <c r="J730" s="728"/>
      <c r="K730" s="728"/>
      <c r="L730" s="728"/>
      <c r="M730" s="728" t="s">
        <v>212</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15" customHeight="1" outlineLevel="1" x14ac:dyDescent="0.35">
      <c r="A731" s="691"/>
      <c r="B731" s="126"/>
      <c r="C731" s="91" t="s">
        <v>122</v>
      </c>
      <c r="D731" s="108"/>
      <c r="E731" s="108"/>
      <c r="F731" s="700"/>
      <c r="G731" s="700"/>
      <c r="H731" s="700"/>
      <c r="I731" s="725"/>
      <c r="J731" s="194"/>
      <c r="K731" s="194"/>
      <c r="L731" s="148" t="s">
        <v>123</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15" customHeight="1" outlineLevel="1" x14ac:dyDescent="0.3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35">
      <c r="A733" s="691"/>
      <c r="B733" s="126"/>
      <c r="C733" s="108"/>
      <c r="D733" s="108"/>
      <c r="E733" s="108"/>
      <c r="F733" s="110"/>
      <c r="H733" s="701"/>
      <c r="I733" s="701"/>
      <c r="J733" s="254"/>
      <c r="K733" s="257"/>
      <c r="L733" s="257" t="s">
        <v>383</v>
      </c>
      <c r="M733" s="135" t="s">
        <v>396</v>
      </c>
      <c r="N733" s="135" t="s">
        <v>59</v>
      </c>
      <c r="O733" s="135" t="s">
        <v>60</v>
      </c>
      <c r="P733" s="135" t="s">
        <v>61</v>
      </c>
      <c r="Q733" s="135" t="s">
        <v>62</v>
      </c>
      <c r="R733" s="135" t="s">
        <v>899</v>
      </c>
      <c r="S733" s="135" t="s">
        <v>900</v>
      </c>
      <c r="T733" s="135" t="s">
        <v>901</v>
      </c>
      <c r="U733" s="135" t="s">
        <v>1223</v>
      </c>
      <c r="V733" s="118"/>
      <c r="W733" s="118"/>
      <c r="X733" s="118"/>
      <c r="Y733" s="118"/>
      <c r="Z733" s="118"/>
      <c r="AA733" s="110"/>
      <c r="AB733" s="110"/>
      <c r="AC733" s="110"/>
      <c r="AD733" s="110"/>
      <c r="AE733" s="695"/>
      <c r="AF733" s="690"/>
    </row>
    <row r="734" spans="1:32" ht="13.15" customHeight="1" outlineLevel="1" x14ac:dyDescent="0.35">
      <c r="A734" s="691"/>
      <c r="B734" s="126"/>
      <c r="C734" s="108"/>
      <c r="D734" s="108"/>
      <c r="E734" s="108"/>
      <c r="F734" s="110"/>
      <c r="H734" s="701"/>
      <c r="I734" s="701"/>
      <c r="K734" s="687" t="s">
        <v>837</v>
      </c>
      <c r="L734" s="133" t="s">
        <v>395</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35">
      <c r="A735" s="691"/>
      <c r="B735" s="126"/>
      <c r="C735" s="108"/>
      <c r="D735" s="108"/>
      <c r="E735" s="108"/>
      <c r="F735" s="110"/>
      <c r="G735" s="703"/>
      <c r="H735" s="701"/>
      <c r="I735" s="701"/>
      <c r="J735" s="257"/>
      <c r="K735" s="257"/>
      <c r="L735" s="133" t="s">
        <v>142</v>
      </c>
      <c r="M735" s="378">
        <f>M734</f>
        <v>4.125</v>
      </c>
      <c r="N735" s="378">
        <f t="shared" ref="N735:U743" si="147">N734</f>
        <v>5.625</v>
      </c>
      <c r="O735" s="378">
        <f t="shared" si="147"/>
        <v>6</v>
      </c>
      <c r="P735" s="378">
        <f t="shared" si="147"/>
        <v>7.5</v>
      </c>
      <c r="Q735" s="378">
        <f t="shared" si="147"/>
        <v>7.5</v>
      </c>
      <c r="R735" s="378">
        <f t="shared" si="147"/>
        <v>0</v>
      </c>
      <c r="S735" s="378">
        <f t="shared" si="147"/>
        <v>0</v>
      </c>
      <c r="T735" s="378">
        <f t="shared" si="147"/>
        <v>0</v>
      </c>
      <c r="U735" s="378">
        <f t="shared" si="147"/>
        <v>0</v>
      </c>
      <c r="V735" s="118"/>
      <c r="W735" s="118"/>
      <c r="X735" s="118"/>
      <c r="Y735" s="118"/>
      <c r="Z735" s="118"/>
      <c r="AA735" s="110"/>
      <c r="AB735" s="110"/>
      <c r="AC735" s="110"/>
      <c r="AD735" s="110"/>
      <c r="AE735" s="695"/>
      <c r="AF735" s="690"/>
    </row>
    <row r="736" spans="1:32" ht="13.15" customHeight="1" outlineLevel="1" x14ac:dyDescent="0.35">
      <c r="A736" s="691"/>
      <c r="B736" s="126"/>
      <c r="C736" s="108"/>
      <c r="D736" s="108"/>
      <c r="E736" s="108"/>
      <c r="F736" s="110"/>
      <c r="G736" s="703"/>
      <c r="H736" s="701"/>
      <c r="I736" s="701"/>
      <c r="J736" s="257"/>
      <c r="K736" s="257"/>
      <c r="L736" s="133" t="s">
        <v>143</v>
      </c>
      <c r="M736" s="378">
        <f t="shared" ref="M736:M743" si="148">M735</f>
        <v>4.125</v>
      </c>
      <c r="N736" s="378">
        <f t="shared" si="147"/>
        <v>5.625</v>
      </c>
      <c r="O736" s="378">
        <f t="shared" si="147"/>
        <v>6</v>
      </c>
      <c r="P736" s="378">
        <f t="shared" si="147"/>
        <v>7.5</v>
      </c>
      <c r="Q736" s="378">
        <f t="shared" si="147"/>
        <v>7.5</v>
      </c>
      <c r="R736" s="378">
        <f t="shared" si="147"/>
        <v>0</v>
      </c>
      <c r="S736" s="378">
        <f t="shared" si="147"/>
        <v>0</v>
      </c>
      <c r="T736" s="378">
        <f t="shared" si="147"/>
        <v>0</v>
      </c>
      <c r="U736" s="378">
        <f t="shared" si="147"/>
        <v>0</v>
      </c>
      <c r="V736" s="118"/>
      <c r="W736" s="118"/>
      <c r="X736" s="118"/>
      <c r="Y736" s="118"/>
      <c r="Z736" s="118"/>
      <c r="AA736" s="110"/>
      <c r="AB736" s="110"/>
      <c r="AC736" s="110"/>
      <c r="AD736" s="110"/>
      <c r="AE736" s="695"/>
      <c r="AF736" s="690"/>
    </row>
    <row r="737" spans="1:58" ht="13.15" customHeight="1" outlineLevel="1" x14ac:dyDescent="0.35">
      <c r="A737" s="691"/>
      <c r="B737" s="126"/>
      <c r="C737" s="108"/>
      <c r="D737" s="108"/>
      <c r="E737" s="108"/>
      <c r="F737" s="110"/>
      <c r="G737" s="703"/>
      <c r="H737" s="701"/>
      <c r="I737" s="701"/>
      <c r="J737" s="257"/>
      <c r="K737" s="257"/>
      <c r="L737" s="133" t="s">
        <v>144</v>
      </c>
      <c r="M737" s="378">
        <f t="shared" si="148"/>
        <v>4.125</v>
      </c>
      <c r="N737" s="378">
        <f t="shared" si="147"/>
        <v>5.625</v>
      </c>
      <c r="O737" s="378">
        <f t="shared" si="147"/>
        <v>6</v>
      </c>
      <c r="P737" s="378">
        <f t="shared" si="147"/>
        <v>7.5</v>
      </c>
      <c r="Q737" s="378">
        <f t="shared" si="147"/>
        <v>7.5</v>
      </c>
      <c r="R737" s="378">
        <f t="shared" si="147"/>
        <v>0</v>
      </c>
      <c r="S737" s="378">
        <f t="shared" si="147"/>
        <v>0</v>
      </c>
      <c r="T737" s="378">
        <f t="shared" si="147"/>
        <v>0</v>
      </c>
      <c r="U737" s="378">
        <f t="shared" si="147"/>
        <v>0</v>
      </c>
      <c r="V737" s="118"/>
      <c r="W737" s="118"/>
      <c r="X737" s="118"/>
      <c r="Y737" s="118"/>
      <c r="Z737" s="118"/>
      <c r="AA737" s="110"/>
      <c r="AB737" s="110"/>
      <c r="AC737" s="110"/>
      <c r="AD737" s="110"/>
      <c r="AE737" s="695"/>
      <c r="AF737" s="690"/>
    </row>
    <row r="738" spans="1:58" ht="13.15" customHeight="1" outlineLevel="1" x14ac:dyDescent="0.35">
      <c r="A738" s="691"/>
      <c r="B738" s="126"/>
      <c r="C738" s="108"/>
      <c r="D738" s="108"/>
      <c r="E738" s="108"/>
      <c r="F738" s="110"/>
      <c r="G738" s="703"/>
      <c r="H738" s="701"/>
      <c r="I738" s="701"/>
      <c r="J738" s="257"/>
      <c r="K738" s="257"/>
      <c r="L738" s="133" t="s">
        <v>145</v>
      </c>
      <c r="M738" s="378">
        <f t="shared" si="148"/>
        <v>4.125</v>
      </c>
      <c r="N738" s="378">
        <f t="shared" si="147"/>
        <v>5.625</v>
      </c>
      <c r="O738" s="378">
        <f t="shared" si="147"/>
        <v>6</v>
      </c>
      <c r="P738" s="378">
        <f t="shared" si="147"/>
        <v>7.5</v>
      </c>
      <c r="Q738" s="378">
        <f t="shared" si="147"/>
        <v>7.5</v>
      </c>
      <c r="R738" s="378">
        <f t="shared" si="147"/>
        <v>0</v>
      </c>
      <c r="S738" s="378">
        <f t="shared" si="147"/>
        <v>0</v>
      </c>
      <c r="T738" s="378">
        <f t="shared" si="147"/>
        <v>0</v>
      </c>
      <c r="U738" s="378">
        <f t="shared" si="147"/>
        <v>0</v>
      </c>
      <c r="V738" s="118"/>
      <c r="W738" s="118"/>
      <c r="X738" s="118"/>
      <c r="Y738" s="118"/>
      <c r="Z738" s="118"/>
      <c r="AA738" s="110"/>
      <c r="AB738" s="110"/>
      <c r="AC738" s="110"/>
      <c r="AD738" s="110"/>
      <c r="AE738" s="695"/>
      <c r="AF738" s="690"/>
    </row>
    <row r="739" spans="1:58" ht="13.15" customHeight="1" outlineLevel="1" x14ac:dyDescent="0.35">
      <c r="A739" s="691"/>
      <c r="B739" s="126"/>
      <c r="C739" s="108"/>
      <c r="D739" s="108"/>
      <c r="E739" s="108"/>
      <c r="F739" s="110"/>
      <c r="G739" s="703"/>
      <c r="H739" s="701"/>
      <c r="I739" s="701"/>
      <c r="J739" s="257"/>
      <c r="K739" s="257"/>
      <c r="L739" s="133" t="s">
        <v>146</v>
      </c>
      <c r="M739" s="378">
        <f t="shared" si="148"/>
        <v>4.125</v>
      </c>
      <c r="N739" s="378">
        <f t="shared" si="147"/>
        <v>5.625</v>
      </c>
      <c r="O739" s="378">
        <f t="shared" si="147"/>
        <v>6</v>
      </c>
      <c r="P739" s="378">
        <f t="shared" si="147"/>
        <v>7.5</v>
      </c>
      <c r="Q739" s="378">
        <f t="shared" si="147"/>
        <v>7.5</v>
      </c>
      <c r="R739" s="378">
        <f t="shared" si="147"/>
        <v>0</v>
      </c>
      <c r="S739" s="378">
        <f t="shared" si="147"/>
        <v>0</v>
      </c>
      <c r="T739" s="378">
        <f t="shared" si="147"/>
        <v>0</v>
      </c>
      <c r="U739" s="378">
        <f t="shared" si="147"/>
        <v>0</v>
      </c>
      <c r="V739" s="118"/>
      <c r="W739" s="118"/>
      <c r="X739" s="118"/>
      <c r="Y739" s="118"/>
      <c r="Z739" s="118"/>
      <c r="AA739" s="110"/>
      <c r="AB739" s="110"/>
      <c r="AC739" s="110"/>
      <c r="AD739" s="110"/>
      <c r="AE739" s="695"/>
      <c r="AF739" s="690"/>
    </row>
    <row r="740" spans="1:58" ht="13.15" customHeight="1" outlineLevel="1" x14ac:dyDescent="0.35">
      <c r="A740" s="691"/>
      <c r="B740" s="126"/>
      <c r="C740" s="108"/>
      <c r="D740" s="108"/>
      <c r="E740" s="108"/>
      <c r="F740" s="110"/>
      <c r="G740" s="703"/>
      <c r="H740" s="701"/>
      <c r="I740" s="701"/>
      <c r="J740" s="257"/>
      <c r="K740" s="257"/>
      <c r="L740" s="133" t="s">
        <v>147</v>
      </c>
      <c r="M740" s="378">
        <f t="shared" si="148"/>
        <v>4.125</v>
      </c>
      <c r="N740" s="378">
        <f t="shared" si="147"/>
        <v>5.625</v>
      </c>
      <c r="O740" s="378">
        <f t="shared" si="147"/>
        <v>6</v>
      </c>
      <c r="P740" s="378">
        <f t="shared" si="147"/>
        <v>7.5</v>
      </c>
      <c r="Q740" s="378">
        <f t="shared" si="147"/>
        <v>7.5</v>
      </c>
      <c r="R740" s="378">
        <f t="shared" si="147"/>
        <v>0</v>
      </c>
      <c r="S740" s="378">
        <f t="shared" si="147"/>
        <v>0</v>
      </c>
      <c r="T740" s="378">
        <f t="shared" si="147"/>
        <v>0</v>
      </c>
      <c r="U740" s="378">
        <f t="shared" si="147"/>
        <v>0</v>
      </c>
      <c r="V740" s="118"/>
      <c r="W740" s="118"/>
      <c r="X740" s="118"/>
      <c r="Y740" s="118"/>
      <c r="Z740" s="118"/>
      <c r="AA740" s="110"/>
      <c r="AB740" s="110"/>
      <c r="AC740" s="110"/>
      <c r="AD740" s="110"/>
      <c r="AE740" s="695"/>
      <c r="AF740" s="690"/>
    </row>
    <row r="741" spans="1:58" ht="13.15" customHeight="1" outlineLevel="1" x14ac:dyDescent="0.35">
      <c r="A741" s="691"/>
      <c r="B741" s="126"/>
      <c r="C741" s="108"/>
      <c r="D741" s="108"/>
      <c r="E741" s="108"/>
      <c r="F741" s="110"/>
      <c r="G741" s="703"/>
      <c r="H741" s="701"/>
      <c r="I741" s="701"/>
      <c r="J741" s="257"/>
      <c r="K741" s="257"/>
      <c r="L741" s="133" t="s">
        <v>148</v>
      </c>
      <c r="M741" s="378">
        <f t="shared" si="148"/>
        <v>4.125</v>
      </c>
      <c r="N741" s="378">
        <f t="shared" si="147"/>
        <v>5.625</v>
      </c>
      <c r="O741" s="378">
        <f t="shared" si="147"/>
        <v>6</v>
      </c>
      <c r="P741" s="378">
        <f t="shared" si="147"/>
        <v>7.5</v>
      </c>
      <c r="Q741" s="378">
        <f t="shared" si="147"/>
        <v>7.5</v>
      </c>
      <c r="R741" s="378">
        <f t="shared" si="147"/>
        <v>0</v>
      </c>
      <c r="S741" s="378">
        <f t="shared" si="147"/>
        <v>0</v>
      </c>
      <c r="T741" s="378">
        <f t="shared" si="147"/>
        <v>0</v>
      </c>
      <c r="U741" s="378">
        <f t="shared" si="147"/>
        <v>0</v>
      </c>
      <c r="V741" s="118"/>
      <c r="W741" s="118"/>
      <c r="X741" s="118"/>
      <c r="Y741" s="118"/>
      <c r="Z741" s="118"/>
      <c r="AA741" s="110"/>
      <c r="AB741" s="110"/>
      <c r="AC741" s="110"/>
      <c r="AD741" s="110"/>
      <c r="AE741" s="695"/>
      <c r="AF741" s="690"/>
    </row>
    <row r="742" spans="1:58" ht="13.15" customHeight="1" outlineLevel="1" x14ac:dyDescent="0.35">
      <c r="A742" s="691"/>
      <c r="B742" s="126"/>
      <c r="C742" s="108"/>
      <c r="D742" s="108"/>
      <c r="E742" s="108"/>
      <c r="F742" s="110"/>
      <c r="G742" s="703"/>
      <c r="H742" s="701"/>
      <c r="I742" s="701"/>
      <c r="J742" s="257"/>
      <c r="K742" s="257"/>
      <c r="L742" s="133" t="s">
        <v>149</v>
      </c>
      <c r="M742" s="378">
        <f t="shared" si="148"/>
        <v>4.125</v>
      </c>
      <c r="N742" s="378">
        <f t="shared" si="147"/>
        <v>5.625</v>
      </c>
      <c r="O742" s="378">
        <f t="shared" si="147"/>
        <v>6</v>
      </c>
      <c r="P742" s="378">
        <f t="shared" si="147"/>
        <v>7.5</v>
      </c>
      <c r="Q742" s="378">
        <f t="shared" si="147"/>
        <v>7.5</v>
      </c>
      <c r="R742" s="378">
        <f t="shared" si="147"/>
        <v>0</v>
      </c>
      <c r="S742" s="378">
        <f t="shared" si="147"/>
        <v>0</v>
      </c>
      <c r="T742" s="378">
        <f t="shared" si="147"/>
        <v>0</v>
      </c>
      <c r="U742" s="378">
        <f t="shared" si="147"/>
        <v>0</v>
      </c>
      <c r="V742" s="118"/>
      <c r="W742" s="118"/>
      <c r="X742" s="118"/>
      <c r="Y742" s="118"/>
      <c r="Z742" s="118"/>
      <c r="AA742" s="110"/>
      <c r="AB742" s="110"/>
      <c r="AC742" s="110"/>
      <c r="AD742" s="110"/>
      <c r="AE742" s="695"/>
      <c r="AF742" s="690"/>
    </row>
    <row r="743" spans="1:58" ht="13.15" customHeight="1" outlineLevel="1" x14ac:dyDescent="0.35">
      <c r="A743" s="691"/>
      <c r="B743" s="126"/>
      <c r="C743" s="108"/>
      <c r="D743" s="108"/>
      <c r="E743" s="108"/>
      <c r="F743" s="110"/>
      <c r="G743" s="703"/>
      <c r="H743" s="701"/>
      <c r="I743" s="701"/>
      <c r="J743" s="257"/>
      <c r="K743" s="257"/>
      <c r="L743" s="133" t="s">
        <v>150</v>
      </c>
      <c r="M743" s="378">
        <f t="shared" si="148"/>
        <v>4.125</v>
      </c>
      <c r="N743" s="378">
        <f t="shared" si="147"/>
        <v>5.625</v>
      </c>
      <c r="O743" s="378">
        <f t="shared" si="147"/>
        <v>6</v>
      </c>
      <c r="P743" s="378">
        <f t="shared" si="147"/>
        <v>7.5</v>
      </c>
      <c r="Q743" s="378">
        <f t="shared" si="147"/>
        <v>7.5</v>
      </c>
      <c r="R743" s="378">
        <f t="shared" si="147"/>
        <v>0</v>
      </c>
      <c r="S743" s="378">
        <f t="shared" si="147"/>
        <v>0</v>
      </c>
      <c r="T743" s="378">
        <f t="shared" si="147"/>
        <v>0</v>
      </c>
      <c r="U743" s="378">
        <f t="shared" si="147"/>
        <v>0</v>
      </c>
      <c r="V743" s="118"/>
      <c r="W743" s="118"/>
      <c r="X743" s="118"/>
      <c r="Y743" s="118"/>
      <c r="Z743" s="118"/>
      <c r="AA743" s="110"/>
      <c r="AB743" s="110"/>
      <c r="AC743" s="110"/>
      <c r="AD743" s="110"/>
      <c r="AE743" s="695"/>
      <c r="AF743" s="690"/>
    </row>
    <row r="744" spans="1:58" s="138" customFormat="1" ht="13.15" hidden="1" customHeight="1" outlineLevel="2" x14ac:dyDescent="0.35">
      <c r="A744" s="136"/>
      <c r="B744" s="126"/>
      <c r="C744" s="108"/>
      <c r="D744" s="108"/>
      <c r="E744" s="108"/>
      <c r="F744" s="110"/>
      <c r="G744" s="112"/>
      <c r="H744" s="112"/>
      <c r="K744" s="133" t="s">
        <v>410</v>
      </c>
      <c r="L744" s="133" t="s">
        <v>395</v>
      </c>
      <c r="M744" s="5">
        <f>INDEX(M$734:M$743,MATCH($L744,$L$734:$L$743,0))</f>
        <v>4.125</v>
      </c>
      <c r="N744" s="5">
        <f t="shared" ref="N744:U759" si="149">INDEX(N$734:N$743,MATCH($L744,$L$734:$L$743,0))</f>
        <v>5.625</v>
      </c>
      <c r="O744" s="5">
        <f t="shared" si="149"/>
        <v>6</v>
      </c>
      <c r="P744" s="5">
        <f t="shared" si="149"/>
        <v>7.5</v>
      </c>
      <c r="Q744" s="5">
        <f t="shared" si="149"/>
        <v>7.5</v>
      </c>
      <c r="R744" s="5">
        <f t="shared" si="149"/>
        <v>0</v>
      </c>
      <c r="S744" s="5">
        <f t="shared" si="149"/>
        <v>0</v>
      </c>
      <c r="T744" s="5">
        <f t="shared" si="149"/>
        <v>0</v>
      </c>
      <c r="U744" s="5">
        <f t="shared" si="149"/>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35">
      <c r="A745" s="136"/>
      <c r="B745" s="126"/>
      <c r="C745" s="108"/>
      <c r="D745" s="108"/>
      <c r="E745" s="108"/>
      <c r="F745" s="110"/>
      <c r="G745" s="112"/>
      <c r="H745" s="112"/>
      <c r="K745" s="133"/>
      <c r="L745" s="133" t="s">
        <v>142</v>
      </c>
      <c r="M745" s="5">
        <f t="shared" ref="M745:U776" si="150">INDEX(M$734:M$743,MATCH($L745,$L$734:$L$743,0))</f>
        <v>4.125</v>
      </c>
      <c r="N745" s="5">
        <f t="shared" si="149"/>
        <v>5.625</v>
      </c>
      <c r="O745" s="5">
        <f t="shared" si="149"/>
        <v>6</v>
      </c>
      <c r="P745" s="5">
        <f t="shared" si="149"/>
        <v>7.5</v>
      </c>
      <c r="Q745" s="5">
        <f t="shared" si="149"/>
        <v>7.5</v>
      </c>
      <c r="R745" s="5">
        <f t="shared" si="149"/>
        <v>0</v>
      </c>
      <c r="S745" s="5">
        <f t="shared" si="149"/>
        <v>0</v>
      </c>
      <c r="T745" s="5">
        <f t="shared" si="149"/>
        <v>0</v>
      </c>
      <c r="U745" s="5">
        <f t="shared" si="149"/>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35">
      <c r="A746" s="136"/>
      <c r="B746" s="126"/>
      <c r="C746" s="108"/>
      <c r="D746" s="108"/>
      <c r="E746" s="108"/>
      <c r="F746" s="110"/>
      <c r="G746" s="112"/>
      <c r="H746" s="112"/>
      <c r="K746" s="133"/>
      <c r="L746" s="133" t="s">
        <v>143</v>
      </c>
      <c r="M746" s="5">
        <f t="shared" si="150"/>
        <v>4.125</v>
      </c>
      <c r="N746" s="5">
        <f t="shared" si="149"/>
        <v>5.625</v>
      </c>
      <c r="O746" s="5">
        <f t="shared" si="149"/>
        <v>6</v>
      </c>
      <c r="P746" s="5">
        <f t="shared" si="149"/>
        <v>7.5</v>
      </c>
      <c r="Q746" s="5">
        <f t="shared" si="149"/>
        <v>7.5</v>
      </c>
      <c r="R746" s="5">
        <f t="shared" si="149"/>
        <v>0</v>
      </c>
      <c r="S746" s="5">
        <f t="shared" si="149"/>
        <v>0</v>
      </c>
      <c r="T746" s="5">
        <f t="shared" si="149"/>
        <v>0</v>
      </c>
      <c r="U746" s="5">
        <f t="shared" si="149"/>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35">
      <c r="A747" s="136"/>
      <c r="B747" s="126"/>
      <c r="C747" s="108"/>
      <c r="D747" s="108"/>
      <c r="E747" s="108"/>
      <c r="F747" s="110"/>
      <c r="G747" s="112"/>
      <c r="H747" s="112"/>
      <c r="K747" s="133"/>
      <c r="L747" s="133" t="s">
        <v>144</v>
      </c>
      <c r="M747" s="5">
        <f t="shared" si="150"/>
        <v>4.125</v>
      </c>
      <c r="N747" s="5">
        <f t="shared" si="149"/>
        <v>5.625</v>
      </c>
      <c r="O747" s="5">
        <f t="shared" si="149"/>
        <v>6</v>
      </c>
      <c r="P747" s="5">
        <f t="shared" si="149"/>
        <v>7.5</v>
      </c>
      <c r="Q747" s="5">
        <f t="shared" si="149"/>
        <v>7.5</v>
      </c>
      <c r="R747" s="5">
        <f t="shared" si="149"/>
        <v>0</v>
      </c>
      <c r="S747" s="5">
        <f t="shared" si="149"/>
        <v>0</v>
      </c>
      <c r="T747" s="5">
        <f t="shared" si="149"/>
        <v>0</v>
      </c>
      <c r="U747" s="5">
        <f t="shared" si="149"/>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35">
      <c r="A748" s="136"/>
      <c r="B748" s="126"/>
      <c r="C748" s="108"/>
      <c r="D748" s="108"/>
      <c r="E748" s="108"/>
      <c r="F748" s="110"/>
      <c r="G748" s="112"/>
      <c r="H748" s="112"/>
      <c r="K748" s="133"/>
      <c r="L748" s="133" t="s">
        <v>145</v>
      </c>
      <c r="M748" s="5">
        <f t="shared" si="150"/>
        <v>4.125</v>
      </c>
      <c r="N748" s="5">
        <f t="shared" si="149"/>
        <v>5.625</v>
      </c>
      <c r="O748" s="5">
        <f t="shared" si="149"/>
        <v>6</v>
      </c>
      <c r="P748" s="5">
        <f t="shared" si="149"/>
        <v>7.5</v>
      </c>
      <c r="Q748" s="5">
        <f t="shared" si="149"/>
        <v>7.5</v>
      </c>
      <c r="R748" s="5">
        <f t="shared" si="149"/>
        <v>0</v>
      </c>
      <c r="S748" s="5">
        <f t="shared" si="149"/>
        <v>0</v>
      </c>
      <c r="T748" s="5">
        <f t="shared" si="149"/>
        <v>0</v>
      </c>
      <c r="U748" s="5">
        <f t="shared" si="149"/>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35">
      <c r="A749" s="136"/>
      <c r="B749" s="126"/>
      <c r="C749" s="108"/>
      <c r="D749" s="108"/>
      <c r="E749" s="108"/>
      <c r="F749" s="110"/>
      <c r="G749" s="112"/>
      <c r="H749" s="112"/>
      <c r="K749" s="133"/>
      <c r="L749" s="133" t="s">
        <v>146</v>
      </c>
      <c r="M749" s="5">
        <f t="shared" si="150"/>
        <v>4.125</v>
      </c>
      <c r="N749" s="5">
        <f t="shared" si="149"/>
        <v>5.625</v>
      </c>
      <c r="O749" s="5">
        <f t="shared" si="149"/>
        <v>6</v>
      </c>
      <c r="P749" s="5">
        <f t="shared" si="149"/>
        <v>7.5</v>
      </c>
      <c r="Q749" s="5">
        <f t="shared" si="149"/>
        <v>7.5</v>
      </c>
      <c r="R749" s="5">
        <f t="shared" si="149"/>
        <v>0</v>
      </c>
      <c r="S749" s="5">
        <f t="shared" si="149"/>
        <v>0</v>
      </c>
      <c r="T749" s="5">
        <f t="shared" si="149"/>
        <v>0</v>
      </c>
      <c r="U749" s="5">
        <f t="shared" si="149"/>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35">
      <c r="A750" s="136"/>
      <c r="B750" s="126"/>
      <c r="C750" s="108"/>
      <c r="D750" s="108"/>
      <c r="E750" s="108"/>
      <c r="F750" s="110"/>
      <c r="G750" s="112"/>
      <c r="H750" s="112"/>
      <c r="K750" s="133"/>
      <c r="L750" s="133" t="s">
        <v>147</v>
      </c>
      <c r="M750" s="5">
        <f t="shared" si="150"/>
        <v>4.125</v>
      </c>
      <c r="N750" s="5">
        <f t="shared" si="149"/>
        <v>5.625</v>
      </c>
      <c r="O750" s="5">
        <f t="shared" si="149"/>
        <v>6</v>
      </c>
      <c r="P750" s="5">
        <f t="shared" si="149"/>
        <v>7.5</v>
      </c>
      <c r="Q750" s="5">
        <f t="shared" si="149"/>
        <v>7.5</v>
      </c>
      <c r="R750" s="5">
        <f t="shared" si="149"/>
        <v>0</v>
      </c>
      <c r="S750" s="5">
        <f t="shared" si="149"/>
        <v>0</v>
      </c>
      <c r="T750" s="5">
        <f t="shared" si="149"/>
        <v>0</v>
      </c>
      <c r="U750" s="5">
        <f t="shared" si="149"/>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35">
      <c r="A751" s="136"/>
      <c r="B751" s="126"/>
      <c r="C751" s="108"/>
      <c r="D751" s="108"/>
      <c r="E751" s="108"/>
      <c r="F751" s="110"/>
      <c r="G751" s="112"/>
      <c r="H751" s="112"/>
      <c r="K751" s="133"/>
      <c r="L751" s="133" t="s">
        <v>148</v>
      </c>
      <c r="M751" s="5">
        <f t="shared" si="150"/>
        <v>4.125</v>
      </c>
      <c r="N751" s="5">
        <f t="shared" si="149"/>
        <v>5.625</v>
      </c>
      <c r="O751" s="5">
        <f t="shared" si="149"/>
        <v>6</v>
      </c>
      <c r="P751" s="5">
        <f t="shared" si="149"/>
        <v>7.5</v>
      </c>
      <c r="Q751" s="5">
        <f t="shared" si="149"/>
        <v>7.5</v>
      </c>
      <c r="R751" s="5">
        <f t="shared" si="149"/>
        <v>0</v>
      </c>
      <c r="S751" s="5">
        <f t="shared" si="149"/>
        <v>0</v>
      </c>
      <c r="T751" s="5">
        <f t="shared" si="149"/>
        <v>0</v>
      </c>
      <c r="U751" s="5">
        <f t="shared" si="149"/>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35">
      <c r="A752" s="136"/>
      <c r="B752" s="126"/>
      <c r="C752" s="108"/>
      <c r="D752" s="108"/>
      <c r="E752" s="108"/>
      <c r="F752" s="110"/>
      <c r="G752" s="112"/>
      <c r="H752" s="112"/>
      <c r="K752" s="133"/>
      <c r="L752" s="133" t="s">
        <v>149</v>
      </c>
      <c r="M752" s="5">
        <f t="shared" si="150"/>
        <v>4.125</v>
      </c>
      <c r="N752" s="5">
        <f t="shared" si="149"/>
        <v>5.625</v>
      </c>
      <c r="O752" s="5">
        <f t="shared" si="149"/>
        <v>6</v>
      </c>
      <c r="P752" s="5">
        <f t="shared" si="149"/>
        <v>7.5</v>
      </c>
      <c r="Q752" s="5">
        <f t="shared" si="149"/>
        <v>7.5</v>
      </c>
      <c r="R752" s="5">
        <f t="shared" si="149"/>
        <v>0</v>
      </c>
      <c r="S752" s="5">
        <f t="shared" si="149"/>
        <v>0</v>
      </c>
      <c r="T752" s="5">
        <f t="shared" si="149"/>
        <v>0</v>
      </c>
      <c r="U752" s="5">
        <f t="shared" si="149"/>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35">
      <c r="A753" s="136"/>
      <c r="B753" s="126"/>
      <c r="C753" s="108"/>
      <c r="D753" s="108"/>
      <c r="E753" s="108"/>
      <c r="F753" s="110"/>
      <c r="G753" s="112"/>
      <c r="H753" s="112"/>
      <c r="K753" s="133"/>
      <c r="L753" s="133" t="s">
        <v>150</v>
      </c>
      <c r="M753" s="5">
        <f t="shared" si="150"/>
        <v>4.125</v>
      </c>
      <c r="N753" s="5">
        <f t="shared" si="149"/>
        <v>5.625</v>
      </c>
      <c r="O753" s="5">
        <f t="shared" si="149"/>
        <v>6</v>
      </c>
      <c r="P753" s="5">
        <f t="shared" si="149"/>
        <v>7.5</v>
      </c>
      <c r="Q753" s="5">
        <f t="shared" si="149"/>
        <v>7.5</v>
      </c>
      <c r="R753" s="5">
        <f t="shared" si="149"/>
        <v>0</v>
      </c>
      <c r="S753" s="5">
        <f t="shared" si="149"/>
        <v>0</v>
      </c>
      <c r="T753" s="5">
        <f t="shared" si="149"/>
        <v>0</v>
      </c>
      <c r="U753" s="5">
        <f t="shared" si="149"/>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35">
      <c r="A754" s="136"/>
      <c r="B754" s="126"/>
      <c r="C754" s="108"/>
      <c r="D754" s="108"/>
      <c r="E754" s="108"/>
      <c r="F754" s="110"/>
      <c r="G754" s="112"/>
      <c r="H754" s="112"/>
      <c r="K754" s="133" t="s">
        <v>806</v>
      </c>
      <c r="L754" s="133" t="s">
        <v>395</v>
      </c>
      <c r="M754" s="5">
        <f t="shared" si="150"/>
        <v>4.125</v>
      </c>
      <c r="N754" s="5">
        <f t="shared" si="149"/>
        <v>5.625</v>
      </c>
      <c r="O754" s="5">
        <f t="shared" si="149"/>
        <v>6</v>
      </c>
      <c r="P754" s="5">
        <f t="shared" si="149"/>
        <v>7.5</v>
      </c>
      <c r="Q754" s="5">
        <f t="shared" si="149"/>
        <v>7.5</v>
      </c>
      <c r="R754" s="5">
        <f t="shared" si="149"/>
        <v>0</v>
      </c>
      <c r="S754" s="5">
        <f t="shared" si="149"/>
        <v>0</v>
      </c>
      <c r="T754" s="5">
        <f t="shared" si="149"/>
        <v>0</v>
      </c>
      <c r="U754" s="5">
        <f t="shared" si="149"/>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35">
      <c r="A755" s="136"/>
      <c r="B755" s="126"/>
      <c r="C755" s="108"/>
      <c r="D755" s="108"/>
      <c r="E755" s="108"/>
      <c r="F755" s="110"/>
      <c r="G755" s="112"/>
      <c r="H755" s="112"/>
      <c r="K755" s="133"/>
      <c r="L755" s="133" t="s">
        <v>142</v>
      </c>
      <c r="M755" s="5">
        <f t="shared" si="150"/>
        <v>4.125</v>
      </c>
      <c r="N755" s="5">
        <f t="shared" si="149"/>
        <v>5.625</v>
      </c>
      <c r="O755" s="5">
        <f t="shared" si="149"/>
        <v>6</v>
      </c>
      <c r="P755" s="5">
        <f t="shared" si="149"/>
        <v>7.5</v>
      </c>
      <c r="Q755" s="5">
        <f t="shared" si="149"/>
        <v>7.5</v>
      </c>
      <c r="R755" s="5">
        <f t="shared" si="149"/>
        <v>0</v>
      </c>
      <c r="S755" s="5">
        <f t="shared" si="149"/>
        <v>0</v>
      </c>
      <c r="T755" s="5">
        <f t="shared" si="149"/>
        <v>0</v>
      </c>
      <c r="U755" s="5">
        <f t="shared" si="149"/>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35">
      <c r="A756" s="136"/>
      <c r="B756" s="126"/>
      <c r="C756" s="108"/>
      <c r="D756" s="108"/>
      <c r="E756" s="108"/>
      <c r="F756" s="110"/>
      <c r="G756" s="112"/>
      <c r="H756" s="112"/>
      <c r="K756" s="133"/>
      <c r="L756" s="133" t="s">
        <v>143</v>
      </c>
      <c r="M756" s="5">
        <f t="shared" si="150"/>
        <v>4.125</v>
      </c>
      <c r="N756" s="5">
        <f t="shared" si="149"/>
        <v>5.625</v>
      </c>
      <c r="O756" s="5">
        <f t="shared" si="149"/>
        <v>6</v>
      </c>
      <c r="P756" s="5">
        <f t="shared" si="149"/>
        <v>7.5</v>
      </c>
      <c r="Q756" s="5">
        <f t="shared" si="149"/>
        <v>7.5</v>
      </c>
      <c r="R756" s="5">
        <f t="shared" si="149"/>
        <v>0</v>
      </c>
      <c r="S756" s="5">
        <f t="shared" si="149"/>
        <v>0</v>
      </c>
      <c r="T756" s="5">
        <f t="shared" si="149"/>
        <v>0</v>
      </c>
      <c r="U756" s="5">
        <f t="shared" si="149"/>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35">
      <c r="A757" s="136"/>
      <c r="B757" s="126"/>
      <c r="C757" s="108"/>
      <c r="D757" s="108"/>
      <c r="E757" s="108"/>
      <c r="F757" s="110"/>
      <c r="G757" s="112"/>
      <c r="H757" s="112"/>
      <c r="K757" s="133"/>
      <c r="L757" s="133" t="s">
        <v>144</v>
      </c>
      <c r="M757" s="5">
        <f t="shared" si="150"/>
        <v>4.125</v>
      </c>
      <c r="N757" s="5">
        <f t="shared" si="149"/>
        <v>5.625</v>
      </c>
      <c r="O757" s="5">
        <f t="shared" si="149"/>
        <v>6</v>
      </c>
      <c r="P757" s="5">
        <f t="shared" si="149"/>
        <v>7.5</v>
      </c>
      <c r="Q757" s="5">
        <f t="shared" si="149"/>
        <v>7.5</v>
      </c>
      <c r="R757" s="5">
        <f t="shared" si="149"/>
        <v>0</v>
      </c>
      <c r="S757" s="5">
        <f t="shared" si="149"/>
        <v>0</v>
      </c>
      <c r="T757" s="5">
        <f t="shared" si="149"/>
        <v>0</v>
      </c>
      <c r="U757" s="5">
        <f t="shared" si="149"/>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35">
      <c r="A758" s="136"/>
      <c r="B758" s="126"/>
      <c r="C758" s="108"/>
      <c r="D758" s="108"/>
      <c r="E758" s="108"/>
      <c r="F758" s="110"/>
      <c r="G758" s="112"/>
      <c r="H758" s="112"/>
      <c r="K758" s="133"/>
      <c r="L758" s="133" t="s">
        <v>145</v>
      </c>
      <c r="M758" s="5">
        <f t="shared" si="150"/>
        <v>4.125</v>
      </c>
      <c r="N758" s="5">
        <f t="shared" si="149"/>
        <v>5.625</v>
      </c>
      <c r="O758" s="5">
        <f t="shared" si="149"/>
        <v>6</v>
      </c>
      <c r="P758" s="5">
        <f t="shared" si="149"/>
        <v>7.5</v>
      </c>
      <c r="Q758" s="5">
        <f t="shared" si="149"/>
        <v>7.5</v>
      </c>
      <c r="R758" s="5">
        <f t="shared" si="149"/>
        <v>0</v>
      </c>
      <c r="S758" s="5">
        <f t="shared" si="149"/>
        <v>0</v>
      </c>
      <c r="T758" s="5">
        <f t="shared" si="149"/>
        <v>0</v>
      </c>
      <c r="U758" s="5">
        <f t="shared" si="149"/>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35">
      <c r="A759" s="136"/>
      <c r="B759" s="126"/>
      <c r="C759" s="108"/>
      <c r="D759" s="108"/>
      <c r="E759" s="108"/>
      <c r="F759" s="110"/>
      <c r="G759" s="112"/>
      <c r="H759" s="112"/>
      <c r="K759" s="133"/>
      <c r="L759" s="133" t="s">
        <v>146</v>
      </c>
      <c r="M759" s="5">
        <f t="shared" si="150"/>
        <v>4.125</v>
      </c>
      <c r="N759" s="5">
        <f t="shared" si="149"/>
        <v>5.625</v>
      </c>
      <c r="O759" s="5">
        <f t="shared" si="149"/>
        <v>6</v>
      </c>
      <c r="P759" s="5">
        <f t="shared" si="149"/>
        <v>7.5</v>
      </c>
      <c r="Q759" s="5">
        <f t="shared" si="149"/>
        <v>7.5</v>
      </c>
      <c r="R759" s="5">
        <f t="shared" si="149"/>
        <v>0</v>
      </c>
      <c r="S759" s="5">
        <f t="shared" si="149"/>
        <v>0</v>
      </c>
      <c r="T759" s="5">
        <f t="shared" si="149"/>
        <v>0</v>
      </c>
      <c r="U759" s="5">
        <f t="shared" si="149"/>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35">
      <c r="A760" s="136"/>
      <c r="B760" s="126"/>
      <c r="C760" s="108"/>
      <c r="D760" s="108"/>
      <c r="E760" s="108"/>
      <c r="F760" s="110"/>
      <c r="G760" s="112"/>
      <c r="H760" s="112"/>
      <c r="K760" s="133"/>
      <c r="L760" s="133" t="s">
        <v>147</v>
      </c>
      <c r="M760" s="5">
        <f t="shared" si="150"/>
        <v>4.125</v>
      </c>
      <c r="N760" s="5">
        <f t="shared" si="150"/>
        <v>5.625</v>
      </c>
      <c r="O760" s="5">
        <f t="shared" si="150"/>
        <v>6</v>
      </c>
      <c r="P760" s="5">
        <f t="shared" si="150"/>
        <v>7.5</v>
      </c>
      <c r="Q760" s="5">
        <f t="shared" si="150"/>
        <v>7.5</v>
      </c>
      <c r="R760" s="5">
        <f t="shared" si="150"/>
        <v>0</v>
      </c>
      <c r="S760" s="5">
        <f t="shared" si="150"/>
        <v>0</v>
      </c>
      <c r="T760" s="5">
        <f t="shared" si="150"/>
        <v>0</v>
      </c>
      <c r="U760" s="5">
        <f t="shared" si="150"/>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35">
      <c r="A761" s="136"/>
      <c r="B761" s="126"/>
      <c r="C761" s="108"/>
      <c r="D761" s="108"/>
      <c r="E761" s="108"/>
      <c r="F761" s="110"/>
      <c r="G761" s="112"/>
      <c r="H761" s="112"/>
      <c r="K761" s="133"/>
      <c r="L761" s="133" t="s">
        <v>148</v>
      </c>
      <c r="M761" s="5">
        <f t="shared" si="150"/>
        <v>4.125</v>
      </c>
      <c r="N761" s="5">
        <f t="shared" si="150"/>
        <v>5.625</v>
      </c>
      <c r="O761" s="5">
        <f t="shared" si="150"/>
        <v>6</v>
      </c>
      <c r="P761" s="5">
        <f t="shared" si="150"/>
        <v>7.5</v>
      </c>
      <c r="Q761" s="5">
        <f t="shared" si="150"/>
        <v>7.5</v>
      </c>
      <c r="R761" s="5">
        <f t="shared" si="150"/>
        <v>0</v>
      </c>
      <c r="S761" s="5">
        <f t="shared" si="150"/>
        <v>0</v>
      </c>
      <c r="T761" s="5">
        <f t="shared" si="150"/>
        <v>0</v>
      </c>
      <c r="U761" s="5">
        <f t="shared" si="150"/>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35">
      <c r="A762" s="136"/>
      <c r="B762" s="126"/>
      <c r="C762" s="108"/>
      <c r="D762" s="108"/>
      <c r="E762" s="108"/>
      <c r="F762" s="110"/>
      <c r="G762" s="112"/>
      <c r="H762" s="112"/>
      <c r="K762" s="133"/>
      <c r="L762" s="133" t="s">
        <v>149</v>
      </c>
      <c r="M762" s="5">
        <f t="shared" si="150"/>
        <v>4.125</v>
      </c>
      <c r="N762" s="5">
        <f t="shared" si="150"/>
        <v>5.625</v>
      </c>
      <c r="O762" s="5">
        <f t="shared" si="150"/>
        <v>6</v>
      </c>
      <c r="P762" s="5">
        <f t="shared" si="150"/>
        <v>7.5</v>
      </c>
      <c r="Q762" s="5">
        <f t="shared" si="150"/>
        <v>7.5</v>
      </c>
      <c r="R762" s="5">
        <f t="shared" si="150"/>
        <v>0</v>
      </c>
      <c r="S762" s="5">
        <f t="shared" si="150"/>
        <v>0</v>
      </c>
      <c r="T762" s="5">
        <f t="shared" si="150"/>
        <v>0</v>
      </c>
      <c r="U762" s="5">
        <f t="shared" si="150"/>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35">
      <c r="A763" s="136"/>
      <c r="B763" s="126"/>
      <c r="C763" s="108"/>
      <c r="D763" s="108"/>
      <c r="E763" s="108"/>
      <c r="F763" s="110"/>
      <c r="G763" s="112"/>
      <c r="H763" s="112"/>
      <c r="K763" s="133"/>
      <c r="L763" s="133" t="s">
        <v>150</v>
      </c>
      <c r="M763" s="5">
        <f t="shared" si="150"/>
        <v>4.125</v>
      </c>
      <c r="N763" s="5">
        <f t="shared" si="150"/>
        <v>5.625</v>
      </c>
      <c r="O763" s="5">
        <f t="shared" si="150"/>
        <v>6</v>
      </c>
      <c r="P763" s="5">
        <f t="shared" si="150"/>
        <v>7.5</v>
      </c>
      <c r="Q763" s="5">
        <f t="shared" si="150"/>
        <v>7.5</v>
      </c>
      <c r="R763" s="5">
        <f t="shared" si="150"/>
        <v>0</v>
      </c>
      <c r="S763" s="5">
        <f t="shared" si="150"/>
        <v>0</v>
      </c>
      <c r="T763" s="5">
        <f t="shared" si="150"/>
        <v>0</v>
      </c>
      <c r="U763" s="5">
        <f t="shared" si="150"/>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35">
      <c r="A764" s="136"/>
      <c r="B764" s="126"/>
      <c r="C764" s="108"/>
      <c r="D764" s="108"/>
      <c r="E764" s="108"/>
      <c r="F764" s="110"/>
      <c r="G764" s="112"/>
      <c r="H764" s="112"/>
      <c r="K764" s="133" t="s">
        <v>807</v>
      </c>
      <c r="L764" s="133" t="s">
        <v>395</v>
      </c>
      <c r="M764" s="5">
        <f t="shared" si="150"/>
        <v>4.125</v>
      </c>
      <c r="N764" s="5">
        <f t="shared" si="150"/>
        <v>5.625</v>
      </c>
      <c r="O764" s="5">
        <f t="shared" si="150"/>
        <v>6</v>
      </c>
      <c r="P764" s="5">
        <f t="shared" si="150"/>
        <v>7.5</v>
      </c>
      <c r="Q764" s="5">
        <f t="shared" si="150"/>
        <v>7.5</v>
      </c>
      <c r="R764" s="5">
        <f t="shared" si="150"/>
        <v>0</v>
      </c>
      <c r="S764" s="5">
        <f t="shared" si="150"/>
        <v>0</v>
      </c>
      <c r="T764" s="5">
        <f t="shared" si="150"/>
        <v>0</v>
      </c>
      <c r="U764" s="5">
        <f t="shared" si="150"/>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35">
      <c r="A765" s="136"/>
      <c r="B765" s="126"/>
      <c r="C765" s="108"/>
      <c r="D765" s="108"/>
      <c r="E765" s="108"/>
      <c r="F765" s="110"/>
      <c r="G765" s="112"/>
      <c r="H765" s="112"/>
      <c r="K765" s="133"/>
      <c r="L765" s="133" t="s">
        <v>142</v>
      </c>
      <c r="M765" s="5">
        <f t="shared" si="150"/>
        <v>4.125</v>
      </c>
      <c r="N765" s="5">
        <f t="shared" si="150"/>
        <v>5.625</v>
      </c>
      <c r="O765" s="5">
        <f t="shared" si="150"/>
        <v>6</v>
      </c>
      <c r="P765" s="5">
        <f t="shared" si="150"/>
        <v>7.5</v>
      </c>
      <c r="Q765" s="5">
        <f t="shared" si="150"/>
        <v>7.5</v>
      </c>
      <c r="R765" s="5">
        <f t="shared" si="150"/>
        <v>0</v>
      </c>
      <c r="S765" s="5">
        <f t="shared" si="150"/>
        <v>0</v>
      </c>
      <c r="T765" s="5">
        <f t="shared" si="150"/>
        <v>0</v>
      </c>
      <c r="U765" s="5">
        <f t="shared" si="150"/>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35">
      <c r="A766" s="136"/>
      <c r="B766" s="126"/>
      <c r="C766" s="108"/>
      <c r="D766" s="108"/>
      <c r="E766" s="108"/>
      <c r="F766" s="110"/>
      <c r="G766" s="112"/>
      <c r="H766" s="112"/>
      <c r="K766" s="133"/>
      <c r="L766" s="133" t="s">
        <v>143</v>
      </c>
      <c r="M766" s="5">
        <f t="shared" si="150"/>
        <v>4.125</v>
      </c>
      <c r="N766" s="5">
        <f t="shared" si="150"/>
        <v>5.625</v>
      </c>
      <c r="O766" s="5">
        <f t="shared" si="150"/>
        <v>6</v>
      </c>
      <c r="P766" s="5">
        <f t="shared" si="150"/>
        <v>7.5</v>
      </c>
      <c r="Q766" s="5">
        <f t="shared" si="150"/>
        <v>7.5</v>
      </c>
      <c r="R766" s="5">
        <f t="shared" si="150"/>
        <v>0</v>
      </c>
      <c r="S766" s="5">
        <f t="shared" si="150"/>
        <v>0</v>
      </c>
      <c r="T766" s="5">
        <f t="shared" si="150"/>
        <v>0</v>
      </c>
      <c r="U766" s="5">
        <f t="shared" si="150"/>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35">
      <c r="A767" s="136"/>
      <c r="B767" s="126"/>
      <c r="C767" s="108"/>
      <c r="D767" s="108"/>
      <c r="E767" s="108"/>
      <c r="F767" s="110"/>
      <c r="G767" s="112"/>
      <c r="H767" s="112"/>
      <c r="K767" s="133"/>
      <c r="L767" s="133" t="s">
        <v>144</v>
      </c>
      <c r="M767" s="5">
        <f t="shared" si="150"/>
        <v>4.125</v>
      </c>
      <c r="N767" s="5">
        <f t="shared" si="150"/>
        <v>5.625</v>
      </c>
      <c r="O767" s="5">
        <f t="shared" si="150"/>
        <v>6</v>
      </c>
      <c r="P767" s="5">
        <f t="shared" si="150"/>
        <v>7.5</v>
      </c>
      <c r="Q767" s="5">
        <f t="shared" si="150"/>
        <v>7.5</v>
      </c>
      <c r="R767" s="5">
        <f t="shared" si="150"/>
        <v>0</v>
      </c>
      <c r="S767" s="5">
        <f t="shared" si="150"/>
        <v>0</v>
      </c>
      <c r="T767" s="5">
        <f t="shared" si="150"/>
        <v>0</v>
      </c>
      <c r="U767" s="5">
        <f t="shared" si="150"/>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35">
      <c r="A768" s="136"/>
      <c r="B768" s="126"/>
      <c r="C768" s="108"/>
      <c r="D768" s="108"/>
      <c r="E768" s="108"/>
      <c r="F768" s="110"/>
      <c r="G768" s="112"/>
      <c r="H768" s="112"/>
      <c r="K768" s="133"/>
      <c r="L768" s="133" t="s">
        <v>145</v>
      </c>
      <c r="M768" s="5">
        <f t="shared" si="150"/>
        <v>4.125</v>
      </c>
      <c r="N768" s="5">
        <f t="shared" si="150"/>
        <v>5.625</v>
      </c>
      <c r="O768" s="5">
        <f t="shared" si="150"/>
        <v>6</v>
      </c>
      <c r="P768" s="5">
        <f t="shared" si="150"/>
        <v>7.5</v>
      </c>
      <c r="Q768" s="5">
        <f t="shared" si="150"/>
        <v>7.5</v>
      </c>
      <c r="R768" s="5">
        <f t="shared" si="150"/>
        <v>0</v>
      </c>
      <c r="S768" s="5">
        <f t="shared" si="150"/>
        <v>0</v>
      </c>
      <c r="T768" s="5">
        <f t="shared" si="150"/>
        <v>0</v>
      </c>
      <c r="U768" s="5">
        <f t="shared" si="150"/>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35">
      <c r="A769" s="136"/>
      <c r="B769" s="126"/>
      <c r="C769" s="108"/>
      <c r="D769" s="108"/>
      <c r="E769" s="108"/>
      <c r="F769" s="110"/>
      <c r="G769" s="112"/>
      <c r="H769" s="112"/>
      <c r="K769" s="133"/>
      <c r="L769" s="133" t="s">
        <v>146</v>
      </c>
      <c r="M769" s="5">
        <f>INDEX(M$734:M$743,MATCH($L769,$L$734:$L$743,0))</f>
        <v>4.125</v>
      </c>
      <c r="N769" s="5">
        <f t="shared" si="150"/>
        <v>5.625</v>
      </c>
      <c r="O769" s="5">
        <f t="shared" si="150"/>
        <v>6</v>
      </c>
      <c r="P769" s="5">
        <f t="shared" si="150"/>
        <v>7.5</v>
      </c>
      <c r="Q769" s="5">
        <f t="shared" si="150"/>
        <v>7.5</v>
      </c>
      <c r="R769" s="5">
        <f t="shared" si="150"/>
        <v>0</v>
      </c>
      <c r="S769" s="5">
        <f t="shared" si="150"/>
        <v>0</v>
      </c>
      <c r="T769" s="5">
        <f t="shared" si="150"/>
        <v>0</v>
      </c>
      <c r="U769" s="5">
        <f t="shared" si="150"/>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35">
      <c r="A770" s="136"/>
      <c r="B770" s="126"/>
      <c r="C770" s="108"/>
      <c r="D770" s="108"/>
      <c r="E770" s="108"/>
      <c r="F770" s="110"/>
      <c r="G770" s="112"/>
      <c r="H770" s="112"/>
      <c r="K770" s="133"/>
      <c r="L770" s="133" t="s">
        <v>147</v>
      </c>
      <c r="M770" s="5">
        <f t="shared" si="150"/>
        <v>4.125</v>
      </c>
      <c r="N770" s="5">
        <f t="shared" si="150"/>
        <v>5.625</v>
      </c>
      <c r="O770" s="5">
        <f>INDEX(O$734:O$743,MATCH($L770,$L$734:$L$743,0))</f>
        <v>6</v>
      </c>
      <c r="P770" s="5">
        <f t="shared" si="150"/>
        <v>7.5</v>
      </c>
      <c r="Q770" s="5">
        <f t="shared" si="150"/>
        <v>7.5</v>
      </c>
      <c r="R770" s="5">
        <f t="shared" si="150"/>
        <v>0</v>
      </c>
      <c r="S770" s="5">
        <f t="shared" si="150"/>
        <v>0</v>
      </c>
      <c r="T770" s="5">
        <f t="shared" si="150"/>
        <v>0</v>
      </c>
      <c r="U770" s="5">
        <f t="shared" si="150"/>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35">
      <c r="A771" s="136"/>
      <c r="B771" s="126"/>
      <c r="C771" s="108"/>
      <c r="D771" s="108"/>
      <c r="E771" s="108"/>
      <c r="F771" s="110"/>
      <c r="G771" s="112"/>
      <c r="H771" s="112"/>
      <c r="K771" s="133"/>
      <c r="L771" s="133" t="s">
        <v>148</v>
      </c>
      <c r="M771" s="5">
        <f t="shared" si="150"/>
        <v>4.125</v>
      </c>
      <c r="N771" s="5">
        <f t="shared" si="150"/>
        <v>5.625</v>
      </c>
      <c r="O771" s="5">
        <f t="shared" si="150"/>
        <v>6</v>
      </c>
      <c r="P771" s="5">
        <f t="shared" si="150"/>
        <v>7.5</v>
      </c>
      <c r="Q771" s="5">
        <f t="shared" si="150"/>
        <v>7.5</v>
      </c>
      <c r="R771" s="5">
        <f t="shared" si="150"/>
        <v>0</v>
      </c>
      <c r="S771" s="5">
        <f t="shared" si="150"/>
        <v>0</v>
      </c>
      <c r="T771" s="5">
        <f t="shared" si="150"/>
        <v>0</v>
      </c>
      <c r="U771" s="5">
        <f t="shared" si="150"/>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35">
      <c r="A772" s="136"/>
      <c r="B772" s="126"/>
      <c r="C772" s="108"/>
      <c r="D772" s="108"/>
      <c r="E772" s="108"/>
      <c r="F772" s="110"/>
      <c r="G772" s="112"/>
      <c r="H772" s="112"/>
      <c r="K772" s="133"/>
      <c r="L772" s="133" t="s">
        <v>149</v>
      </c>
      <c r="M772" s="5">
        <f t="shared" si="150"/>
        <v>4.125</v>
      </c>
      <c r="N772" s="5">
        <f t="shared" si="150"/>
        <v>5.625</v>
      </c>
      <c r="O772" s="5">
        <f t="shared" si="150"/>
        <v>6</v>
      </c>
      <c r="P772" s="5">
        <f t="shared" si="150"/>
        <v>7.5</v>
      </c>
      <c r="Q772" s="5">
        <f t="shared" si="150"/>
        <v>7.5</v>
      </c>
      <c r="R772" s="5">
        <f t="shared" si="150"/>
        <v>0</v>
      </c>
      <c r="S772" s="5">
        <f t="shared" si="150"/>
        <v>0</v>
      </c>
      <c r="T772" s="5">
        <f t="shared" si="150"/>
        <v>0</v>
      </c>
      <c r="U772" s="5">
        <f t="shared" si="150"/>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35">
      <c r="A773" s="136"/>
      <c r="B773" s="126"/>
      <c r="C773" s="108"/>
      <c r="D773" s="108"/>
      <c r="E773" s="108"/>
      <c r="F773" s="110"/>
      <c r="G773" s="112"/>
      <c r="H773" s="112"/>
      <c r="K773" s="133"/>
      <c r="L773" s="133" t="s">
        <v>150</v>
      </c>
      <c r="M773" s="5">
        <f t="shared" si="150"/>
        <v>4.125</v>
      </c>
      <c r="N773" s="5">
        <f t="shared" si="150"/>
        <v>5.625</v>
      </c>
      <c r="O773" s="5">
        <f t="shared" si="150"/>
        <v>6</v>
      </c>
      <c r="P773" s="5">
        <f t="shared" si="150"/>
        <v>7.5</v>
      </c>
      <c r="Q773" s="5">
        <f t="shared" si="150"/>
        <v>7.5</v>
      </c>
      <c r="R773" s="5">
        <f t="shared" si="150"/>
        <v>0</v>
      </c>
      <c r="S773" s="5">
        <f t="shared" si="150"/>
        <v>0</v>
      </c>
      <c r="T773" s="5">
        <f t="shared" si="150"/>
        <v>0</v>
      </c>
      <c r="U773" s="5">
        <f t="shared" si="150"/>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35">
      <c r="A774" s="136"/>
      <c r="B774" s="126"/>
      <c r="C774" s="108"/>
      <c r="D774" s="108"/>
      <c r="E774" s="108"/>
      <c r="F774" s="110"/>
      <c r="G774" s="112"/>
      <c r="H774" s="112"/>
      <c r="K774" s="133" t="s">
        <v>808</v>
      </c>
      <c r="L774" s="133" t="s">
        <v>395</v>
      </c>
      <c r="M774" s="5">
        <f t="shared" si="150"/>
        <v>4.125</v>
      </c>
      <c r="N774" s="5">
        <f t="shared" si="150"/>
        <v>5.625</v>
      </c>
      <c r="O774" s="5">
        <f t="shared" si="150"/>
        <v>6</v>
      </c>
      <c r="P774" s="5">
        <f t="shared" si="150"/>
        <v>7.5</v>
      </c>
      <c r="Q774" s="5">
        <f t="shared" si="150"/>
        <v>7.5</v>
      </c>
      <c r="R774" s="5">
        <f t="shared" si="150"/>
        <v>0</v>
      </c>
      <c r="S774" s="5">
        <f t="shared" si="150"/>
        <v>0</v>
      </c>
      <c r="T774" s="5">
        <f t="shared" si="150"/>
        <v>0</v>
      </c>
      <c r="U774" s="5">
        <f t="shared" si="150"/>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35">
      <c r="A775" s="136"/>
      <c r="B775" s="126"/>
      <c r="C775" s="108"/>
      <c r="D775" s="108"/>
      <c r="E775" s="108"/>
      <c r="F775" s="110"/>
      <c r="G775" s="112"/>
      <c r="H775" s="112"/>
      <c r="K775" s="133"/>
      <c r="L775" s="133" t="s">
        <v>142</v>
      </c>
      <c r="M775" s="5">
        <f t="shared" si="150"/>
        <v>4.125</v>
      </c>
      <c r="N775" s="5">
        <f t="shared" si="150"/>
        <v>5.625</v>
      </c>
      <c r="O775" s="5">
        <f t="shared" si="150"/>
        <v>6</v>
      </c>
      <c r="P775" s="5">
        <f t="shared" si="150"/>
        <v>7.5</v>
      </c>
      <c r="Q775" s="5">
        <f t="shared" si="150"/>
        <v>7.5</v>
      </c>
      <c r="R775" s="5">
        <f t="shared" si="150"/>
        <v>0</v>
      </c>
      <c r="S775" s="5">
        <f t="shared" si="150"/>
        <v>0</v>
      </c>
      <c r="T775" s="5">
        <f t="shared" si="150"/>
        <v>0</v>
      </c>
      <c r="U775" s="5">
        <f t="shared" si="150"/>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35">
      <c r="A776" s="136"/>
      <c r="B776" s="126"/>
      <c r="C776" s="108"/>
      <c r="D776" s="108"/>
      <c r="E776" s="108"/>
      <c r="F776" s="110"/>
      <c r="G776" s="112"/>
      <c r="H776" s="112"/>
      <c r="K776" s="133"/>
      <c r="L776" s="133" t="s">
        <v>143</v>
      </c>
      <c r="M776" s="5">
        <f t="shared" si="150"/>
        <v>4.125</v>
      </c>
      <c r="N776" s="5">
        <f t="shared" si="150"/>
        <v>5.625</v>
      </c>
      <c r="O776" s="5">
        <f t="shared" si="150"/>
        <v>6</v>
      </c>
      <c r="P776" s="5">
        <f t="shared" si="150"/>
        <v>7.5</v>
      </c>
      <c r="Q776" s="5">
        <f t="shared" si="150"/>
        <v>7.5</v>
      </c>
      <c r="R776" s="5">
        <f t="shared" si="150"/>
        <v>0</v>
      </c>
      <c r="S776" s="5">
        <f t="shared" si="150"/>
        <v>0</v>
      </c>
      <c r="T776" s="5">
        <f t="shared" si="150"/>
        <v>0</v>
      </c>
      <c r="U776" s="5">
        <f t="shared" si="150"/>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35">
      <c r="A777" s="136"/>
      <c r="B777" s="126"/>
      <c r="C777" s="108"/>
      <c r="D777" s="108"/>
      <c r="E777" s="108"/>
      <c r="F777" s="110"/>
      <c r="G777" s="112"/>
      <c r="H777" s="112"/>
      <c r="K777" s="133"/>
      <c r="L777" s="133" t="s">
        <v>144</v>
      </c>
      <c r="M777" s="5">
        <f t="shared" ref="M777:U808" si="151">INDEX(M$734:M$743,MATCH($L777,$L$734:$L$743,0))</f>
        <v>4.125</v>
      </c>
      <c r="N777" s="5">
        <f t="shared" si="151"/>
        <v>5.625</v>
      </c>
      <c r="O777" s="5">
        <f t="shared" si="151"/>
        <v>6</v>
      </c>
      <c r="P777" s="5">
        <f t="shared" si="151"/>
        <v>7.5</v>
      </c>
      <c r="Q777" s="5">
        <f t="shared" si="151"/>
        <v>7.5</v>
      </c>
      <c r="R777" s="5">
        <f t="shared" si="151"/>
        <v>0</v>
      </c>
      <c r="S777" s="5">
        <f t="shared" si="151"/>
        <v>0</v>
      </c>
      <c r="T777" s="5">
        <f t="shared" si="151"/>
        <v>0</v>
      </c>
      <c r="U777" s="5">
        <f t="shared" si="151"/>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35">
      <c r="A778" s="136"/>
      <c r="B778" s="126"/>
      <c r="C778" s="108"/>
      <c r="D778" s="108"/>
      <c r="E778" s="108"/>
      <c r="F778" s="110"/>
      <c r="G778" s="112"/>
      <c r="H778" s="112"/>
      <c r="K778" s="133"/>
      <c r="L778" s="133" t="s">
        <v>145</v>
      </c>
      <c r="M778" s="5">
        <f t="shared" si="151"/>
        <v>4.125</v>
      </c>
      <c r="N778" s="5">
        <f t="shared" si="151"/>
        <v>5.625</v>
      </c>
      <c r="O778" s="5">
        <f t="shared" si="151"/>
        <v>6</v>
      </c>
      <c r="P778" s="5">
        <f t="shared" si="151"/>
        <v>7.5</v>
      </c>
      <c r="Q778" s="5">
        <f t="shared" si="151"/>
        <v>7.5</v>
      </c>
      <c r="R778" s="5">
        <f t="shared" si="151"/>
        <v>0</v>
      </c>
      <c r="S778" s="5">
        <f t="shared" si="151"/>
        <v>0</v>
      </c>
      <c r="T778" s="5">
        <f t="shared" si="151"/>
        <v>0</v>
      </c>
      <c r="U778" s="5">
        <f t="shared" si="151"/>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35">
      <c r="A779" s="136"/>
      <c r="B779" s="126"/>
      <c r="C779" s="108"/>
      <c r="D779" s="108"/>
      <c r="E779" s="108"/>
      <c r="F779" s="110"/>
      <c r="G779" s="112"/>
      <c r="H779" s="112"/>
      <c r="K779" s="133"/>
      <c r="L779" s="133" t="s">
        <v>146</v>
      </c>
      <c r="M779" s="5">
        <f t="shared" si="151"/>
        <v>4.125</v>
      </c>
      <c r="N779" s="5">
        <f t="shared" si="151"/>
        <v>5.625</v>
      </c>
      <c r="O779" s="5">
        <f t="shared" si="151"/>
        <v>6</v>
      </c>
      <c r="P779" s="5">
        <f t="shared" si="151"/>
        <v>7.5</v>
      </c>
      <c r="Q779" s="5">
        <f t="shared" si="151"/>
        <v>7.5</v>
      </c>
      <c r="R779" s="5">
        <f t="shared" si="151"/>
        <v>0</v>
      </c>
      <c r="S779" s="5">
        <f t="shared" si="151"/>
        <v>0</v>
      </c>
      <c r="T779" s="5">
        <f t="shared" si="151"/>
        <v>0</v>
      </c>
      <c r="U779" s="5">
        <f t="shared" si="151"/>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35">
      <c r="A780" s="136"/>
      <c r="B780" s="126"/>
      <c r="C780" s="108"/>
      <c r="D780" s="108"/>
      <c r="E780" s="108"/>
      <c r="F780" s="110"/>
      <c r="G780" s="112"/>
      <c r="H780" s="112"/>
      <c r="K780" s="133"/>
      <c r="L780" s="133" t="s">
        <v>147</v>
      </c>
      <c r="M780" s="5">
        <f t="shared" si="151"/>
        <v>4.125</v>
      </c>
      <c r="N780" s="5">
        <f t="shared" si="151"/>
        <v>5.625</v>
      </c>
      <c r="O780" s="5">
        <f t="shared" si="151"/>
        <v>6</v>
      </c>
      <c r="P780" s="5">
        <f t="shared" si="151"/>
        <v>7.5</v>
      </c>
      <c r="Q780" s="5">
        <f t="shared" si="151"/>
        <v>7.5</v>
      </c>
      <c r="R780" s="5">
        <f t="shared" si="151"/>
        <v>0</v>
      </c>
      <c r="S780" s="5">
        <f t="shared" si="151"/>
        <v>0</v>
      </c>
      <c r="T780" s="5">
        <f t="shared" si="151"/>
        <v>0</v>
      </c>
      <c r="U780" s="5">
        <f t="shared" si="151"/>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35">
      <c r="A781" s="136"/>
      <c r="B781" s="126"/>
      <c r="C781" s="108"/>
      <c r="D781" s="108"/>
      <c r="E781" s="108"/>
      <c r="F781" s="110"/>
      <c r="G781" s="112"/>
      <c r="H781" s="112"/>
      <c r="K781" s="133"/>
      <c r="L781" s="133" t="s">
        <v>148</v>
      </c>
      <c r="M781" s="5">
        <f t="shared" si="151"/>
        <v>4.125</v>
      </c>
      <c r="N781" s="5">
        <f t="shared" si="151"/>
        <v>5.625</v>
      </c>
      <c r="O781" s="5">
        <f t="shared" si="151"/>
        <v>6</v>
      </c>
      <c r="P781" s="5">
        <f t="shared" si="151"/>
        <v>7.5</v>
      </c>
      <c r="Q781" s="5">
        <f t="shared" si="151"/>
        <v>7.5</v>
      </c>
      <c r="R781" s="5">
        <f t="shared" si="151"/>
        <v>0</v>
      </c>
      <c r="S781" s="5">
        <f t="shared" si="151"/>
        <v>0</v>
      </c>
      <c r="T781" s="5">
        <f t="shared" si="151"/>
        <v>0</v>
      </c>
      <c r="U781" s="5">
        <f t="shared" si="151"/>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35">
      <c r="A782" s="136"/>
      <c r="B782" s="126"/>
      <c r="C782" s="108"/>
      <c r="D782" s="108"/>
      <c r="E782" s="108"/>
      <c r="F782" s="110"/>
      <c r="G782" s="112"/>
      <c r="H782" s="112"/>
      <c r="K782" s="133"/>
      <c r="L782" s="133" t="s">
        <v>149</v>
      </c>
      <c r="M782" s="5">
        <f t="shared" si="151"/>
        <v>4.125</v>
      </c>
      <c r="N782" s="5">
        <f t="shared" si="151"/>
        <v>5.625</v>
      </c>
      <c r="O782" s="5">
        <f t="shared" si="151"/>
        <v>6</v>
      </c>
      <c r="P782" s="5">
        <f t="shared" si="151"/>
        <v>7.5</v>
      </c>
      <c r="Q782" s="5">
        <f t="shared" si="151"/>
        <v>7.5</v>
      </c>
      <c r="R782" s="5">
        <f t="shared" si="151"/>
        <v>0</v>
      </c>
      <c r="S782" s="5">
        <f t="shared" si="151"/>
        <v>0</v>
      </c>
      <c r="T782" s="5">
        <f t="shared" si="151"/>
        <v>0</v>
      </c>
      <c r="U782" s="5">
        <f t="shared" si="151"/>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35">
      <c r="A783" s="136"/>
      <c r="B783" s="126"/>
      <c r="C783" s="108"/>
      <c r="D783" s="108"/>
      <c r="E783" s="108"/>
      <c r="F783" s="110"/>
      <c r="G783" s="112"/>
      <c r="H783" s="112"/>
      <c r="K783" s="133"/>
      <c r="L783" s="133" t="s">
        <v>150</v>
      </c>
      <c r="M783" s="5">
        <f t="shared" si="151"/>
        <v>4.125</v>
      </c>
      <c r="N783" s="5">
        <f t="shared" si="151"/>
        <v>5.625</v>
      </c>
      <c r="O783" s="5">
        <f t="shared" si="151"/>
        <v>6</v>
      </c>
      <c r="P783" s="5">
        <f t="shared" si="151"/>
        <v>7.5</v>
      </c>
      <c r="Q783" s="5">
        <f t="shared" si="151"/>
        <v>7.5</v>
      </c>
      <c r="R783" s="5">
        <f t="shared" si="151"/>
        <v>0</v>
      </c>
      <c r="S783" s="5">
        <f t="shared" si="151"/>
        <v>0</v>
      </c>
      <c r="T783" s="5">
        <f t="shared" si="151"/>
        <v>0</v>
      </c>
      <c r="U783" s="5">
        <f t="shared" si="151"/>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35">
      <c r="A784" s="136"/>
      <c r="B784" s="126"/>
      <c r="C784" s="108"/>
      <c r="D784" s="108"/>
      <c r="E784" s="108"/>
      <c r="F784" s="110"/>
      <c r="G784" s="112"/>
      <c r="H784" s="112"/>
      <c r="K784" s="133" t="s">
        <v>809</v>
      </c>
      <c r="L784" s="133" t="s">
        <v>395</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35">
      <c r="A785" s="136"/>
      <c r="B785" s="126"/>
      <c r="C785" s="108"/>
      <c r="D785" s="108"/>
      <c r="E785" s="108"/>
      <c r="F785" s="110"/>
      <c r="G785" s="112"/>
      <c r="H785" s="112"/>
      <c r="K785" s="133"/>
      <c r="L785" s="133" t="s">
        <v>142</v>
      </c>
      <c r="M785" s="5">
        <f t="shared" si="151"/>
        <v>4.125</v>
      </c>
      <c r="N785" s="5">
        <f t="shared" si="151"/>
        <v>5.625</v>
      </c>
      <c r="O785" s="5">
        <f t="shared" si="151"/>
        <v>6</v>
      </c>
      <c r="P785" s="5">
        <f t="shared" si="151"/>
        <v>7.5</v>
      </c>
      <c r="Q785" s="5">
        <f t="shared" si="151"/>
        <v>7.5</v>
      </c>
      <c r="R785" s="5">
        <f t="shared" si="151"/>
        <v>0</v>
      </c>
      <c r="S785" s="5">
        <f t="shared" si="151"/>
        <v>0</v>
      </c>
      <c r="T785" s="5">
        <f t="shared" si="151"/>
        <v>0</v>
      </c>
      <c r="U785" s="5">
        <f t="shared" si="151"/>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35">
      <c r="A786" s="136"/>
      <c r="B786" s="126"/>
      <c r="C786" s="108"/>
      <c r="D786" s="108"/>
      <c r="E786" s="108"/>
      <c r="F786" s="110"/>
      <c r="G786" s="112"/>
      <c r="H786" s="112"/>
      <c r="K786" s="133"/>
      <c r="L786" s="133" t="s">
        <v>143</v>
      </c>
      <c r="M786" s="5">
        <f t="shared" si="151"/>
        <v>4.125</v>
      </c>
      <c r="N786" s="5">
        <f t="shared" si="151"/>
        <v>5.625</v>
      </c>
      <c r="O786" s="5">
        <f t="shared" si="151"/>
        <v>6</v>
      </c>
      <c r="P786" s="5">
        <f t="shared" si="151"/>
        <v>7.5</v>
      </c>
      <c r="Q786" s="5">
        <f t="shared" si="151"/>
        <v>7.5</v>
      </c>
      <c r="R786" s="5">
        <f t="shared" si="151"/>
        <v>0</v>
      </c>
      <c r="S786" s="5">
        <f t="shared" si="151"/>
        <v>0</v>
      </c>
      <c r="T786" s="5">
        <f t="shared" si="151"/>
        <v>0</v>
      </c>
      <c r="U786" s="5">
        <f t="shared" si="151"/>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35">
      <c r="A787" s="136"/>
      <c r="B787" s="126"/>
      <c r="C787" s="108"/>
      <c r="D787" s="108"/>
      <c r="E787" s="108"/>
      <c r="F787" s="110"/>
      <c r="G787" s="112"/>
      <c r="H787" s="112"/>
      <c r="K787" s="133"/>
      <c r="L787" s="133" t="s">
        <v>144</v>
      </c>
      <c r="M787" s="5">
        <f t="shared" si="151"/>
        <v>4.125</v>
      </c>
      <c r="N787" s="5">
        <f t="shared" si="151"/>
        <v>5.625</v>
      </c>
      <c r="O787" s="5">
        <f t="shared" si="151"/>
        <v>6</v>
      </c>
      <c r="P787" s="5">
        <f t="shared" si="151"/>
        <v>7.5</v>
      </c>
      <c r="Q787" s="5">
        <f t="shared" si="151"/>
        <v>7.5</v>
      </c>
      <c r="R787" s="5">
        <f t="shared" si="151"/>
        <v>0</v>
      </c>
      <c r="S787" s="5">
        <f t="shared" si="151"/>
        <v>0</v>
      </c>
      <c r="T787" s="5">
        <f t="shared" si="151"/>
        <v>0</v>
      </c>
      <c r="U787" s="5">
        <f t="shared" si="151"/>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35">
      <c r="A788" s="136"/>
      <c r="B788" s="126"/>
      <c r="C788" s="108"/>
      <c r="D788" s="108"/>
      <c r="E788" s="108"/>
      <c r="F788" s="110"/>
      <c r="G788" s="112"/>
      <c r="H788" s="112"/>
      <c r="K788" s="133"/>
      <c r="L788" s="133" t="s">
        <v>145</v>
      </c>
      <c r="M788" s="5">
        <f t="shared" si="151"/>
        <v>4.125</v>
      </c>
      <c r="N788" s="5">
        <f t="shared" si="151"/>
        <v>5.625</v>
      </c>
      <c r="O788" s="5">
        <f t="shared" si="151"/>
        <v>6</v>
      </c>
      <c r="P788" s="5">
        <f t="shared" si="151"/>
        <v>7.5</v>
      </c>
      <c r="Q788" s="5">
        <f t="shared" si="151"/>
        <v>7.5</v>
      </c>
      <c r="R788" s="5">
        <f t="shared" si="151"/>
        <v>0</v>
      </c>
      <c r="S788" s="5">
        <f t="shared" si="151"/>
        <v>0</v>
      </c>
      <c r="T788" s="5">
        <f t="shared" si="151"/>
        <v>0</v>
      </c>
      <c r="U788" s="5">
        <f t="shared" si="151"/>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35">
      <c r="A789" s="136"/>
      <c r="B789" s="126"/>
      <c r="C789" s="108"/>
      <c r="D789" s="108"/>
      <c r="E789" s="108"/>
      <c r="F789" s="110"/>
      <c r="G789" s="112"/>
      <c r="H789" s="112"/>
      <c r="K789" s="133"/>
      <c r="L789" s="133" t="s">
        <v>146</v>
      </c>
      <c r="M789" s="5">
        <f t="shared" si="151"/>
        <v>4.125</v>
      </c>
      <c r="N789" s="5">
        <f t="shared" si="151"/>
        <v>5.625</v>
      </c>
      <c r="O789" s="5">
        <f t="shared" si="151"/>
        <v>6</v>
      </c>
      <c r="P789" s="5">
        <f t="shared" si="151"/>
        <v>7.5</v>
      </c>
      <c r="Q789" s="5">
        <f t="shared" si="151"/>
        <v>7.5</v>
      </c>
      <c r="R789" s="5">
        <f t="shared" si="151"/>
        <v>0</v>
      </c>
      <c r="S789" s="5">
        <f t="shared" si="151"/>
        <v>0</v>
      </c>
      <c r="T789" s="5">
        <f t="shared" si="151"/>
        <v>0</v>
      </c>
      <c r="U789" s="5">
        <f t="shared" si="151"/>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35">
      <c r="A790" s="136"/>
      <c r="B790" s="126"/>
      <c r="C790" s="108"/>
      <c r="D790" s="108"/>
      <c r="E790" s="108"/>
      <c r="F790" s="110"/>
      <c r="G790" s="112"/>
      <c r="H790" s="112"/>
      <c r="K790" s="133"/>
      <c r="L790" s="133" t="s">
        <v>147</v>
      </c>
      <c r="M790" s="5">
        <f t="shared" si="151"/>
        <v>4.125</v>
      </c>
      <c r="N790" s="5">
        <f t="shared" si="151"/>
        <v>5.625</v>
      </c>
      <c r="O790" s="5">
        <f t="shared" si="151"/>
        <v>6</v>
      </c>
      <c r="P790" s="5">
        <f t="shared" si="151"/>
        <v>7.5</v>
      </c>
      <c r="Q790" s="5">
        <f t="shared" si="151"/>
        <v>7.5</v>
      </c>
      <c r="R790" s="5">
        <f t="shared" si="151"/>
        <v>0</v>
      </c>
      <c r="S790" s="5">
        <f t="shared" si="151"/>
        <v>0</v>
      </c>
      <c r="T790" s="5">
        <f t="shared" si="151"/>
        <v>0</v>
      </c>
      <c r="U790" s="5">
        <f t="shared" si="151"/>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35">
      <c r="A791" s="136"/>
      <c r="B791" s="126"/>
      <c r="C791" s="108"/>
      <c r="D791" s="108"/>
      <c r="E791" s="108"/>
      <c r="F791" s="110"/>
      <c r="G791" s="112"/>
      <c r="H791" s="112"/>
      <c r="K791" s="133"/>
      <c r="L791" s="133" t="s">
        <v>148</v>
      </c>
      <c r="M791" s="5">
        <f t="shared" si="151"/>
        <v>4.125</v>
      </c>
      <c r="N791" s="5">
        <f t="shared" si="151"/>
        <v>5.625</v>
      </c>
      <c r="O791" s="5">
        <f t="shared" si="151"/>
        <v>6</v>
      </c>
      <c r="P791" s="5">
        <f t="shared" si="151"/>
        <v>7.5</v>
      </c>
      <c r="Q791" s="5">
        <f t="shared" si="151"/>
        <v>7.5</v>
      </c>
      <c r="R791" s="5">
        <f t="shared" si="151"/>
        <v>0</v>
      </c>
      <c r="S791" s="5">
        <f t="shared" si="151"/>
        <v>0</v>
      </c>
      <c r="T791" s="5">
        <f t="shared" si="151"/>
        <v>0</v>
      </c>
      <c r="U791" s="5">
        <f t="shared" si="151"/>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35">
      <c r="A792" s="136"/>
      <c r="B792" s="126"/>
      <c r="C792" s="108"/>
      <c r="D792" s="108"/>
      <c r="E792" s="108"/>
      <c r="F792" s="110"/>
      <c r="G792" s="112"/>
      <c r="H792" s="112"/>
      <c r="K792" s="133"/>
      <c r="L792" s="133" t="s">
        <v>149</v>
      </c>
      <c r="M792" s="5">
        <f t="shared" si="151"/>
        <v>4.125</v>
      </c>
      <c r="N792" s="5">
        <f t="shared" si="151"/>
        <v>5.625</v>
      </c>
      <c r="O792" s="5">
        <f t="shared" si="151"/>
        <v>6</v>
      </c>
      <c r="P792" s="5">
        <f t="shared" si="151"/>
        <v>7.5</v>
      </c>
      <c r="Q792" s="5">
        <f t="shared" si="151"/>
        <v>7.5</v>
      </c>
      <c r="R792" s="5">
        <f t="shared" si="151"/>
        <v>0</v>
      </c>
      <c r="S792" s="5">
        <f t="shared" si="151"/>
        <v>0</v>
      </c>
      <c r="T792" s="5">
        <f t="shared" si="151"/>
        <v>0</v>
      </c>
      <c r="U792" s="5">
        <f t="shared" si="151"/>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35">
      <c r="A793" s="136"/>
      <c r="B793" s="126"/>
      <c r="C793" s="108"/>
      <c r="D793" s="108"/>
      <c r="E793" s="108"/>
      <c r="F793" s="110"/>
      <c r="G793" s="112"/>
      <c r="H793" s="112"/>
      <c r="K793" s="133"/>
      <c r="L793" s="133" t="s">
        <v>150</v>
      </c>
      <c r="M793" s="5">
        <f t="shared" si="151"/>
        <v>4.125</v>
      </c>
      <c r="N793" s="5">
        <f t="shared" si="151"/>
        <v>5.625</v>
      </c>
      <c r="O793" s="5">
        <f t="shared" si="151"/>
        <v>6</v>
      </c>
      <c r="P793" s="5">
        <f t="shared" si="151"/>
        <v>7.5</v>
      </c>
      <c r="Q793" s="5">
        <f t="shared" si="151"/>
        <v>7.5</v>
      </c>
      <c r="R793" s="5">
        <f t="shared" si="151"/>
        <v>0</v>
      </c>
      <c r="S793" s="5">
        <f t="shared" si="151"/>
        <v>0</v>
      </c>
      <c r="T793" s="5">
        <f t="shared" si="151"/>
        <v>0</v>
      </c>
      <c r="U793" s="5">
        <f t="shared" si="151"/>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35">
      <c r="A794" s="136"/>
      <c r="B794" s="126"/>
      <c r="C794" s="108"/>
      <c r="D794" s="108"/>
      <c r="E794" s="108"/>
      <c r="F794" s="110"/>
      <c r="G794" s="112"/>
      <c r="H794" s="112"/>
      <c r="K794" s="133" t="s">
        <v>810</v>
      </c>
      <c r="L794" s="133" t="s">
        <v>395</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35">
      <c r="A795" s="136"/>
      <c r="B795" s="126"/>
      <c r="C795" s="108"/>
      <c r="D795" s="108"/>
      <c r="E795" s="108"/>
      <c r="F795" s="110"/>
      <c r="G795" s="112"/>
      <c r="H795" s="112"/>
      <c r="K795" s="133"/>
      <c r="L795" s="133" t="s">
        <v>142</v>
      </c>
      <c r="M795" s="5">
        <f t="shared" si="151"/>
        <v>4.125</v>
      </c>
      <c r="N795" s="5">
        <f t="shared" si="151"/>
        <v>5.625</v>
      </c>
      <c r="O795" s="5">
        <f t="shared" si="151"/>
        <v>6</v>
      </c>
      <c r="P795" s="5">
        <f t="shared" si="151"/>
        <v>7.5</v>
      </c>
      <c r="Q795" s="5">
        <f t="shared" si="151"/>
        <v>7.5</v>
      </c>
      <c r="R795" s="5">
        <f t="shared" si="151"/>
        <v>0</v>
      </c>
      <c r="S795" s="5">
        <f t="shared" si="151"/>
        <v>0</v>
      </c>
      <c r="T795" s="5">
        <f t="shared" si="151"/>
        <v>0</v>
      </c>
      <c r="U795" s="5">
        <f t="shared" si="151"/>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35">
      <c r="A796" s="136"/>
      <c r="B796" s="126"/>
      <c r="C796" s="108"/>
      <c r="D796" s="108"/>
      <c r="E796" s="108"/>
      <c r="F796" s="110"/>
      <c r="G796" s="112"/>
      <c r="H796" s="112"/>
      <c r="K796" s="133"/>
      <c r="L796" s="133" t="s">
        <v>143</v>
      </c>
      <c r="M796" s="5">
        <f t="shared" si="151"/>
        <v>4.125</v>
      </c>
      <c r="N796" s="5">
        <f t="shared" si="151"/>
        <v>5.625</v>
      </c>
      <c r="O796" s="5">
        <f t="shared" si="151"/>
        <v>6</v>
      </c>
      <c r="P796" s="5">
        <f t="shared" si="151"/>
        <v>7.5</v>
      </c>
      <c r="Q796" s="5">
        <f t="shared" si="151"/>
        <v>7.5</v>
      </c>
      <c r="R796" s="5">
        <f t="shared" si="151"/>
        <v>0</v>
      </c>
      <c r="S796" s="5">
        <f t="shared" si="151"/>
        <v>0</v>
      </c>
      <c r="T796" s="5">
        <f t="shared" si="151"/>
        <v>0</v>
      </c>
      <c r="U796" s="5">
        <f t="shared" si="151"/>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35">
      <c r="A797" s="136"/>
      <c r="B797" s="126"/>
      <c r="C797" s="108"/>
      <c r="D797" s="108"/>
      <c r="E797" s="108"/>
      <c r="F797" s="110"/>
      <c r="G797" s="112"/>
      <c r="H797" s="112"/>
      <c r="K797" s="133"/>
      <c r="L797" s="133" t="s">
        <v>144</v>
      </c>
      <c r="M797" s="5">
        <f t="shared" si="151"/>
        <v>4.125</v>
      </c>
      <c r="N797" s="5">
        <f t="shared" si="151"/>
        <v>5.625</v>
      </c>
      <c r="O797" s="5">
        <f t="shared" si="151"/>
        <v>6</v>
      </c>
      <c r="P797" s="5">
        <f t="shared" si="151"/>
        <v>7.5</v>
      </c>
      <c r="Q797" s="5">
        <f t="shared" si="151"/>
        <v>7.5</v>
      </c>
      <c r="R797" s="5">
        <f t="shared" si="151"/>
        <v>0</v>
      </c>
      <c r="S797" s="5">
        <f t="shared" si="151"/>
        <v>0</v>
      </c>
      <c r="T797" s="5">
        <f t="shared" si="151"/>
        <v>0</v>
      </c>
      <c r="U797" s="5">
        <f t="shared" si="151"/>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35">
      <c r="A798" s="136"/>
      <c r="B798" s="126"/>
      <c r="C798" s="108"/>
      <c r="D798" s="108"/>
      <c r="E798" s="108"/>
      <c r="F798" s="110"/>
      <c r="G798" s="112"/>
      <c r="H798" s="112"/>
      <c r="K798" s="133"/>
      <c r="L798" s="133" t="s">
        <v>145</v>
      </c>
      <c r="M798" s="5">
        <f t="shared" si="151"/>
        <v>4.125</v>
      </c>
      <c r="N798" s="5">
        <f t="shared" si="151"/>
        <v>5.625</v>
      </c>
      <c r="O798" s="5">
        <f t="shared" si="151"/>
        <v>6</v>
      </c>
      <c r="P798" s="5">
        <f t="shared" si="151"/>
        <v>7.5</v>
      </c>
      <c r="Q798" s="5">
        <f t="shared" si="151"/>
        <v>7.5</v>
      </c>
      <c r="R798" s="5">
        <f t="shared" si="151"/>
        <v>0</v>
      </c>
      <c r="S798" s="5">
        <f t="shared" si="151"/>
        <v>0</v>
      </c>
      <c r="T798" s="5">
        <f t="shared" si="151"/>
        <v>0</v>
      </c>
      <c r="U798" s="5">
        <f t="shared" si="151"/>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35">
      <c r="A799" s="136"/>
      <c r="B799" s="126"/>
      <c r="C799" s="108"/>
      <c r="D799" s="108"/>
      <c r="E799" s="108"/>
      <c r="F799" s="110"/>
      <c r="G799" s="112"/>
      <c r="H799" s="112"/>
      <c r="K799" s="133"/>
      <c r="L799" s="133" t="s">
        <v>146</v>
      </c>
      <c r="M799" s="5">
        <f t="shared" si="151"/>
        <v>4.125</v>
      </c>
      <c r="N799" s="5">
        <f t="shared" si="151"/>
        <v>5.625</v>
      </c>
      <c r="O799" s="5">
        <f t="shared" si="151"/>
        <v>6</v>
      </c>
      <c r="P799" s="5">
        <f t="shared" si="151"/>
        <v>7.5</v>
      </c>
      <c r="Q799" s="5">
        <f t="shared" si="151"/>
        <v>7.5</v>
      </c>
      <c r="R799" s="5">
        <f t="shared" si="151"/>
        <v>0</v>
      </c>
      <c r="S799" s="5">
        <f t="shared" si="151"/>
        <v>0</v>
      </c>
      <c r="T799" s="5">
        <f t="shared" si="151"/>
        <v>0</v>
      </c>
      <c r="U799" s="5">
        <f t="shared" si="151"/>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35">
      <c r="A800" s="136"/>
      <c r="B800" s="126"/>
      <c r="C800" s="108"/>
      <c r="D800" s="108"/>
      <c r="E800" s="108"/>
      <c r="F800" s="110"/>
      <c r="G800" s="112"/>
      <c r="H800" s="112"/>
      <c r="K800" s="133"/>
      <c r="L800" s="133" t="s">
        <v>147</v>
      </c>
      <c r="M800" s="5">
        <f t="shared" si="151"/>
        <v>4.125</v>
      </c>
      <c r="N800" s="5">
        <f t="shared" si="151"/>
        <v>5.625</v>
      </c>
      <c r="O800" s="5">
        <f t="shared" si="151"/>
        <v>6</v>
      </c>
      <c r="P800" s="5">
        <f t="shared" si="151"/>
        <v>7.5</v>
      </c>
      <c r="Q800" s="5">
        <f t="shared" si="151"/>
        <v>7.5</v>
      </c>
      <c r="R800" s="5">
        <f t="shared" si="151"/>
        <v>0</v>
      </c>
      <c r="S800" s="5">
        <f t="shared" si="151"/>
        <v>0</v>
      </c>
      <c r="T800" s="5">
        <f t="shared" si="151"/>
        <v>0</v>
      </c>
      <c r="U800" s="5">
        <f t="shared" si="151"/>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35">
      <c r="A801" s="136"/>
      <c r="B801" s="126"/>
      <c r="C801" s="108"/>
      <c r="D801" s="108"/>
      <c r="E801" s="108"/>
      <c r="F801" s="110"/>
      <c r="G801" s="112"/>
      <c r="H801" s="112"/>
      <c r="K801" s="133"/>
      <c r="L801" s="133" t="s">
        <v>148</v>
      </c>
      <c r="M801" s="5">
        <f t="shared" si="151"/>
        <v>4.125</v>
      </c>
      <c r="N801" s="5">
        <f t="shared" si="151"/>
        <v>5.625</v>
      </c>
      <c r="O801" s="5">
        <f t="shared" si="151"/>
        <v>6</v>
      </c>
      <c r="P801" s="5">
        <f t="shared" si="151"/>
        <v>7.5</v>
      </c>
      <c r="Q801" s="5">
        <f t="shared" si="151"/>
        <v>7.5</v>
      </c>
      <c r="R801" s="5">
        <f t="shared" si="151"/>
        <v>0</v>
      </c>
      <c r="S801" s="5">
        <f t="shared" si="151"/>
        <v>0</v>
      </c>
      <c r="T801" s="5">
        <f t="shared" si="151"/>
        <v>0</v>
      </c>
      <c r="U801" s="5">
        <f t="shared" si="151"/>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35">
      <c r="A802" s="136"/>
      <c r="B802" s="126"/>
      <c r="C802" s="108"/>
      <c r="D802" s="108"/>
      <c r="E802" s="108"/>
      <c r="F802" s="110"/>
      <c r="G802" s="112"/>
      <c r="H802" s="112"/>
      <c r="K802" s="133"/>
      <c r="L802" s="133" t="s">
        <v>149</v>
      </c>
      <c r="M802" s="5">
        <f t="shared" si="151"/>
        <v>4.125</v>
      </c>
      <c r="N802" s="5">
        <f t="shared" si="151"/>
        <v>5.625</v>
      </c>
      <c r="O802" s="5">
        <f t="shared" si="151"/>
        <v>6</v>
      </c>
      <c r="P802" s="5">
        <f t="shared" si="151"/>
        <v>7.5</v>
      </c>
      <c r="Q802" s="5">
        <f t="shared" si="151"/>
        <v>7.5</v>
      </c>
      <c r="R802" s="5">
        <f t="shared" si="151"/>
        <v>0</v>
      </c>
      <c r="S802" s="5">
        <f t="shared" si="151"/>
        <v>0</v>
      </c>
      <c r="T802" s="5">
        <f t="shared" si="151"/>
        <v>0</v>
      </c>
      <c r="U802" s="5">
        <f t="shared" si="151"/>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35">
      <c r="A803" s="136"/>
      <c r="B803" s="126"/>
      <c r="C803" s="108"/>
      <c r="D803" s="108"/>
      <c r="E803" s="108"/>
      <c r="F803" s="110"/>
      <c r="G803" s="112"/>
      <c r="H803" s="112"/>
      <c r="K803" s="133"/>
      <c r="L803" s="133" t="s">
        <v>150</v>
      </c>
      <c r="M803" s="5">
        <f t="shared" si="151"/>
        <v>4.125</v>
      </c>
      <c r="N803" s="5">
        <f t="shared" si="151"/>
        <v>5.625</v>
      </c>
      <c r="O803" s="5">
        <f t="shared" si="151"/>
        <v>6</v>
      </c>
      <c r="P803" s="5">
        <f t="shared" si="151"/>
        <v>7.5</v>
      </c>
      <c r="Q803" s="5">
        <f t="shared" si="151"/>
        <v>7.5</v>
      </c>
      <c r="R803" s="5">
        <f t="shared" si="151"/>
        <v>0</v>
      </c>
      <c r="S803" s="5">
        <f t="shared" si="151"/>
        <v>0</v>
      </c>
      <c r="T803" s="5">
        <f t="shared" si="151"/>
        <v>0</v>
      </c>
      <c r="U803" s="5">
        <f t="shared" si="151"/>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35">
      <c r="A804" s="136"/>
      <c r="B804" s="126"/>
      <c r="C804" s="108"/>
      <c r="D804" s="108"/>
      <c r="E804" s="108"/>
      <c r="F804" s="110"/>
      <c r="G804" s="112"/>
      <c r="H804" s="112"/>
      <c r="K804" s="133" t="s">
        <v>811</v>
      </c>
      <c r="L804" s="133" t="s">
        <v>395</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35">
      <c r="A805" s="136"/>
      <c r="B805" s="126"/>
      <c r="C805" s="108"/>
      <c r="D805" s="108"/>
      <c r="E805" s="108"/>
      <c r="F805" s="110"/>
      <c r="G805" s="112"/>
      <c r="H805" s="112"/>
      <c r="K805" s="133"/>
      <c r="L805" s="133" t="s">
        <v>142</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35">
      <c r="A806" s="136"/>
      <c r="B806" s="126"/>
      <c r="C806" s="108"/>
      <c r="D806" s="108"/>
      <c r="E806" s="108"/>
      <c r="F806" s="110"/>
      <c r="G806" s="112"/>
      <c r="H806" s="112"/>
      <c r="K806" s="133"/>
      <c r="L806" s="133" t="s">
        <v>143</v>
      </c>
      <c r="M806" s="5">
        <f t="shared" si="151"/>
        <v>4.125</v>
      </c>
      <c r="N806" s="5">
        <f t="shared" si="151"/>
        <v>5.625</v>
      </c>
      <c r="O806" s="5">
        <f t="shared" si="151"/>
        <v>6</v>
      </c>
      <c r="P806" s="5">
        <f t="shared" si="151"/>
        <v>7.5</v>
      </c>
      <c r="Q806" s="5">
        <f t="shared" si="151"/>
        <v>7.5</v>
      </c>
      <c r="R806" s="5">
        <f t="shared" si="151"/>
        <v>0</v>
      </c>
      <c r="S806" s="5">
        <f t="shared" si="151"/>
        <v>0</v>
      </c>
      <c r="T806" s="5">
        <f t="shared" si="151"/>
        <v>0</v>
      </c>
      <c r="U806" s="5">
        <f t="shared" si="151"/>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35">
      <c r="A807" s="136"/>
      <c r="B807" s="126"/>
      <c r="C807" s="108"/>
      <c r="D807" s="108"/>
      <c r="E807" s="108"/>
      <c r="F807" s="110"/>
      <c r="G807" s="112"/>
      <c r="H807" s="112"/>
      <c r="K807" s="133"/>
      <c r="L807" s="133" t="s">
        <v>144</v>
      </c>
      <c r="M807" s="5">
        <f t="shared" si="151"/>
        <v>4.125</v>
      </c>
      <c r="N807" s="5">
        <f t="shared" si="151"/>
        <v>5.625</v>
      </c>
      <c r="O807" s="5">
        <f t="shared" si="151"/>
        <v>6</v>
      </c>
      <c r="P807" s="5">
        <f t="shared" si="151"/>
        <v>7.5</v>
      </c>
      <c r="Q807" s="5">
        <f t="shared" si="151"/>
        <v>7.5</v>
      </c>
      <c r="R807" s="5">
        <f t="shared" si="151"/>
        <v>0</v>
      </c>
      <c r="S807" s="5">
        <f t="shared" si="151"/>
        <v>0</v>
      </c>
      <c r="T807" s="5">
        <f t="shared" si="151"/>
        <v>0</v>
      </c>
      <c r="U807" s="5">
        <f t="shared" si="151"/>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35">
      <c r="A808" s="136"/>
      <c r="B808" s="126"/>
      <c r="C808" s="108"/>
      <c r="D808" s="108"/>
      <c r="E808" s="108"/>
      <c r="F808" s="110"/>
      <c r="G808" s="112"/>
      <c r="H808" s="112"/>
      <c r="K808" s="133"/>
      <c r="L808" s="133" t="s">
        <v>145</v>
      </c>
      <c r="M808" s="5">
        <f t="shared" si="151"/>
        <v>4.125</v>
      </c>
      <c r="N808" s="5">
        <f t="shared" si="151"/>
        <v>5.625</v>
      </c>
      <c r="O808" s="5">
        <f t="shared" si="151"/>
        <v>6</v>
      </c>
      <c r="P808" s="5">
        <f t="shared" si="151"/>
        <v>7.5</v>
      </c>
      <c r="Q808" s="5">
        <f t="shared" si="151"/>
        <v>7.5</v>
      </c>
      <c r="R808" s="5">
        <f t="shared" si="151"/>
        <v>0</v>
      </c>
      <c r="S808" s="5">
        <f t="shared" si="151"/>
        <v>0</v>
      </c>
      <c r="T808" s="5">
        <f t="shared" si="151"/>
        <v>0</v>
      </c>
      <c r="U808" s="5">
        <f t="shared" si="151"/>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35">
      <c r="A809" s="136"/>
      <c r="B809" s="126"/>
      <c r="C809" s="108"/>
      <c r="D809" s="108"/>
      <c r="E809" s="108"/>
      <c r="F809" s="110"/>
      <c r="G809" s="112"/>
      <c r="H809" s="112"/>
      <c r="K809" s="133"/>
      <c r="L809" s="133" t="s">
        <v>146</v>
      </c>
      <c r="M809" s="5">
        <f t="shared" ref="M809:U833" si="152">INDEX(M$734:M$743,MATCH($L809,$L$734:$L$743,0))</f>
        <v>4.125</v>
      </c>
      <c r="N809" s="5">
        <f t="shared" si="152"/>
        <v>5.625</v>
      </c>
      <c r="O809" s="5">
        <f t="shared" si="152"/>
        <v>6</v>
      </c>
      <c r="P809" s="5">
        <f t="shared" si="152"/>
        <v>7.5</v>
      </c>
      <c r="Q809" s="5">
        <f t="shared" si="152"/>
        <v>7.5</v>
      </c>
      <c r="R809" s="5">
        <f t="shared" si="152"/>
        <v>0</v>
      </c>
      <c r="S809" s="5">
        <f t="shared" si="152"/>
        <v>0</v>
      </c>
      <c r="T809" s="5">
        <f t="shared" si="152"/>
        <v>0</v>
      </c>
      <c r="U809" s="5">
        <f t="shared" si="152"/>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35">
      <c r="A810" s="136"/>
      <c r="B810" s="126"/>
      <c r="C810" s="108"/>
      <c r="D810" s="108"/>
      <c r="E810" s="108"/>
      <c r="F810" s="110"/>
      <c r="G810" s="112"/>
      <c r="H810" s="112"/>
      <c r="K810" s="133"/>
      <c r="L810" s="133" t="s">
        <v>147</v>
      </c>
      <c r="M810" s="5">
        <f t="shared" si="152"/>
        <v>4.125</v>
      </c>
      <c r="N810" s="5">
        <f t="shared" si="152"/>
        <v>5.625</v>
      </c>
      <c r="O810" s="5">
        <f t="shared" si="152"/>
        <v>6</v>
      </c>
      <c r="P810" s="5">
        <f t="shared" si="152"/>
        <v>7.5</v>
      </c>
      <c r="Q810" s="5">
        <f t="shared" si="152"/>
        <v>7.5</v>
      </c>
      <c r="R810" s="5">
        <f t="shared" si="152"/>
        <v>0</v>
      </c>
      <c r="S810" s="5">
        <f t="shared" si="152"/>
        <v>0</v>
      </c>
      <c r="T810" s="5">
        <f t="shared" si="152"/>
        <v>0</v>
      </c>
      <c r="U810" s="5">
        <f t="shared" si="152"/>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35">
      <c r="A811" s="136"/>
      <c r="B811" s="126"/>
      <c r="C811" s="108"/>
      <c r="D811" s="108"/>
      <c r="E811" s="108"/>
      <c r="F811" s="110"/>
      <c r="G811" s="112"/>
      <c r="H811" s="112"/>
      <c r="K811" s="133"/>
      <c r="L811" s="133" t="s">
        <v>148</v>
      </c>
      <c r="M811" s="5">
        <f t="shared" si="152"/>
        <v>4.125</v>
      </c>
      <c r="N811" s="5">
        <f t="shared" si="152"/>
        <v>5.625</v>
      </c>
      <c r="O811" s="5">
        <f t="shared" si="152"/>
        <v>6</v>
      </c>
      <c r="P811" s="5">
        <f t="shared" si="152"/>
        <v>7.5</v>
      </c>
      <c r="Q811" s="5">
        <f t="shared" si="152"/>
        <v>7.5</v>
      </c>
      <c r="R811" s="5">
        <f t="shared" si="152"/>
        <v>0</v>
      </c>
      <c r="S811" s="5">
        <f t="shared" si="152"/>
        <v>0</v>
      </c>
      <c r="T811" s="5">
        <f t="shared" si="152"/>
        <v>0</v>
      </c>
      <c r="U811" s="5">
        <f t="shared" si="152"/>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35">
      <c r="A812" s="136"/>
      <c r="B812" s="126"/>
      <c r="C812" s="108"/>
      <c r="D812" s="108"/>
      <c r="E812" s="108"/>
      <c r="F812" s="110"/>
      <c r="G812" s="112"/>
      <c r="H812" s="112"/>
      <c r="K812" s="133"/>
      <c r="L812" s="133" t="s">
        <v>149</v>
      </c>
      <c r="M812" s="5">
        <f t="shared" si="152"/>
        <v>4.125</v>
      </c>
      <c r="N812" s="5">
        <f t="shared" si="152"/>
        <v>5.625</v>
      </c>
      <c r="O812" s="5">
        <f t="shared" si="152"/>
        <v>6</v>
      </c>
      <c r="P812" s="5">
        <f t="shared" si="152"/>
        <v>7.5</v>
      </c>
      <c r="Q812" s="5">
        <f t="shared" si="152"/>
        <v>7.5</v>
      </c>
      <c r="R812" s="5">
        <f t="shared" si="152"/>
        <v>0</v>
      </c>
      <c r="S812" s="5">
        <f t="shared" si="152"/>
        <v>0</v>
      </c>
      <c r="T812" s="5">
        <f t="shared" si="152"/>
        <v>0</v>
      </c>
      <c r="U812" s="5">
        <f t="shared" si="152"/>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35">
      <c r="A813" s="136"/>
      <c r="B813" s="126"/>
      <c r="C813" s="108"/>
      <c r="D813" s="108"/>
      <c r="E813" s="108"/>
      <c r="F813" s="110"/>
      <c r="G813" s="112"/>
      <c r="H813" s="112"/>
      <c r="K813" s="133"/>
      <c r="L813" s="133" t="s">
        <v>150</v>
      </c>
      <c r="M813" s="5">
        <f t="shared" si="152"/>
        <v>4.125</v>
      </c>
      <c r="N813" s="5">
        <f t="shared" si="152"/>
        <v>5.625</v>
      </c>
      <c r="O813" s="5">
        <f t="shared" si="152"/>
        <v>6</v>
      </c>
      <c r="P813" s="5">
        <f t="shared" si="152"/>
        <v>7.5</v>
      </c>
      <c r="Q813" s="5">
        <f t="shared" si="152"/>
        <v>7.5</v>
      </c>
      <c r="R813" s="5">
        <f t="shared" si="152"/>
        <v>0</v>
      </c>
      <c r="S813" s="5">
        <f t="shared" si="152"/>
        <v>0</v>
      </c>
      <c r="T813" s="5">
        <f t="shared" si="152"/>
        <v>0</v>
      </c>
      <c r="U813" s="5">
        <f t="shared" si="152"/>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35">
      <c r="A814" s="136"/>
      <c r="B814" s="126"/>
      <c r="C814" s="108"/>
      <c r="D814" s="108"/>
      <c r="E814" s="108"/>
      <c r="F814" s="110"/>
      <c r="G814" s="112"/>
      <c r="H814" s="112"/>
      <c r="K814" s="133" t="s">
        <v>812</v>
      </c>
      <c r="L814" s="133" t="s">
        <v>395</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35">
      <c r="A815" s="136"/>
      <c r="B815" s="126"/>
      <c r="C815" s="108"/>
      <c r="D815" s="108"/>
      <c r="E815" s="108"/>
      <c r="F815" s="110"/>
      <c r="G815" s="112"/>
      <c r="H815" s="112"/>
      <c r="K815" s="133"/>
      <c r="L815" s="133" t="s">
        <v>142</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35">
      <c r="A816" s="136"/>
      <c r="B816" s="126"/>
      <c r="C816" s="108"/>
      <c r="D816" s="108"/>
      <c r="E816" s="108"/>
      <c r="F816" s="110"/>
      <c r="G816" s="112"/>
      <c r="H816" s="112"/>
      <c r="K816" s="133"/>
      <c r="L816" s="133" t="s">
        <v>143</v>
      </c>
      <c r="M816" s="5">
        <f t="shared" si="152"/>
        <v>4.125</v>
      </c>
      <c r="N816" s="5">
        <f t="shared" si="152"/>
        <v>5.625</v>
      </c>
      <c r="O816" s="5">
        <f t="shared" si="152"/>
        <v>6</v>
      </c>
      <c r="P816" s="5">
        <f t="shared" si="152"/>
        <v>7.5</v>
      </c>
      <c r="Q816" s="5">
        <f t="shared" si="152"/>
        <v>7.5</v>
      </c>
      <c r="R816" s="5">
        <f t="shared" si="152"/>
        <v>0</v>
      </c>
      <c r="S816" s="5">
        <f t="shared" si="152"/>
        <v>0</v>
      </c>
      <c r="T816" s="5">
        <f t="shared" si="152"/>
        <v>0</v>
      </c>
      <c r="U816" s="5">
        <f t="shared" si="152"/>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35">
      <c r="A817" s="136"/>
      <c r="B817" s="126"/>
      <c r="C817" s="108"/>
      <c r="D817" s="108"/>
      <c r="E817" s="108"/>
      <c r="F817" s="110"/>
      <c r="G817" s="112"/>
      <c r="H817" s="112"/>
      <c r="K817" s="133"/>
      <c r="L817" s="133" t="s">
        <v>144</v>
      </c>
      <c r="M817" s="5">
        <f t="shared" si="152"/>
        <v>4.125</v>
      </c>
      <c r="N817" s="5">
        <f t="shared" si="152"/>
        <v>5.625</v>
      </c>
      <c r="O817" s="5">
        <f t="shared" si="152"/>
        <v>6</v>
      </c>
      <c r="P817" s="5">
        <f t="shared" si="152"/>
        <v>7.5</v>
      </c>
      <c r="Q817" s="5">
        <f t="shared" si="152"/>
        <v>7.5</v>
      </c>
      <c r="R817" s="5">
        <f t="shared" si="152"/>
        <v>0</v>
      </c>
      <c r="S817" s="5">
        <f t="shared" si="152"/>
        <v>0</v>
      </c>
      <c r="T817" s="5">
        <f t="shared" si="152"/>
        <v>0</v>
      </c>
      <c r="U817" s="5">
        <f t="shared" si="152"/>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35">
      <c r="A818" s="136"/>
      <c r="B818" s="126"/>
      <c r="C818" s="108"/>
      <c r="D818" s="108"/>
      <c r="E818" s="108"/>
      <c r="F818" s="110"/>
      <c r="G818" s="112"/>
      <c r="H818" s="112"/>
      <c r="K818" s="133"/>
      <c r="L818" s="133" t="s">
        <v>145</v>
      </c>
      <c r="M818" s="5">
        <f t="shared" si="152"/>
        <v>4.125</v>
      </c>
      <c r="N818" s="5">
        <f t="shared" si="152"/>
        <v>5.625</v>
      </c>
      <c r="O818" s="5">
        <f t="shared" si="152"/>
        <v>6</v>
      </c>
      <c r="P818" s="5">
        <f t="shared" si="152"/>
        <v>7.5</v>
      </c>
      <c r="Q818" s="5">
        <f t="shared" si="152"/>
        <v>7.5</v>
      </c>
      <c r="R818" s="5">
        <f t="shared" si="152"/>
        <v>0</v>
      </c>
      <c r="S818" s="5">
        <f t="shared" si="152"/>
        <v>0</v>
      </c>
      <c r="T818" s="5">
        <f t="shared" si="152"/>
        <v>0</v>
      </c>
      <c r="U818" s="5">
        <f t="shared" si="152"/>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35">
      <c r="A819" s="136"/>
      <c r="B819" s="126"/>
      <c r="C819" s="108"/>
      <c r="D819" s="108"/>
      <c r="E819" s="108"/>
      <c r="F819" s="110"/>
      <c r="G819" s="112"/>
      <c r="H819" s="112"/>
      <c r="K819" s="133"/>
      <c r="L819" s="133" t="s">
        <v>146</v>
      </c>
      <c r="M819" s="5">
        <f t="shared" si="152"/>
        <v>4.125</v>
      </c>
      <c r="N819" s="5">
        <f t="shared" si="152"/>
        <v>5.625</v>
      </c>
      <c r="O819" s="5">
        <f t="shared" si="152"/>
        <v>6</v>
      </c>
      <c r="P819" s="5">
        <f t="shared" si="152"/>
        <v>7.5</v>
      </c>
      <c r="Q819" s="5">
        <f t="shared" si="152"/>
        <v>7.5</v>
      </c>
      <c r="R819" s="5">
        <f t="shared" si="152"/>
        <v>0</v>
      </c>
      <c r="S819" s="5">
        <f t="shared" si="152"/>
        <v>0</v>
      </c>
      <c r="T819" s="5">
        <f t="shared" si="152"/>
        <v>0</v>
      </c>
      <c r="U819" s="5">
        <f t="shared" si="152"/>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35">
      <c r="A820" s="136"/>
      <c r="B820" s="126"/>
      <c r="C820" s="108"/>
      <c r="D820" s="108"/>
      <c r="E820" s="108"/>
      <c r="F820" s="110"/>
      <c r="G820" s="112"/>
      <c r="H820" s="112"/>
      <c r="K820" s="133"/>
      <c r="L820" s="133" t="s">
        <v>147</v>
      </c>
      <c r="M820" s="5">
        <f t="shared" si="152"/>
        <v>4.125</v>
      </c>
      <c r="N820" s="5">
        <f t="shared" si="152"/>
        <v>5.625</v>
      </c>
      <c r="O820" s="5">
        <f t="shared" si="152"/>
        <v>6</v>
      </c>
      <c r="P820" s="5">
        <f t="shared" si="152"/>
        <v>7.5</v>
      </c>
      <c r="Q820" s="5">
        <f t="shared" si="152"/>
        <v>7.5</v>
      </c>
      <c r="R820" s="5">
        <f t="shared" si="152"/>
        <v>0</v>
      </c>
      <c r="S820" s="5">
        <f t="shared" si="152"/>
        <v>0</v>
      </c>
      <c r="T820" s="5">
        <f t="shared" si="152"/>
        <v>0</v>
      </c>
      <c r="U820" s="5">
        <f t="shared" si="152"/>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35">
      <c r="A821" s="136"/>
      <c r="B821" s="126"/>
      <c r="C821" s="108"/>
      <c r="D821" s="108"/>
      <c r="E821" s="108"/>
      <c r="F821" s="110"/>
      <c r="G821" s="112"/>
      <c r="H821" s="112"/>
      <c r="K821" s="133"/>
      <c r="L821" s="133" t="s">
        <v>148</v>
      </c>
      <c r="M821" s="5">
        <f t="shared" si="152"/>
        <v>4.125</v>
      </c>
      <c r="N821" s="5">
        <f t="shared" si="152"/>
        <v>5.625</v>
      </c>
      <c r="O821" s="5">
        <f t="shared" si="152"/>
        <v>6</v>
      </c>
      <c r="P821" s="5">
        <f t="shared" si="152"/>
        <v>7.5</v>
      </c>
      <c r="Q821" s="5">
        <f t="shared" si="152"/>
        <v>7.5</v>
      </c>
      <c r="R821" s="5">
        <f t="shared" si="152"/>
        <v>0</v>
      </c>
      <c r="S821" s="5">
        <f t="shared" si="152"/>
        <v>0</v>
      </c>
      <c r="T821" s="5">
        <f t="shared" si="152"/>
        <v>0</v>
      </c>
      <c r="U821" s="5">
        <f t="shared" si="152"/>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35">
      <c r="A822" s="136"/>
      <c r="B822" s="126"/>
      <c r="C822" s="108"/>
      <c r="D822" s="108"/>
      <c r="E822" s="108"/>
      <c r="F822" s="110"/>
      <c r="G822" s="112"/>
      <c r="H822" s="112"/>
      <c r="K822" s="133"/>
      <c r="L822" s="133" t="s">
        <v>149</v>
      </c>
      <c r="M822" s="5">
        <f t="shared" si="152"/>
        <v>4.125</v>
      </c>
      <c r="N822" s="5">
        <f t="shared" si="152"/>
        <v>5.625</v>
      </c>
      <c r="O822" s="5">
        <f t="shared" si="152"/>
        <v>6</v>
      </c>
      <c r="P822" s="5">
        <f t="shared" si="152"/>
        <v>7.5</v>
      </c>
      <c r="Q822" s="5">
        <f t="shared" si="152"/>
        <v>7.5</v>
      </c>
      <c r="R822" s="5">
        <f t="shared" si="152"/>
        <v>0</v>
      </c>
      <c r="S822" s="5">
        <f t="shared" si="152"/>
        <v>0</v>
      </c>
      <c r="T822" s="5">
        <f t="shared" si="152"/>
        <v>0</v>
      </c>
      <c r="U822" s="5">
        <f t="shared" si="152"/>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35">
      <c r="A823" s="136"/>
      <c r="B823" s="126"/>
      <c r="C823" s="108"/>
      <c r="D823" s="108"/>
      <c r="E823" s="108"/>
      <c r="F823" s="110"/>
      <c r="G823" s="112"/>
      <c r="H823" s="112"/>
      <c r="K823" s="133"/>
      <c r="L823" s="133" t="s">
        <v>150</v>
      </c>
      <c r="M823" s="5">
        <f t="shared" si="152"/>
        <v>4.125</v>
      </c>
      <c r="N823" s="5">
        <f t="shared" si="152"/>
        <v>5.625</v>
      </c>
      <c r="O823" s="5">
        <f t="shared" si="152"/>
        <v>6</v>
      </c>
      <c r="P823" s="5">
        <f t="shared" si="152"/>
        <v>7.5</v>
      </c>
      <c r="Q823" s="5">
        <f t="shared" si="152"/>
        <v>7.5</v>
      </c>
      <c r="R823" s="5">
        <f t="shared" si="152"/>
        <v>0</v>
      </c>
      <c r="S823" s="5">
        <f t="shared" si="152"/>
        <v>0</v>
      </c>
      <c r="T823" s="5">
        <f t="shared" si="152"/>
        <v>0</v>
      </c>
      <c r="U823" s="5">
        <f t="shared" si="152"/>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35">
      <c r="A824" s="136"/>
      <c r="B824" s="126"/>
      <c r="C824" s="108"/>
      <c r="D824" s="108"/>
      <c r="E824" s="108"/>
      <c r="F824" s="110"/>
      <c r="G824" s="112"/>
      <c r="H824" s="112"/>
      <c r="K824" s="133" t="s">
        <v>813</v>
      </c>
      <c r="L824" s="133" t="s">
        <v>395</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35">
      <c r="A825" s="136"/>
      <c r="B825" s="126"/>
      <c r="C825" s="108"/>
      <c r="D825" s="108"/>
      <c r="E825" s="108"/>
      <c r="F825" s="110"/>
      <c r="G825" s="112"/>
      <c r="H825" s="112"/>
      <c r="K825" s="133"/>
      <c r="L825" s="133" t="s">
        <v>142</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35">
      <c r="A826" s="136"/>
      <c r="B826" s="126"/>
      <c r="C826" s="108"/>
      <c r="D826" s="108"/>
      <c r="E826" s="108"/>
      <c r="F826" s="110"/>
      <c r="G826" s="112"/>
      <c r="H826" s="112"/>
      <c r="K826" s="133"/>
      <c r="L826" s="133" t="s">
        <v>143</v>
      </c>
      <c r="M826" s="5">
        <f t="shared" si="152"/>
        <v>4.125</v>
      </c>
      <c r="N826" s="5">
        <f t="shared" si="152"/>
        <v>5.625</v>
      </c>
      <c r="O826" s="5">
        <f t="shared" si="152"/>
        <v>6</v>
      </c>
      <c r="P826" s="5">
        <f t="shared" si="152"/>
        <v>7.5</v>
      </c>
      <c r="Q826" s="5">
        <f t="shared" si="152"/>
        <v>7.5</v>
      </c>
      <c r="R826" s="5">
        <f t="shared" si="152"/>
        <v>0</v>
      </c>
      <c r="S826" s="5">
        <f t="shared" si="152"/>
        <v>0</v>
      </c>
      <c r="T826" s="5">
        <f t="shared" si="152"/>
        <v>0</v>
      </c>
      <c r="U826" s="5">
        <f t="shared" si="152"/>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35">
      <c r="A827" s="136"/>
      <c r="B827" s="126"/>
      <c r="C827" s="108"/>
      <c r="D827" s="108"/>
      <c r="E827" s="108"/>
      <c r="F827" s="110"/>
      <c r="G827" s="112"/>
      <c r="H827" s="112"/>
      <c r="K827" s="133"/>
      <c r="L827" s="133" t="s">
        <v>144</v>
      </c>
      <c r="M827" s="5">
        <f t="shared" si="152"/>
        <v>4.125</v>
      </c>
      <c r="N827" s="5">
        <f t="shared" si="152"/>
        <v>5.625</v>
      </c>
      <c r="O827" s="5">
        <f t="shared" si="152"/>
        <v>6</v>
      </c>
      <c r="P827" s="5">
        <f t="shared" si="152"/>
        <v>7.5</v>
      </c>
      <c r="Q827" s="5">
        <f t="shared" si="152"/>
        <v>7.5</v>
      </c>
      <c r="R827" s="5">
        <f t="shared" si="152"/>
        <v>0</v>
      </c>
      <c r="S827" s="5">
        <f t="shared" si="152"/>
        <v>0</v>
      </c>
      <c r="T827" s="5">
        <f t="shared" si="152"/>
        <v>0</v>
      </c>
      <c r="U827" s="5">
        <f t="shared" si="152"/>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35">
      <c r="A828" s="136"/>
      <c r="B828" s="126"/>
      <c r="C828" s="108"/>
      <c r="D828" s="108"/>
      <c r="E828" s="108"/>
      <c r="F828" s="110"/>
      <c r="G828" s="112"/>
      <c r="H828" s="112"/>
      <c r="K828" s="133"/>
      <c r="L828" s="133" t="s">
        <v>145</v>
      </c>
      <c r="M828" s="5">
        <f t="shared" si="152"/>
        <v>4.125</v>
      </c>
      <c r="N828" s="5">
        <f t="shared" si="152"/>
        <v>5.625</v>
      </c>
      <c r="O828" s="5">
        <f t="shared" si="152"/>
        <v>6</v>
      </c>
      <c r="P828" s="5">
        <f t="shared" si="152"/>
        <v>7.5</v>
      </c>
      <c r="Q828" s="5">
        <f t="shared" si="152"/>
        <v>7.5</v>
      </c>
      <c r="R828" s="5">
        <f t="shared" si="152"/>
        <v>0</v>
      </c>
      <c r="S828" s="5">
        <f t="shared" si="152"/>
        <v>0</v>
      </c>
      <c r="T828" s="5">
        <f t="shared" si="152"/>
        <v>0</v>
      </c>
      <c r="U828" s="5">
        <f t="shared" si="152"/>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35">
      <c r="A829" s="136"/>
      <c r="B829" s="126"/>
      <c r="C829" s="108"/>
      <c r="D829" s="108"/>
      <c r="E829" s="108"/>
      <c r="F829" s="110"/>
      <c r="G829" s="112"/>
      <c r="H829" s="112"/>
      <c r="K829" s="133"/>
      <c r="L829" s="133" t="s">
        <v>146</v>
      </c>
      <c r="M829" s="5">
        <f t="shared" si="152"/>
        <v>4.125</v>
      </c>
      <c r="N829" s="5">
        <f t="shared" si="152"/>
        <v>5.625</v>
      </c>
      <c r="O829" s="5">
        <f t="shared" si="152"/>
        <v>6</v>
      </c>
      <c r="P829" s="5">
        <f t="shared" si="152"/>
        <v>7.5</v>
      </c>
      <c r="Q829" s="5">
        <f t="shared" si="152"/>
        <v>7.5</v>
      </c>
      <c r="R829" s="5">
        <f t="shared" si="152"/>
        <v>0</v>
      </c>
      <c r="S829" s="5">
        <f t="shared" si="152"/>
        <v>0</v>
      </c>
      <c r="T829" s="5">
        <f t="shared" si="152"/>
        <v>0</v>
      </c>
      <c r="U829" s="5">
        <f t="shared" si="152"/>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35">
      <c r="A830" s="136"/>
      <c r="B830" s="126"/>
      <c r="C830" s="108"/>
      <c r="D830" s="108"/>
      <c r="E830" s="108"/>
      <c r="F830" s="110"/>
      <c r="G830" s="112"/>
      <c r="H830" s="112"/>
      <c r="K830" s="133"/>
      <c r="L830" s="133" t="s">
        <v>147</v>
      </c>
      <c r="M830" s="5">
        <f t="shared" si="152"/>
        <v>4.125</v>
      </c>
      <c r="N830" s="5">
        <f t="shared" si="152"/>
        <v>5.625</v>
      </c>
      <c r="O830" s="5">
        <f t="shared" si="152"/>
        <v>6</v>
      </c>
      <c r="P830" s="5">
        <f t="shared" si="152"/>
        <v>7.5</v>
      </c>
      <c r="Q830" s="5">
        <f t="shared" si="152"/>
        <v>7.5</v>
      </c>
      <c r="R830" s="5">
        <f t="shared" si="152"/>
        <v>0</v>
      </c>
      <c r="S830" s="5">
        <f t="shared" si="152"/>
        <v>0</v>
      </c>
      <c r="T830" s="5">
        <f t="shared" si="152"/>
        <v>0</v>
      </c>
      <c r="U830" s="5">
        <f t="shared" si="152"/>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35">
      <c r="A831" s="136"/>
      <c r="B831" s="126"/>
      <c r="C831" s="108"/>
      <c r="D831" s="108"/>
      <c r="E831" s="108"/>
      <c r="F831" s="110"/>
      <c r="G831" s="112"/>
      <c r="H831" s="112"/>
      <c r="K831" s="133"/>
      <c r="L831" s="133" t="s">
        <v>148</v>
      </c>
      <c r="M831" s="5">
        <f t="shared" si="152"/>
        <v>4.125</v>
      </c>
      <c r="N831" s="5">
        <f t="shared" si="152"/>
        <v>5.625</v>
      </c>
      <c r="O831" s="5">
        <f t="shared" si="152"/>
        <v>6</v>
      </c>
      <c r="P831" s="5">
        <f t="shared" si="152"/>
        <v>7.5</v>
      </c>
      <c r="Q831" s="5">
        <f t="shared" si="152"/>
        <v>7.5</v>
      </c>
      <c r="R831" s="5">
        <f t="shared" si="152"/>
        <v>0</v>
      </c>
      <c r="S831" s="5">
        <f t="shared" si="152"/>
        <v>0</v>
      </c>
      <c r="T831" s="5">
        <f t="shared" si="152"/>
        <v>0</v>
      </c>
      <c r="U831" s="5">
        <f t="shared" si="152"/>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35">
      <c r="A832" s="136"/>
      <c r="B832" s="126"/>
      <c r="C832" s="108"/>
      <c r="D832" s="108"/>
      <c r="E832" s="108"/>
      <c r="F832" s="110"/>
      <c r="G832" s="112"/>
      <c r="H832" s="112"/>
      <c r="K832" s="133"/>
      <c r="L832" s="133" t="s">
        <v>149</v>
      </c>
      <c r="M832" s="5">
        <f t="shared" si="152"/>
        <v>4.125</v>
      </c>
      <c r="N832" s="5">
        <f t="shared" si="152"/>
        <v>5.625</v>
      </c>
      <c r="O832" s="5">
        <f t="shared" si="152"/>
        <v>6</v>
      </c>
      <c r="P832" s="5">
        <f t="shared" si="152"/>
        <v>7.5</v>
      </c>
      <c r="Q832" s="5">
        <f t="shared" si="152"/>
        <v>7.5</v>
      </c>
      <c r="R832" s="5">
        <f t="shared" si="152"/>
        <v>0</v>
      </c>
      <c r="S832" s="5">
        <f t="shared" si="152"/>
        <v>0</v>
      </c>
      <c r="T832" s="5">
        <f t="shared" si="152"/>
        <v>0</v>
      </c>
      <c r="U832" s="5">
        <f t="shared" si="152"/>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35">
      <c r="A833" s="136"/>
      <c r="B833" s="126"/>
      <c r="C833" s="108"/>
      <c r="D833" s="108"/>
      <c r="E833" s="108"/>
      <c r="F833" s="110"/>
      <c r="G833" s="112"/>
      <c r="H833" s="112"/>
      <c r="K833" s="133"/>
      <c r="L833" s="133" t="s">
        <v>150</v>
      </c>
      <c r="M833" s="5">
        <f t="shared" si="152"/>
        <v>4.125</v>
      </c>
      <c r="N833" s="5">
        <f t="shared" si="152"/>
        <v>5.625</v>
      </c>
      <c r="O833" s="5">
        <f t="shared" si="152"/>
        <v>6</v>
      </c>
      <c r="P833" s="5">
        <f t="shared" si="152"/>
        <v>7.5</v>
      </c>
      <c r="Q833" s="5">
        <f t="shared" si="152"/>
        <v>7.5</v>
      </c>
      <c r="R833" s="5">
        <f t="shared" si="152"/>
        <v>0</v>
      </c>
      <c r="S833" s="5">
        <f t="shared" si="152"/>
        <v>0</v>
      </c>
      <c r="T833" s="5">
        <f t="shared" si="152"/>
        <v>0</v>
      </c>
      <c r="U833" s="5">
        <f t="shared" si="152"/>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4.5" outlineLevel="1" collapsed="1" x14ac:dyDescent="0.35">
      <c r="A834" s="136"/>
      <c r="B834" s="126"/>
      <c r="C834" s="91" t="s">
        <v>126</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3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3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15" customHeight="1" outlineLevel="1" x14ac:dyDescent="0.35">
      <c r="A837" s="691"/>
      <c r="B837" s="126"/>
      <c r="C837" s="91" t="s">
        <v>126</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3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127</v>
      </c>
      <c r="AE838" s="692" t="s">
        <v>128</v>
      </c>
      <c r="AF838" s="690"/>
    </row>
    <row r="839" spans="1:62" ht="12" customHeight="1" outlineLevel="1" x14ac:dyDescent="0.3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3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15" customHeight="1" outlineLevel="1" collapsed="1" thickBot="1" x14ac:dyDescent="0.4">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15" customHeight="1" outlineLevel="1" x14ac:dyDescent="0.3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35">
      <c r="A843" s="136"/>
      <c r="B843" s="688"/>
      <c r="C843" s="709"/>
      <c r="D843" s="709">
        <v>53658.706903201055</v>
      </c>
      <c r="E843" s="709" t="s">
        <v>1</v>
      </c>
      <c r="F843" s="708"/>
      <c r="G843" s="710" t="s">
        <v>213</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35">
      <c r="A844" s="136"/>
      <c r="B844" s="688"/>
      <c r="C844" s="709"/>
      <c r="D844" s="91"/>
      <c r="E844" s="700"/>
      <c r="F844" s="708"/>
      <c r="G844" s="708" t="s">
        <v>214</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3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3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3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35">
      <c r="A848" s="136"/>
      <c r="B848" s="688"/>
      <c r="C848" s="700"/>
      <c r="D848" s="700"/>
      <c r="E848" s="700"/>
      <c r="F848" s="700"/>
      <c r="G848" s="700"/>
      <c r="H848" s="700"/>
      <c r="I848" s="725" t="s">
        <v>216</v>
      </c>
      <c r="J848" s="700"/>
      <c r="K848" s="1168"/>
      <c r="L848" s="1168"/>
      <c r="M848" s="1168"/>
      <c r="N848" s="1168"/>
      <c r="O848" s="1168"/>
      <c r="P848" s="1168"/>
      <c r="Q848" s="1168"/>
      <c r="R848" s="1168"/>
      <c r="S848" s="1168"/>
      <c r="T848" s="725" t="s">
        <v>217</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35">
      <c r="A849" s="136"/>
      <c r="B849" s="688"/>
      <c r="C849" s="700"/>
      <c r="D849" s="700"/>
      <c r="E849" s="700"/>
      <c r="F849" s="700"/>
      <c r="G849" s="700" t="s">
        <v>215</v>
      </c>
      <c r="H849" s="700"/>
      <c r="I849" s="725" t="s">
        <v>218</v>
      </c>
      <c r="J849" s="725"/>
      <c r="K849" s="725"/>
      <c r="L849" s="725"/>
      <c r="M849" s="725"/>
      <c r="N849" s="725"/>
      <c r="O849" s="725"/>
      <c r="P849" s="725"/>
      <c r="Q849" s="725"/>
      <c r="R849" s="725"/>
      <c r="S849" s="1168"/>
      <c r="T849" s="725" t="s">
        <v>219</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35">
      <c r="A850" s="136"/>
      <c r="B850" s="688"/>
      <c r="C850" s="108"/>
      <c r="D850" s="108"/>
      <c r="E850" s="108"/>
      <c r="F850" s="700"/>
      <c r="G850" s="700"/>
      <c r="H850" s="700"/>
      <c r="I850" s="725" t="str">
        <f t="shared" ref="I850:R850" si="153">J$141</f>
        <v>typ</v>
      </c>
      <c r="J850" s="725" t="str">
        <f t="shared" si="153"/>
        <v>z0</v>
      </c>
      <c r="K850" s="725" t="str">
        <f t="shared" si="153"/>
        <v>z1</v>
      </c>
      <c r="L850" s="725" t="str">
        <f t="shared" si="153"/>
        <v>z2</v>
      </c>
      <c r="M850" s="725" t="str">
        <f t="shared" si="153"/>
        <v>z3</v>
      </c>
      <c r="N850" s="725" t="str">
        <f t="shared" si="153"/>
        <v>z4</v>
      </c>
      <c r="O850" s="725" t="str">
        <f t="shared" si="153"/>
        <v>z5</v>
      </c>
      <c r="P850" s="725" t="str">
        <f t="shared" si="153"/>
        <v>z6</v>
      </c>
      <c r="Q850" s="725" t="str">
        <f t="shared" si="153"/>
        <v>z7</v>
      </c>
      <c r="R850" s="725" t="str">
        <f t="shared" si="153"/>
        <v>z8</v>
      </c>
      <c r="S850" s="1168"/>
      <c r="T850" s="725" t="str">
        <f>J$141</f>
        <v>typ</v>
      </c>
      <c r="U850" s="725" t="str">
        <f t="shared" ref="U850:AC850" si="154">K$141</f>
        <v>z0</v>
      </c>
      <c r="V850" s="725" t="str">
        <f t="shared" si="154"/>
        <v>z1</v>
      </c>
      <c r="W850" s="725" t="str">
        <f t="shared" si="154"/>
        <v>z2</v>
      </c>
      <c r="X850" s="725" t="str">
        <f t="shared" si="154"/>
        <v>z3</v>
      </c>
      <c r="Y850" s="725" t="str">
        <f t="shared" si="154"/>
        <v>z4</v>
      </c>
      <c r="Z850" s="725" t="str">
        <f t="shared" si="154"/>
        <v>z5</v>
      </c>
      <c r="AA850" s="725" t="str">
        <f t="shared" si="154"/>
        <v>z6</v>
      </c>
      <c r="AB850" s="725" t="str">
        <f t="shared" si="154"/>
        <v>z7</v>
      </c>
      <c r="AC850" s="725" t="str">
        <f t="shared" si="154"/>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15" customHeight="1" outlineLevel="1" x14ac:dyDescent="0.35">
      <c r="A851" s="136"/>
      <c r="B851" s="688"/>
      <c r="C851" s="108"/>
      <c r="D851" s="108"/>
      <c r="E851" s="108"/>
      <c r="F851" s="700"/>
      <c r="G851" s="700"/>
      <c r="H851" s="700"/>
      <c r="I851" s="109" t="s">
        <v>123</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15" customHeight="1" outlineLevel="1" x14ac:dyDescent="0.3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35">
      <c r="A853" s="136"/>
      <c r="B853" s="688"/>
      <c r="C853" s="108"/>
      <c r="D853" s="108"/>
      <c r="E853" s="108"/>
      <c r="F853" s="271"/>
      <c r="G853" s="203" t="s">
        <v>397</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35">
      <c r="A854" s="136"/>
      <c r="B854" s="688"/>
      <c r="C854" s="108"/>
      <c r="D854" s="108"/>
      <c r="E854" s="108"/>
      <c r="F854" s="271"/>
      <c r="G854" s="203" t="s">
        <v>398</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35">
      <c r="A855" s="136"/>
      <c r="B855" s="688"/>
      <c r="C855" s="108"/>
      <c r="D855" s="108"/>
      <c r="E855" s="108"/>
      <c r="F855" s="156"/>
      <c r="G855" s="203" t="s">
        <v>399</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35">
      <c r="A856" s="136"/>
      <c r="B856" s="688"/>
      <c r="C856" s="108"/>
      <c r="D856" s="108"/>
      <c r="E856" s="108"/>
      <c r="F856" s="156"/>
      <c r="G856" s="203" t="s">
        <v>400</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35">
      <c r="A857" s="136"/>
      <c r="B857" s="688"/>
      <c r="C857" s="108"/>
      <c r="D857" s="108"/>
      <c r="E857" s="108"/>
      <c r="F857" s="156"/>
      <c r="G857" s="203" t="s">
        <v>401</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35">
      <c r="A858" s="136"/>
      <c r="B858" s="688"/>
      <c r="C858" s="108"/>
      <c r="D858" s="108"/>
      <c r="E858" s="108"/>
      <c r="F858" s="156"/>
      <c r="G858" s="203" t="s">
        <v>402</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35">
      <c r="A859" s="136"/>
      <c r="B859" s="688"/>
      <c r="C859" s="108"/>
      <c r="D859" s="108"/>
      <c r="E859" s="108"/>
      <c r="F859" s="156"/>
      <c r="G859" s="203" t="s">
        <v>403</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35">
      <c r="A860" s="136"/>
      <c r="B860" s="688"/>
      <c r="C860" s="108"/>
      <c r="D860" s="108"/>
      <c r="E860" s="108"/>
      <c r="F860" s="156"/>
      <c r="G860" s="203" t="s">
        <v>404</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35">
      <c r="A861" s="136"/>
      <c r="B861" s="688"/>
      <c r="C861" s="108"/>
      <c r="D861" s="108"/>
      <c r="E861" s="108"/>
      <c r="F861" s="156"/>
      <c r="G861" s="203" t="s">
        <v>405</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35">
      <c r="A862" s="136"/>
      <c r="B862" s="688"/>
      <c r="C862" s="108"/>
      <c r="D862" s="108"/>
      <c r="E862" s="108"/>
      <c r="F862" s="271"/>
      <c r="G862" s="203" t="s">
        <v>406</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3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3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15" customHeight="1" outlineLevel="1" x14ac:dyDescent="0.35">
      <c r="A865" s="136"/>
      <c r="B865" s="688"/>
      <c r="C865" s="91" t="s">
        <v>126</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3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128</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3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3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15" customHeight="1" outlineLevel="1" collapsed="1" thickBot="1" x14ac:dyDescent="0.4">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15" customHeight="1" outlineLevel="1" x14ac:dyDescent="0.3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35">
      <c r="A871" s="136"/>
      <c r="B871" s="137"/>
      <c r="C871" s="709"/>
      <c r="D871" s="709">
        <v>9535.2401303751758</v>
      </c>
      <c r="E871" s="709" t="s">
        <v>1</v>
      </c>
      <c r="F871" s="708"/>
      <c r="G871" s="710" t="s">
        <v>913</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35">
      <c r="A872" s="136"/>
      <c r="B872" s="137"/>
      <c r="C872" s="709"/>
      <c r="D872" s="91"/>
      <c r="E872" s="700"/>
      <c r="F872" s="708"/>
      <c r="G872" s="708" t="s">
        <v>220</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3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3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3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3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35">
      <c r="A877" s="136"/>
      <c r="B877" s="137"/>
      <c r="C877" s="700"/>
      <c r="D877" s="700"/>
      <c r="E877" s="700"/>
      <c r="F877" s="700"/>
      <c r="G877" s="700"/>
      <c r="H877" s="700"/>
      <c r="I877" s="700"/>
      <c r="J877" s="700" t="s">
        <v>215</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35">
      <c r="A878" s="136"/>
      <c r="B878" s="137"/>
      <c r="C878" s="108"/>
      <c r="D878" s="108"/>
      <c r="E878" s="108"/>
      <c r="F878" s="700"/>
      <c r="G878" s="700"/>
      <c r="H878" s="700"/>
      <c r="I878" s="700"/>
      <c r="J878" s="725" t="s">
        <v>221</v>
      </c>
      <c r="K878" s="725" t="s">
        <v>396</v>
      </c>
      <c r="L878" s="725" t="s">
        <v>59</v>
      </c>
      <c r="M878" s="725" t="s">
        <v>60</v>
      </c>
      <c r="N878" s="725" t="s">
        <v>61</v>
      </c>
      <c r="O878" s="725" t="s">
        <v>62</v>
      </c>
      <c r="P878" s="725" t="s">
        <v>899</v>
      </c>
      <c r="Q878" s="725" t="s">
        <v>900</v>
      </c>
      <c r="R878" s="725" t="s">
        <v>901</v>
      </c>
      <c r="S878" s="725" t="s">
        <v>1223</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35">
      <c r="A879" s="136"/>
      <c r="B879" s="137"/>
      <c r="C879" s="108"/>
      <c r="D879" s="108"/>
      <c r="E879" s="108"/>
      <c r="F879" s="271"/>
      <c r="G879" s="116"/>
      <c r="H879" s="116"/>
      <c r="I879" s="116" t="s">
        <v>837</v>
      </c>
      <c r="J879" s="203" t="s">
        <v>397</v>
      </c>
      <c r="K879" s="132">
        <v>1000</v>
      </c>
      <c r="L879" s="5">
        <f t="shared" ref="L879:S894" si="155">$K879</f>
        <v>1000</v>
      </c>
      <c r="M879" s="5">
        <f t="shared" si="155"/>
        <v>1000</v>
      </c>
      <c r="N879" s="5">
        <f t="shared" si="155"/>
        <v>1000</v>
      </c>
      <c r="O879" s="5">
        <f t="shared" si="155"/>
        <v>1000</v>
      </c>
      <c r="P879" s="5">
        <f t="shared" si="155"/>
        <v>1000</v>
      </c>
      <c r="Q879" s="5">
        <f t="shared" si="155"/>
        <v>1000</v>
      </c>
      <c r="R879" s="5">
        <f t="shared" si="155"/>
        <v>1000</v>
      </c>
      <c r="S879" s="5">
        <f t="shared" si="155"/>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35">
      <c r="A880" s="136"/>
      <c r="B880" s="137"/>
      <c r="C880" s="108"/>
      <c r="D880" s="108"/>
      <c r="E880" s="108"/>
      <c r="F880" s="271"/>
      <c r="G880" s="116"/>
      <c r="H880" s="116"/>
      <c r="I880" s="116"/>
      <c r="J880" s="203" t="s">
        <v>398</v>
      </c>
      <c r="K880" s="132">
        <v>100</v>
      </c>
      <c r="L880" s="5">
        <f t="shared" si="155"/>
        <v>100</v>
      </c>
      <c r="M880" s="5">
        <f t="shared" si="155"/>
        <v>100</v>
      </c>
      <c r="N880" s="5">
        <f t="shared" si="155"/>
        <v>100</v>
      </c>
      <c r="O880" s="5">
        <f t="shared" si="155"/>
        <v>100</v>
      </c>
      <c r="P880" s="5">
        <f t="shared" si="155"/>
        <v>100</v>
      </c>
      <c r="Q880" s="5">
        <f t="shared" si="155"/>
        <v>100</v>
      </c>
      <c r="R880" s="5">
        <f t="shared" si="155"/>
        <v>100</v>
      </c>
      <c r="S880" s="5">
        <f t="shared" si="155"/>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35">
      <c r="A881" s="136"/>
      <c r="B881" s="137"/>
      <c r="C881" s="108"/>
      <c r="D881" s="108"/>
      <c r="E881" s="108"/>
      <c r="F881" s="271"/>
      <c r="G881" s="116"/>
      <c r="H881" s="116"/>
      <c r="I881" s="116"/>
      <c r="J881" s="203" t="s">
        <v>399</v>
      </c>
      <c r="K881" s="132">
        <v>100</v>
      </c>
      <c r="L881" s="5">
        <f t="shared" si="155"/>
        <v>100</v>
      </c>
      <c r="M881" s="5">
        <f t="shared" si="155"/>
        <v>100</v>
      </c>
      <c r="N881" s="5">
        <f t="shared" si="155"/>
        <v>100</v>
      </c>
      <c r="O881" s="5">
        <f t="shared" si="155"/>
        <v>100</v>
      </c>
      <c r="P881" s="5">
        <f t="shared" si="155"/>
        <v>100</v>
      </c>
      <c r="Q881" s="5">
        <f t="shared" si="155"/>
        <v>100</v>
      </c>
      <c r="R881" s="5">
        <f t="shared" si="155"/>
        <v>100</v>
      </c>
      <c r="S881" s="5">
        <f t="shared" si="155"/>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35">
      <c r="A882" s="136"/>
      <c r="B882" s="137"/>
      <c r="C882" s="108"/>
      <c r="D882" s="108"/>
      <c r="E882" s="108"/>
      <c r="F882" s="271"/>
      <c r="G882" s="116"/>
      <c r="H882" s="116"/>
      <c r="I882" s="116"/>
      <c r="J882" s="203" t="s">
        <v>400</v>
      </c>
      <c r="K882" s="132">
        <v>100</v>
      </c>
      <c r="L882" s="5">
        <f t="shared" si="155"/>
        <v>100</v>
      </c>
      <c r="M882" s="5">
        <f t="shared" si="155"/>
        <v>100</v>
      </c>
      <c r="N882" s="5">
        <f t="shared" si="155"/>
        <v>100</v>
      </c>
      <c r="O882" s="5">
        <f t="shared" si="155"/>
        <v>100</v>
      </c>
      <c r="P882" s="5">
        <f t="shared" si="155"/>
        <v>100</v>
      </c>
      <c r="Q882" s="5">
        <f t="shared" si="155"/>
        <v>100</v>
      </c>
      <c r="R882" s="5">
        <f t="shared" si="155"/>
        <v>100</v>
      </c>
      <c r="S882" s="5">
        <f t="shared" si="155"/>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35">
      <c r="A883" s="136"/>
      <c r="B883" s="137"/>
      <c r="C883" s="108"/>
      <c r="D883" s="108"/>
      <c r="E883" s="108"/>
      <c r="F883" s="271"/>
      <c r="G883" s="116"/>
      <c r="H883" s="116"/>
      <c r="I883" s="116"/>
      <c r="J883" s="203" t="s">
        <v>401</v>
      </c>
      <c r="K883" s="132">
        <v>100</v>
      </c>
      <c r="L883" s="5">
        <f t="shared" si="155"/>
        <v>100</v>
      </c>
      <c r="M883" s="5">
        <f t="shared" si="155"/>
        <v>100</v>
      </c>
      <c r="N883" s="5">
        <f t="shared" si="155"/>
        <v>100</v>
      </c>
      <c r="O883" s="5">
        <f t="shared" si="155"/>
        <v>100</v>
      </c>
      <c r="P883" s="5">
        <f t="shared" si="155"/>
        <v>100</v>
      </c>
      <c r="Q883" s="5">
        <f t="shared" si="155"/>
        <v>100</v>
      </c>
      <c r="R883" s="5">
        <f t="shared" si="155"/>
        <v>100</v>
      </c>
      <c r="S883" s="5">
        <f t="shared" si="155"/>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35">
      <c r="A884" s="136"/>
      <c r="B884" s="137"/>
      <c r="C884" s="108"/>
      <c r="D884" s="108"/>
      <c r="E884" s="108"/>
      <c r="F884" s="271"/>
      <c r="G884" s="116"/>
      <c r="H884" s="116"/>
      <c r="I884" s="116"/>
      <c r="J884" s="203" t="s">
        <v>402</v>
      </c>
      <c r="K884" s="132">
        <v>1500</v>
      </c>
      <c r="L884" s="5">
        <f t="shared" si="155"/>
        <v>1500</v>
      </c>
      <c r="M884" s="5">
        <f t="shared" si="155"/>
        <v>1500</v>
      </c>
      <c r="N884" s="5">
        <f t="shared" si="155"/>
        <v>1500</v>
      </c>
      <c r="O884" s="5">
        <f t="shared" si="155"/>
        <v>1500</v>
      </c>
      <c r="P884" s="5">
        <f t="shared" si="155"/>
        <v>1500</v>
      </c>
      <c r="Q884" s="5">
        <f t="shared" si="155"/>
        <v>1500</v>
      </c>
      <c r="R884" s="5">
        <f t="shared" si="155"/>
        <v>1500</v>
      </c>
      <c r="S884" s="5">
        <f t="shared" si="155"/>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35">
      <c r="A885" s="136"/>
      <c r="B885" s="137"/>
      <c r="C885" s="108"/>
      <c r="D885" s="108"/>
      <c r="E885" s="108"/>
      <c r="F885" s="271"/>
      <c r="G885" s="116"/>
      <c r="H885" s="116"/>
      <c r="I885" s="116"/>
      <c r="J885" s="203" t="s">
        <v>403</v>
      </c>
      <c r="K885" s="132">
        <v>1500</v>
      </c>
      <c r="L885" s="5">
        <f t="shared" si="155"/>
        <v>1500</v>
      </c>
      <c r="M885" s="5">
        <f t="shared" si="155"/>
        <v>1500</v>
      </c>
      <c r="N885" s="5">
        <f t="shared" si="155"/>
        <v>1500</v>
      </c>
      <c r="O885" s="5">
        <f t="shared" si="155"/>
        <v>1500</v>
      </c>
      <c r="P885" s="5">
        <f t="shared" si="155"/>
        <v>1500</v>
      </c>
      <c r="Q885" s="5">
        <f t="shared" si="155"/>
        <v>1500</v>
      </c>
      <c r="R885" s="5">
        <f t="shared" si="155"/>
        <v>1500</v>
      </c>
      <c r="S885" s="5">
        <f t="shared" si="155"/>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35">
      <c r="A886" s="136"/>
      <c r="B886" s="137"/>
      <c r="C886" s="108"/>
      <c r="D886" s="108"/>
      <c r="E886" s="108"/>
      <c r="F886" s="271"/>
      <c r="G886" s="116"/>
      <c r="H886" s="116"/>
      <c r="I886" s="116"/>
      <c r="J886" s="203" t="s">
        <v>404</v>
      </c>
      <c r="K886" s="132">
        <v>1500</v>
      </c>
      <c r="L886" s="5">
        <f t="shared" si="155"/>
        <v>1500</v>
      </c>
      <c r="M886" s="5">
        <f t="shared" si="155"/>
        <v>1500</v>
      </c>
      <c r="N886" s="5">
        <f t="shared" si="155"/>
        <v>1500</v>
      </c>
      <c r="O886" s="5">
        <f t="shared" si="155"/>
        <v>1500</v>
      </c>
      <c r="P886" s="5">
        <f t="shared" si="155"/>
        <v>1500</v>
      </c>
      <c r="Q886" s="5">
        <f t="shared" si="155"/>
        <v>1500</v>
      </c>
      <c r="R886" s="5">
        <f t="shared" si="155"/>
        <v>1500</v>
      </c>
      <c r="S886" s="5">
        <f t="shared" si="155"/>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35">
      <c r="A887" s="136"/>
      <c r="B887" s="137"/>
      <c r="C887" s="108"/>
      <c r="D887" s="108"/>
      <c r="E887" s="108"/>
      <c r="F887" s="271"/>
      <c r="G887" s="116"/>
      <c r="H887" s="116"/>
      <c r="I887" s="116"/>
      <c r="J887" s="203" t="s">
        <v>405</v>
      </c>
      <c r="K887" s="132">
        <v>1500</v>
      </c>
      <c r="L887" s="5">
        <f t="shared" si="155"/>
        <v>1500</v>
      </c>
      <c r="M887" s="5">
        <f t="shared" si="155"/>
        <v>1500</v>
      </c>
      <c r="N887" s="5">
        <f t="shared" si="155"/>
        <v>1500</v>
      </c>
      <c r="O887" s="5">
        <f t="shared" si="155"/>
        <v>1500</v>
      </c>
      <c r="P887" s="5">
        <f t="shared" si="155"/>
        <v>1500</v>
      </c>
      <c r="Q887" s="5">
        <f t="shared" si="155"/>
        <v>1500</v>
      </c>
      <c r="R887" s="5">
        <f t="shared" si="155"/>
        <v>1500</v>
      </c>
      <c r="S887" s="5">
        <f t="shared" si="155"/>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35">
      <c r="A888" s="136"/>
      <c r="B888" s="137"/>
      <c r="C888" s="108"/>
      <c r="D888" s="108"/>
      <c r="E888" s="108"/>
      <c r="F888" s="271"/>
      <c r="G888" s="116"/>
      <c r="H888" s="116"/>
      <c r="I888" s="116"/>
      <c r="J888" s="203" t="s">
        <v>406</v>
      </c>
      <c r="K888" s="132">
        <v>1250</v>
      </c>
      <c r="L888" s="5">
        <f t="shared" si="155"/>
        <v>1250</v>
      </c>
      <c r="M888" s="5">
        <f t="shared" si="155"/>
        <v>1250</v>
      </c>
      <c r="N888" s="5">
        <f t="shared" si="155"/>
        <v>1250</v>
      </c>
      <c r="O888" s="5">
        <f t="shared" si="155"/>
        <v>1250</v>
      </c>
      <c r="P888" s="5">
        <f t="shared" si="155"/>
        <v>1250</v>
      </c>
      <c r="Q888" s="5">
        <f t="shared" si="155"/>
        <v>1250</v>
      </c>
      <c r="R888" s="5">
        <f t="shared" si="155"/>
        <v>1250</v>
      </c>
      <c r="S888" s="5">
        <f t="shared" si="155"/>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35">
      <c r="A889" s="136"/>
      <c r="B889" s="126"/>
      <c r="C889" s="108"/>
      <c r="D889" s="108"/>
      <c r="E889" s="108"/>
      <c r="F889" s="110"/>
      <c r="G889" s="112"/>
      <c r="H889" s="112"/>
      <c r="I889" s="133" t="s">
        <v>410</v>
      </c>
      <c r="J889" s="133" t="s">
        <v>395</v>
      </c>
      <c r="K889" s="132">
        <v>100</v>
      </c>
      <c r="L889" s="5">
        <f>$K889</f>
        <v>100</v>
      </c>
      <c r="M889" s="5">
        <f t="shared" si="155"/>
        <v>100</v>
      </c>
      <c r="N889" s="5">
        <f t="shared" si="155"/>
        <v>100</v>
      </c>
      <c r="O889" s="5">
        <f t="shared" si="155"/>
        <v>100</v>
      </c>
      <c r="P889" s="5">
        <f t="shared" si="155"/>
        <v>100</v>
      </c>
      <c r="Q889" s="5">
        <f t="shared" si="155"/>
        <v>100</v>
      </c>
      <c r="R889" s="5">
        <f t="shared" si="155"/>
        <v>100</v>
      </c>
      <c r="S889" s="5">
        <f t="shared" si="155"/>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35">
      <c r="A890" s="136"/>
      <c r="B890" s="126"/>
      <c r="C890" s="108"/>
      <c r="D890" s="108"/>
      <c r="E890" s="108"/>
      <c r="F890" s="110"/>
      <c r="G890" s="112"/>
      <c r="H890" s="112"/>
      <c r="I890" s="133"/>
      <c r="J890" s="133" t="s">
        <v>142</v>
      </c>
      <c r="K890" s="132">
        <v>100</v>
      </c>
      <c r="L890" s="5">
        <f t="shared" ref="L890:S921" si="156">$K890</f>
        <v>100</v>
      </c>
      <c r="M890" s="5">
        <f t="shared" si="155"/>
        <v>100</v>
      </c>
      <c r="N890" s="5">
        <f t="shared" si="155"/>
        <v>100</v>
      </c>
      <c r="O890" s="5">
        <f t="shared" si="155"/>
        <v>100</v>
      </c>
      <c r="P890" s="5">
        <f t="shared" si="155"/>
        <v>100</v>
      </c>
      <c r="Q890" s="5">
        <f t="shared" si="155"/>
        <v>100</v>
      </c>
      <c r="R890" s="5">
        <f t="shared" si="155"/>
        <v>100</v>
      </c>
      <c r="S890" s="5">
        <f t="shared" si="155"/>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35">
      <c r="A891" s="136"/>
      <c r="B891" s="126"/>
      <c r="C891" s="108"/>
      <c r="D891" s="108"/>
      <c r="E891" s="108"/>
      <c r="F891" s="110"/>
      <c r="G891" s="112"/>
      <c r="H891" s="112"/>
      <c r="I891" s="133"/>
      <c r="J891" s="133" t="s">
        <v>143</v>
      </c>
      <c r="K891" s="132">
        <v>100</v>
      </c>
      <c r="L891" s="5">
        <f t="shared" si="156"/>
        <v>100</v>
      </c>
      <c r="M891" s="5">
        <f t="shared" si="155"/>
        <v>100</v>
      </c>
      <c r="N891" s="5">
        <f t="shared" si="155"/>
        <v>100</v>
      </c>
      <c r="O891" s="5">
        <f t="shared" si="155"/>
        <v>100</v>
      </c>
      <c r="P891" s="5">
        <f t="shared" si="155"/>
        <v>100</v>
      </c>
      <c r="Q891" s="5">
        <f t="shared" si="155"/>
        <v>100</v>
      </c>
      <c r="R891" s="5">
        <f t="shared" si="155"/>
        <v>100</v>
      </c>
      <c r="S891" s="5">
        <f t="shared" si="155"/>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35">
      <c r="A892" s="136"/>
      <c r="B892" s="126"/>
      <c r="C892" s="108"/>
      <c r="D892" s="108"/>
      <c r="E892" s="108"/>
      <c r="F892" s="110"/>
      <c r="G892" s="112"/>
      <c r="H892" s="112"/>
      <c r="I892" s="133"/>
      <c r="J892" s="133" t="s">
        <v>144</v>
      </c>
      <c r="K892" s="132">
        <v>100</v>
      </c>
      <c r="L892" s="5">
        <f t="shared" si="156"/>
        <v>100</v>
      </c>
      <c r="M892" s="5">
        <f t="shared" si="155"/>
        <v>100</v>
      </c>
      <c r="N892" s="5">
        <f t="shared" si="155"/>
        <v>100</v>
      </c>
      <c r="O892" s="5">
        <f t="shared" si="155"/>
        <v>100</v>
      </c>
      <c r="P892" s="5">
        <f t="shared" si="155"/>
        <v>100</v>
      </c>
      <c r="Q892" s="5">
        <f t="shared" si="155"/>
        <v>100</v>
      </c>
      <c r="R892" s="5">
        <f t="shared" si="155"/>
        <v>100</v>
      </c>
      <c r="S892" s="5">
        <f t="shared" si="155"/>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35">
      <c r="A893" s="136"/>
      <c r="B893" s="126"/>
      <c r="C893" s="108"/>
      <c r="D893" s="108"/>
      <c r="E893" s="108"/>
      <c r="F893" s="110"/>
      <c r="G893" s="112"/>
      <c r="H893" s="112"/>
      <c r="I893" s="133"/>
      <c r="J893" s="133" t="s">
        <v>145</v>
      </c>
      <c r="K893" s="132">
        <v>100</v>
      </c>
      <c r="L893" s="5">
        <f t="shared" si="156"/>
        <v>100</v>
      </c>
      <c r="M893" s="5">
        <f t="shared" si="155"/>
        <v>100</v>
      </c>
      <c r="N893" s="5">
        <f t="shared" si="155"/>
        <v>100</v>
      </c>
      <c r="O893" s="5">
        <f t="shared" si="155"/>
        <v>100</v>
      </c>
      <c r="P893" s="5">
        <f t="shared" si="155"/>
        <v>100</v>
      </c>
      <c r="Q893" s="5">
        <f t="shared" si="155"/>
        <v>100</v>
      </c>
      <c r="R893" s="5">
        <f t="shared" si="155"/>
        <v>100</v>
      </c>
      <c r="S893" s="5">
        <f t="shared" si="155"/>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35">
      <c r="A894" s="136"/>
      <c r="B894" s="126"/>
      <c r="C894" s="108"/>
      <c r="D894" s="108"/>
      <c r="E894" s="108"/>
      <c r="F894" s="110"/>
      <c r="G894" s="112"/>
      <c r="H894" s="112"/>
      <c r="I894" s="133"/>
      <c r="J894" s="133" t="s">
        <v>146</v>
      </c>
      <c r="K894" s="132">
        <v>1500</v>
      </c>
      <c r="L894" s="5">
        <f t="shared" si="156"/>
        <v>1500</v>
      </c>
      <c r="M894" s="5">
        <f t="shared" si="155"/>
        <v>1500</v>
      </c>
      <c r="N894" s="5">
        <f t="shared" si="155"/>
        <v>1500</v>
      </c>
      <c r="O894" s="5">
        <f t="shared" si="155"/>
        <v>1500</v>
      </c>
      <c r="P894" s="5">
        <f t="shared" si="155"/>
        <v>1500</v>
      </c>
      <c r="Q894" s="5">
        <f t="shared" si="155"/>
        <v>1500</v>
      </c>
      <c r="R894" s="5">
        <f t="shared" si="155"/>
        <v>1500</v>
      </c>
      <c r="S894" s="5">
        <f t="shared" si="155"/>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35">
      <c r="A895" s="136"/>
      <c r="B895" s="126"/>
      <c r="C895" s="108"/>
      <c r="D895" s="108"/>
      <c r="E895" s="108"/>
      <c r="F895" s="110"/>
      <c r="G895" s="112"/>
      <c r="H895" s="112"/>
      <c r="I895" s="133"/>
      <c r="J895" s="133" t="s">
        <v>147</v>
      </c>
      <c r="K895" s="132">
        <v>1500</v>
      </c>
      <c r="L895" s="5">
        <f t="shared" si="156"/>
        <v>1500</v>
      </c>
      <c r="M895" s="5">
        <f t="shared" si="156"/>
        <v>1500</v>
      </c>
      <c r="N895" s="5">
        <f t="shared" si="156"/>
        <v>1500</v>
      </c>
      <c r="O895" s="5">
        <f t="shared" si="156"/>
        <v>1500</v>
      </c>
      <c r="P895" s="5">
        <f t="shared" si="156"/>
        <v>1500</v>
      </c>
      <c r="Q895" s="5">
        <f t="shared" si="156"/>
        <v>1500</v>
      </c>
      <c r="R895" s="5">
        <f t="shared" si="156"/>
        <v>1500</v>
      </c>
      <c r="S895" s="5">
        <f t="shared" si="156"/>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35">
      <c r="A896" s="136"/>
      <c r="B896" s="126"/>
      <c r="C896" s="108"/>
      <c r="D896" s="108"/>
      <c r="E896" s="108"/>
      <c r="F896" s="110"/>
      <c r="G896" s="112"/>
      <c r="H896" s="112"/>
      <c r="I896" s="133"/>
      <c r="J896" s="133" t="s">
        <v>148</v>
      </c>
      <c r="K896" s="132">
        <v>1500</v>
      </c>
      <c r="L896" s="5">
        <f t="shared" si="156"/>
        <v>1500</v>
      </c>
      <c r="M896" s="5">
        <f t="shared" si="156"/>
        <v>1500</v>
      </c>
      <c r="N896" s="5">
        <f t="shared" si="156"/>
        <v>1500</v>
      </c>
      <c r="O896" s="5">
        <f t="shared" si="156"/>
        <v>1500</v>
      </c>
      <c r="P896" s="5">
        <f t="shared" si="156"/>
        <v>1500</v>
      </c>
      <c r="Q896" s="5">
        <f t="shared" si="156"/>
        <v>1500</v>
      </c>
      <c r="R896" s="5">
        <f t="shared" si="156"/>
        <v>1500</v>
      </c>
      <c r="S896" s="5">
        <f t="shared" si="156"/>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35">
      <c r="A897" s="136"/>
      <c r="B897" s="126"/>
      <c r="C897" s="108"/>
      <c r="D897" s="108"/>
      <c r="E897" s="108"/>
      <c r="F897" s="110"/>
      <c r="G897" s="112"/>
      <c r="H897" s="112"/>
      <c r="I897" s="133"/>
      <c r="J897" s="133" t="s">
        <v>149</v>
      </c>
      <c r="K897" s="132">
        <v>1250</v>
      </c>
      <c r="L897" s="5">
        <f t="shared" si="156"/>
        <v>1250</v>
      </c>
      <c r="M897" s="5">
        <f t="shared" si="156"/>
        <v>1250</v>
      </c>
      <c r="N897" s="5">
        <f t="shared" si="156"/>
        <v>1250</v>
      </c>
      <c r="O897" s="5">
        <f t="shared" si="156"/>
        <v>1250</v>
      </c>
      <c r="P897" s="5">
        <f t="shared" si="156"/>
        <v>1250</v>
      </c>
      <c r="Q897" s="5">
        <f t="shared" si="156"/>
        <v>1250</v>
      </c>
      <c r="R897" s="5">
        <f t="shared" si="156"/>
        <v>1250</v>
      </c>
      <c r="S897" s="5">
        <f t="shared" si="156"/>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35">
      <c r="A898" s="136"/>
      <c r="B898" s="126"/>
      <c r="C898" s="108"/>
      <c r="D898" s="108"/>
      <c r="E898" s="108"/>
      <c r="F898" s="110"/>
      <c r="G898" s="112"/>
      <c r="H898" s="112"/>
      <c r="I898" s="133"/>
      <c r="J898" s="133" t="s">
        <v>150</v>
      </c>
      <c r="K898" s="132">
        <v>1000</v>
      </c>
      <c r="L898" s="5">
        <f t="shared" si="156"/>
        <v>1000</v>
      </c>
      <c r="M898" s="5">
        <f t="shared" si="156"/>
        <v>1000</v>
      </c>
      <c r="N898" s="5">
        <f t="shared" si="156"/>
        <v>1000</v>
      </c>
      <c r="O898" s="5">
        <f t="shared" si="156"/>
        <v>1000</v>
      </c>
      <c r="P898" s="5">
        <f t="shared" si="156"/>
        <v>1000</v>
      </c>
      <c r="Q898" s="5">
        <f t="shared" si="156"/>
        <v>1000</v>
      </c>
      <c r="R898" s="5">
        <f t="shared" si="156"/>
        <v>1000</v>
      </c>
      <c r="S898" s="5">
        <f t="shared" si="156"/>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35">
      <c r="A899" s="136"/>
      <c r="B899" s="126"/>
      <c r="C899" s="108"/>
      <c r="D899" s="108"/>
      <c r="E899" s="108"/>
      <c r="F899" s="110"/>
      <c r="G899" s="112"/>
      <c r="H899" s="112"/>
      <c r="I899" s="133" t="s">
        <v>806</v>
      </c>
      <c r="J899" s="133" t="s">
        <v>395</v>
      </c>
      <c r="K899" s="132">
        <v>100</v>
      </c>
      <c r="L899" s="5">
        <f t="shared" si="156"/>
        <v>100</v>
      </c>
      <c r="M899" s="5">
        <f t="shared" si="156"/>
        <v>100</v>
      </c>
      <c r="N899" s="5">
        <f t="shared" si="156"/>
        <v>100</v>
      </c>
      <c r="O899" s="5">
        <f t="shared" si="156"/>
        <v>100</v>
      </c>
      <c r="P899" s="5">
        <f t="shared" si="156"/>
        <v>100</v>
      </c>
      <c r="Q899" s="5">
        <f t="shared" si="156"/>
        <v>100</v>
      </c>
      <c r="R899" s="5">
        <f t="shared" si="156"/>
        <v>100</v>
      </c>
      <c r="S899" s="5">
        <f t="shared" si="156"/>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35">
      <c r="A900" s="136"/>
      <c r="B900" s="126"/>
      <c r="C900" s="108"/>
      <c r="D900" s="108"/>
      <c r="E900" s="108"/>
      <c r="F900" s="110"/>
      <c r="G900" s="112"/>
      <c r="H900" s="112"/>
      <c r="I900" s="133"/>
      <c r="J900" s="133" t="s">
        <v>142</v>
      </c>
      <c r="K900" s="132">
        <v>100</v>
      </c>
      <c r="L900" s="5">
        <f t="shared" si="156"/>
        <v>100</v>
      </c>
      <c r="M900" s="5">
        <f t="shared" si="156"/>
        <v>100</v>
      </c>
      <c r="N900" s="5">
        <f t="shared" si="156"/>
        <v>100</v>
      </c>
      <c r="O900" s="5">
        <f t="shared" si="156"/>
        <v>100</v>
      </c>
      <c r="P900" s="5">
        <f t="shared" si="156"/>
        <v>100</v>
      </c>
      <c r="Q900" s="5">
        <f t="shared" si="156"/>
        <v>100</v>
      </c>
      <c r="R900" s="5">
        <f t="shared" si="156"/>
        <v>100</v>
      </c>
      <c r="S900" s="5">
        <f t="shared" si="156"/>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35">
      <c r="A901" s="136"/>
      <c r="B901" s="126"/>
      <c r="C901" s="108"/>
      <c r="D901" s="108"/>
      <c r="E901" s="108"/>
      <c r="F901" s="110"/>
      <c r="G901" s="112"/>
      <c r="H901" s="112"/>
      <c r="I901" s="133"/>
      <c r="J901" s="133" t="s">
        <v>143</v>
      </c>
      <c r="K901" s="132">
        <v>100</v>
      </c>
      <c r="L901" s="5">
        <f t="shared" si="156"/>
        <v>100</v>
      </c>
      <c r="M901" s="5">
        <f t="shared" si="156"/>
        <v>100</v>
      </c>
      <c r="N901" s="5">
        <f t="shared" si="156"/>
        <v>100</v>
      </c>
      <c r="O901" s="5">
        <f t="shared" si="156"/>
        <v>100</v>
      </c>
      <c r="P901" s="5">
        <f t="shared" si="156"/>
        <v>100</v>
      </c>
      <c r="Q901" s="5">
        <f t="shared" si="156"/>
        <v>100</v>
      </c>
      <c r="R901" s="5">
        <f t="shared" si="156"/>
        <v>100</v>
      </c>
      <c r="S901" s="5">
        <f t="shared" si="156"/>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35">
      <c r="A902" s="136"/>
      <c r="B902" s="126"/>
      <c r="C902" s="108"/>
      <c r="D902" s="108"/>
      <c r="E902" s="108"/>
      <c r="F902" s="110"/>
      <c r="G902" s="112"/>
      <c r="H902" s="112"/>
      <c r="I902" s="133"/>
      <c r="J902" s="133" t="s">
        <v>144</v>
      </c>
      <c r="K902" s="132">
        <v>100</v>
      </c>
      <c r="L902" s="5">
        <f t="shared" si="156"/>
        <v>100</v>
      </c>
      <c r="M902" s="5">
        <f t="shared" si="156"/>
        <v>100</v>
      </c>
      <c r="N902" s="5">
        <f t="shared" si="156"/>
        <v>100</v>
      </c>
      <c r="O902" s="5">
        <f t="shared" si="156"/>
        <v>100</v>
      </c>
      <c r="P902" s="5">
        <f t="shared" si="156"/>
        <v>100</v>
      </c>
      <c r="Q902" s="5">
        <f t="shared" si="156"/>
        <v>100</v>
      </c>
      <c r="R902" s="5">
        <f t="shared" si="156"/>
        <v>100</v>
      </c>
      <c r="S902" s="5">
        <f t="shared" si="156"/>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35">
      <c r="A903" s="136"/>
      <c r="B903" s="126"/>
      <c r="C903" s="108"/>
      <c r="D903" s="108"/>
      <c r="E903" s="108"/>
      <c r="F903" s="110"/>
      <c r="G903" s="112"/>
      <c r="H903" s="112"/>
      <c r="I903" s="133"/>
      <c r="J903" s="133" t="s">
        <v>145</v>
      </c>
      <c r="K903" s="132">
        <v>100</v>
      </c>
      <c r="L903" s="5">
        <f t="shared" si="156"/>
        <v>100</v>
      </c>
      <c r="M903" s="5">
        <f t="shared" si="156"/>
        <v>100</v>
      </c>
      <c r="N903" s="5">
        <f t="shared" si="156"/>
        <v>100</v>
      </c>
      <c r="O903" s="5">
        <f t="shared" si="156"/>
        <v>100</v>
      </c>
      <c r="P903" s="5">
        <f t="shared" si="156"/>
        <v>100</v>
      </c>
      <c r="Q903" s="5">
        <f t="shared" si="156"/>
        <v>100</v>
      </c>
      <c r="R903" s="5">
        <f t="shared" si="156"/>
        <v>100</v>
      </c>
      <c r="S903" s="5">
        <f t="shared" si="156"/>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35">
      <c r="A904" s="136"/>
      <c r="B904" s="126"/>
      <c r="C904" s="108"/>
      <c r="D904" s="108"/>
      <c r="E904" s="108"/>
      <c r="F904" s="110"/>
      <c r="G904" s="112"/>
      <c r="H904" s="112"/>
      <c r="I904" s="133"/>
      <c r="J904" s="133" t="s">
        <v>146</v>
      </c>
      <c r="K904" s="132">
        <v>1500</v>
      </c>
      <c r="L904" s="5">
        <f t="shared" si="156"/>
        <v>1500</v>
      </c>
      <c r="M904" s="5">
        <f t="shared" si="156"/>
        <v>1500</v>
      </c>
      <c r="N904" s="5">
        <f t="shared" si="156"/>
        <v>1500</v>
      </c>
      <c r="O904" s="5">
        <f t="shared" si="156"/>
        <v>1500</v>
      </c>
      <c r="P904" s="5">
        <f t="shared" si="156"/>
        <v>1500</v>
      </c>
      <c r="Q904" s="5">
        <f t="shared" si="156"/>
        <v>1500</v>
      </c>
      <c r="R904" s="5">
        <f t="shared" si="156"/>
        <v>1500</v>
      </c>
      <c r="S904" s="5">
        <f t="shared" si="156"/>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35">
      <c r="A905" s="136"/>
      <c r="B905" s="126"/>
      <c r="C905" s="108"/>
      <c r="D905" s="108"/>
      <c r="E905" s="108"/>
      <c r="F905" s="110"/>
      <c r="G905" s="112"/>
      <c r="H905" s="112"/>
      <c r="I905" s="133"/>
      <c r="J905" s="133" t="s">
        <v>147</v>
      </c>
      <c r="K905" s="132">
        <v>1500</v>
      </c>
      <c r="L905" s="5">
        <f t="shared" si="156"/>
        <v>1500</v>
      </c>
      <c r="M905" s="5">
        <f t="shared" si="156"/>
        <v>1500</v>
      </c>
      <c r="N905" s="5">
        <f t="shared" si="156"/>
        <v>1500</v>
      </c>
      <c r="O905" s="5">
        <f t="shared" si="156"/>
        <v>1500</v>
      </c>
      <c r="P905" s="5">
        <f t="shared" si="156"/>
        <v>1500</v>
      </c>
      <c r="Q905" s="5">
        <f t="shared" si="156"/>
        <v>1500</v>
      </c>
      <c r="R905" s="5">
        <f t="shared" si="156"/>
        <v>1500</v>
      </c>
      <c r="S905" s="5">
        <f t="shared" si="156"/>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35">
      <c r="A906" s="136"/>
      <c r="B906" s="126"/>
      <c r="C906" s="108"/>
      <c r="D906" s="108"/>
      <c r="E906" s="108"/>
      <c r="F906" s="110"/>
      <c r="G906" s="112"/>
      <c r="H906" s="112"/>
      <c r="I906" s="133"/>
      <c r="J906" s="133" t="s">
        <v>148</v>
      </c>
      <c r="K906" s="132">
        <v>1500</v>
      </c>
      <c r="L906" s="5">
        <f t="shared" si="156"/>
        <v>1500</v>
      </c>
      <c r="M906" s="5">
        <f t="shared" si="156"/>
        <v>1500</v>
      </c>
      <c r="N906" s="5">
        <f t="shared" si="156"/>
        <v>1500</v>
      </c>
      <c r="O906" s="5">
        <f t="shared" si="156"/>
        <v>1500</v>
      </c>
      <c r="P906" s="5">
        <f t="shared" si="156"/>
        <v>1500</v>
      </c>
      <c r="Q906" s="5">
        <f t="shared" si="156"/>
        <v>1500</v>
      </c>
      <c r="R906" s="5">
        <f t="shared" si="156"/>
        <v>1500</v>
      </c>
      <c r="S906" s="5">
        <f t="shared" si="156"/>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35">
      <c r="A907" s="136"/>
      <c r="B907" s="126"/>
      <c r="C907" s="108"/>
      <c r="D907" s="108"/>
      <c r="E907" s="108"/>
      <c r="F907" s="110"/>
      <c r="G907" s="112"/>
      <c r="H907" s="112"/>
      <c r="I907" s="133"/>
      <c r="J907" s="133" t="s">
        <v>149</v>
      </c>
      <c r="K907" s="132">
        <v>1250</v>
      </c>
      <c r="L907" s="5">
        <f t="shared" si="156"/>
        <v>1250</v>
      </c>
      <c r="M907" s="5">
        <f t="shared" si="156"/>
        <v>1250</v>
      </c>
      <c r="N907" s="5">
        <f t="shared" si="156"/>
        <v>1250</v>
      </c>
      <c r="O907" s="5">
        <f t="shared" si="156"/>
        <v>1250</v>
      </c>
      <c r="P907" s="5">
        <f t="shared" si="156"/>
        <v>1250</v>
      </c>
      <c r="Q907" s="5">
        <f t="shared" si="156"/>
        <v>1250</v>
      </c>
      <c r="R907" s="5">
        <f t="shared" si="156"/>
        <v>1250</v>
      </c>
      <c r="S907" s="5">
        <f t="shared" si="156"/>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35">
      <c r="A908" s="136"/>
      <c r="B908" s="126"/>
      <c r="C908" s="108"/>
      <c r="D908" s="108"/>
      <c r="E908" s="108"/>
      <c r="F908" s="110"/>
      <c r="G908" s="112"/>
      <c r="H908" s="112"/>
      <c r="I908" s="133"/>
      <c r="J908" s="133" t="s">
        <v>150</v>
      </c>
      <c r="K908" s="132">
        <v>1000</v>
      </c>
      <c r="L908" s="5">
        <f t="shared" si="156"/>
        <v>1000</v>
      </c>
      <c r="M908" s="5">
        <f t="shared" si="156"/>
        <v>1000</v>
      </c>
      <c r="N908" s="5">
        <f t="shared" si="156"/>
        <v>1000</v>
      </c>
      <c r="O908" s="5">
        <f t="shared" si="156"/>
        <v>1000</v>
      </c>
      <c r="P908" s="5">
        <f t="shared" si="156"/>
        <v>1000</v>
      </c>
      <c r="Q908" s="5">
        <f t="shared" si="156"/>
        <v>1000</v>
      </c>
      <c r="R908" s="5">
        <f t="shared" si="156"/>
        <v>1000</v>
      </c>
      <c r="S908" s="5">
        <f t="shared" si="156"/>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35">
      <c r="A909" s="136"/>
      <c r="B909" s="126"/>
      <c r="C909" s="108"/>
      <c r="D909" s="108"/>
      <c r="E909" s="108"/>
      <c r="F909" s="110"/>
      <c r="G909" s="112"/>
      <c r="H909" s="112"/>
      <c r="I909" s="133" t="s">
        <v>807</v>
      </c>
      <c r="J909" s="133" t="s">
        <v>395</v>
      </c>
      <c r="K909" s="132">
        <v>100</v>
      </c>
      <c r="L909" s="5">
        <f t="shared" si="156"/>
        <v>100</v>
      </c>
      <c r="M909" s="5">
        <f t="shared" si="156"/>
        <v>100</v>
      </c>
      <c r="N909" s="5">
        <f t="shared" si="156"/>
        <v>100</v>
      </c>
      <c r="O909" s="5">
        <f t="shared" si="156"/>
        <v>100</v>
      </c>
      <c r="P909" s="5">
        <f t="shared" si="156"/>
        <v>100</v>
      </c>
      <c r="Q909" s="5">
        <f t="shared" si="156"/>
        <v>100</v>
      </c>
      <c r="R909" s="5">
        <f t="shared" si="156"/>
        <v>100</v>
      </c>
      <c r="S909" s="5">
        <f t="shared" si="156"/>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35">
      <c r="A910" s="136"/>
      <c r="B910" s="126"/>
      <c r="C910" s="108"/>
      <c r="D910" s="108"/>
      <c r="E910" s="108"/>
      <c r="F910" s="110"/>
      <c r="G910" s="112"/>
      <c r="H910" s="112"/>
      <c r="I910" s="133"/>
      <c r="J910" s="133" t="s">
        <v>142</v>
      </c>
      <c r="K910" s="132">
        <v>100</v>
      </c>
      <c r="L910" s="5">
        <f t="shared" si="156"/>
        <v>100</v>
      </c>
      <c r="M910" s="5">
        <f t="shared" si="156"/>
        <v>100</v>
      </c>
      <c r="N910" s="5">
        <f t="shared" si="156"/>
        <v>100</v>
      </c>
      <c r="O910" s="5">
        <f t="shared" si="156"/>
        <v>100</v>
      </c>
      <c r="P910" s="5">
        <f t="shared" si="156"/>
        <v>100</v>
      </c>
      <c r="Q910" s="5">
        <f t="shared" si="156"/>
        <v>100</v>
      </c>
      <c r="R910" s="5">
        <f t="shared" si="156"/>
        <v>100</v>
      </c>
      <c r="S910" s="5">
        <f t="shared" si="156"/>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35">
      <c r="A911" s="136"/>
      <c r="B911" s="126"/>
      <c r="C911" s="108"/>
      <c r="D911" s="108"/>
      <c r="E911" s="108"/>
      <c r="F911" s="110"/>
      <c r="G911" s="112"/>
      <c r="H911" s="112"/>
      <c r="I911" s="133"/>
      <c r="J911" s="133" t="s">
        <v>143</v>
      </c>
      <c r="K911" s="132">
        <v>100</v>
      </c>
      <c r="L911" s="5">
        <f t="shared" si="156"/>
        <v>100</v>
      </c>
      <c r="M911" s="5">
        <f t="shared" si="156"/>
        <v>100</v>
      </c>
      <c r="N911" s="5">
        <f t="shared" si="156"/>
        <v>100</v>
      </c>
      <c r="O911" s="5">
        <f t="shared" si="156"/>
        <v>100</v>
      </c>
      <c r="P911" s="5">
        <f t="shared" si="156"/>
        <v>100</v>
      </c>
      <c r="Q911" s="5">
        <f t="shared" si="156"/>
        <v>100</v>
      </c>
      <c r="R911" s="5">
        <f t="shared" si="156"/>
        <v>100</v>
      </c>
      <c r="S911" s="5">
        <f t="shared" si="156"/>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35">
      <c r="A912" s="136"/>
      <c r="B912" s="126"/>
      <c r="C912" s="108"/>
      <c r="D912" s="108"/>
      <c r="E912" s="108"/>
      <c r="F912" s="110"/>
      <c r="G912" s="112"/>
      <c r="H912" s="112"/>
      <c r="I912" s="133"/>
      <c r="J912" s="133" t="s">
        <v>144</v>
      </c>
      <c r="K912" s="132">
        <v>100</v>
      </c>
      <c r="L912" s="5">
        <f t="shared" si="156"/>
        <v>100</v>
      </c>
      <c r="M912" s="5">
        <f t="shared" si="156"/>
        <v>100</v>
      </c>
      <c r="N912" s="5">
        <f t="shared" si="156"/>
        <v>100</v>
      </c>
      <c r="O912" s="5">
        <f t="shared" si="156"/>
        <v>100</v>
      </c>
      <c r="P912" s="5">
        <f t="shared" si="156"/>
        <v>100</v>
      </c>
      <c r="Q912" s="5">
        <f t="shared" si="156"/>
        <v>100</v>
      </c>
      <c r="R912" s="5">
        <f t="shared" si="156"/>
        <v>100</v>
      </c>
      <c r="S912" s="5">
        <f t="shared" si="156"/>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35">
      <c r="A913" s="136"/>
      <c r="B913" s="126"/>
      <c r="C913" s="108"/>
      <c r="D913" s="108"/>
      <c r="E913" s="108"/>
      <c r="F913" s="110"/>
      <c r="G913" s="112"/>
      <c r="H913" s="112"/>
      <c r="I913" s="133"/>
      <c r="J913" s="133" t="s">
        <v>145</v>
      </c>
      <c r="K913" s="132">
        <v>100</v>
      </c>
      <c r="L913" s="5">
        <f t="shared" si="156"/>
        <v>100</v>
      </c>
      <c r="M913" s="5">
        <f t="shared" si="156"/>
        <v>100</v>
      </c>
      <c r="N913" s="5">
        <f t="shared" si="156"/>
        <v>100</v>
      </c>
      <c r="O913" s="5">
        <f t="shared" si="156"/>
        <v>100</v>
      </c>
      <c r="P913" s="5">
        <f t="shared" si="156"/>
        <v>100</v>
      </c>
      <c r="Q913" s="5">
        <f t="shared" si="156"/>
        <v>100</v>
      </c>
      <c r="R913" s="5">
        <f t="shared" si="156"/>
        <v>100</v>
      </c>
      <c r="S913" s="5">
        <f t="shared" si="156"/>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35">
      <c r="A914" s="136"/>
      <c r="B914" s="126"/>
      <c r="C914" s="108"/>
      <c r="D914" s="108"/>
      <c r="E914" s="108"/>
      <c r="F914" s="110"/>
      <c r="G914" s="112"/>
      <c r="H914" s="112"/>
      <c r="I914" s="133"/>
      <c r="J914" s="133" t="s">
        <v>146</v>
      </c>
      <c r="K914" s="132">
        <v>1500</v>
      </c>
      <c r="L914" s="5">
        <f t="shared" si="156"/>
        <v>1500</v>
      </c>
      <c r="M914" s="5">
        <f t="shared" si="156"/>
        <v>1500</v>
      </c>
      <c r="N914" s="5">
        <f t="shared" si="156"/>
        <v>1500</v>
      </c>
      <c r="O914" s="5">
        <f t="shared" si="156"/>
        <v>1500</v>
      </c>
      <c r="P914" s="5">
        <f t="shared" si="156"/>
        <v>1500</v>
      </c>
      <c r="Q914" s="5">
        <f t="shared" si="156"/>
        <v>1500</v>
      </c>
      <c r="R914" s="5">
        <f t="shared" si="156"/>
        <v>1500</v>
      </c>
      <c r="S914" s="5">
        <f t="shared" si="156"/>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35">
      <c r="A915" s="136"/>
      <c r="B915" s="126"/>
      <c r="C915" s="108"/>
      <c r="D915" s="108"/>
      <c r="E915" s="108"/>
      <c r="F915" s="110"/>
      <c r="G915" s="112"/>
      <c r="H915" s="112"/>
      <c r="I915" s="133"/>
      <c r="J915" s="133" t="s">
        <v>147</v>
      </c>
      <c r="K915" s="132">
        <v>1500</v>
      </c>
      <c r="L915" s="5">
        <f t="shared" si="156"/>
        <v>1500</v>
      </c>
      <c r="M915" s="5">
        <f t="shared" si="156"/>
        <v>1500</v>
      </c>
      <c r="N915" s="5">
        <f t="shared" si="156"/>
        <v>1500</v>
      </c>
      <c r="O915" s="5">
        <f t="shared" si="156"/>
        <v>1500</v>
      </c>
      <c r="P915" s="5">
        <f t="shared" si="156"/>
        <v>1500</v>
      </c>
      <c r="Q915" s="5">
        <f t="shared" si="156"/>
        <v>1500</v>
      </c>
      <c r="R915" s="5">
        <f t="shared" si="156"/>
        <v>1500</v>
      </c>
      <c r="S915" s="5">
        <f t="shared" si="156"/>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35">
      <c r="A916" s="136"/>
      <c r="B916" s="126"/>
      <c r="C916" s="108"/>
      <c r="D916" s="108"/>
      <c r="E916" s="108"/>
      <c r="F916" s="110"/>
      <c r="G916" s="112"/>
      <c r="H916" s="112"/>
      <c r="I916" s="133"/>
      <c r="J916" s="133" t="s">
        <v>148</v>
      </c>
      <c r="K916" s="132">
        <v>1500</v>
      </c>
      <c r="L916" s="5">
        <f t="shared" si="156"/>
        <v>1500</v>
      </c>
      <c r="M916" s="5">
        <f t="shared" si="156"/>
        <v>1500</v>
      </c>
      <c r="N916" s="5">
        <f t="shared" si="156"/>
        <v>1500</v>
      </c>
      <c r="O916" s="5">
        <f t="shared" si="156"/>
        <v>1500</v>
      </c>
      <c r="P916" s="5">
        <f t="shared" si="156"/>
        <v>1500</v>
      </c>
      <c r="Q916" s="5">
        <f t="shared" si="156"/>
        <v>1500</v>
      </c>
      <c r="R916" s="5">
        <f t="shared" si="156"/>
        <v>1500</v>
      </c>
      <c r="S916" s="5">
        <f t="shared" si="156"/>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35">
      <c r="A917" s="136"/>
      <c r="B917" s="126"/>
      <c r="C917" s="108"/>
      <c r="D917" s="108"/>
      <c r="E917" s="108"/>
      <c r="F917" s="110"/>
      <c r="G917" s="112"/>
      <c r="H917" s="112"/>
      <c r="I917" s="133"/>
      <c r="J917" s="133" t="s">
        <v>149</v>
      </c>
      <c r="K917" s="132">
        <v>1250</v>
      </c>
      <c r="L917" s="5">
        <f t="shared" si="156"/>
        <v>1250</v>
      </c>
      <c r="M917" s="5">
        <f t="shared" si="156"/>
        <v>1250</v>
      </c>
      <c r="N917" s="5">
        <f t="shared" si="156"/>
        <v>1250</v>
      </c>
      <c r="O917" s="5">
        <f t="shared" si="156"/>
        <v>1250</v>
      </c>
      <c r="P917" s="5">
        <f t="shared" si="156"/>
        <v>1250</v>
      </c>
      <c r="Q917" s="5">
        <f t="shared" si="156"/>
        <v>1250</v>
      </c>
      <c r="R917" s="5">
        <f t="shared" si="156"/>
        <v>1250</v>
      </c>
      <c r="S917" s="5">
        <f t="shared" si="156"/>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35">
      <c r="A918" s="136"/>
      <c r="B918" s="126"/>
      <c r="C918" s="108"/>
      <c r="D918" s="108"/>
      <c r="E918" s="108"/>
      <c r="F918" s="110"/>
      <c r="G918" s="112"/>
      <c r="H918" s="112"/>
      <c r="I918" s="133"/>
      <c r="J918" s="133" t="s">
        <v>150</v>
      </c>
      <c r="K918" s="132">
        <v>1000</v>
      </c>
      <c r="L918" s="5">
        <f t="shared" si="156"/>
        <v>1000</v>
      </c>
      <c r="M918" s="5">
        <f t="shared" si="156"/>
        <v>1000</v>
      </c>
      <c r="N918" s="5">
        <f t="shared" si="156"/>
        <v>1000</v>
      </c>
      <c r="O918" s="5">
        <f t="shared" si="156"/>
        <v>1000</v>
      </c>
      <c r="P918" s="5">
        <f t="shared" si="156"/>
        <v>1000</v>
      </c>
      <c r="Q918" s="5">
        <f t="shared" si="156"/>
        <v>1000</v>
      </c>
      <c r="R918" s="5">
        <f t="shared" si="156"/>
        <v>1000</v>
      </c>
      <c r="S918" s="5">
        <f t="shared" si="156"/>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35">
      <c r="A919" s="136"/>
      <c r="B919" s="126"/>
      <c r="C919" s="108"/>
      <c r="D919" s="108"/>
      <c r="E919" s="108"/>
      <c r="F919" s="110"/>
      <c r="G919" s="112"/>
      <c r="H919" s="112"/>
      <c r="I919" s="133" t="s">
        <v>808</v>
      </c>
      <c r="J919" s="133" t="s">
        <v>395</v>
      </c>
      <c r="K919" s="132">
        <v>100</v>
      </c>
      <c r="L919" s="5">
        <f t="shared" si="156"/>
        <v>100</v>
      </c>
      <c r="M919" s="5">
        <f t="shared" si="156"/>
        <v>100</v>
      </c>
      <c r="N919" s="5">
        <f t="shared" si="156"/>
        <v>100</v>
      </c>
      <c r="O919" s="5">
        <f t="shared" si="156"/>
        <v>100</v>
      </c>
      <c r="P919" s="5">
        <f t="shared" si="156"/>
        <v>100</v>
      </c>
      <c r="Q919" s="5">
        <f t="shared" si="156"/>
        <v>100</v>
      </c>
      <c r="R919" s="5">
        <f t="shared" si="156"/>
        <v>100</v>
      </c>
      <c r="S919" s="5">
        <f t="shared" si="156"/>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35">
      <c r="A920" s="136"/>
      <c r="B920" s="126"/>
      <c r="C920" s="108"/>
      <c r="D920" s="108"/>
      <c r="E920" s="108"/>
      <c r="F920" s="110"/>
      <c r="G920" s="112"/>
      <c r="H920" s="112"/>
      <c r="I920" s="133"/>
      <c r="J920" s="133" t="s">
        <v>142</v>
      </c>
      <c r="K920" s="132">
        <v>100</v>
      </c>
      <c r="L920" s="5">
        <f t="shared" si="156"/>
        <v>100</v>
      </c>
      <c r="M920" s="5">
        <f t="shared" si="156"/>
        <v>100</v>
      </c>
      <c r="N920" s="5">
        <f t="shared" si="156"/>
        <v>100</v>
      </c>
      <c r="O920" s="5">
        <f t="shared" si="156"/>
        <v>100</v>
      </c>
      <c r="P920" s="5">
        <f t="shared" si="156"/>
        <v>100</v>
      </c>
      <c r="Q920" s="5">
        <f t="shared" si="156"/>
        <v>100</v>
      </c>
      <c r="R920" s="5">
        <f t="shared" si="156"/>
        <v>100</v>
      </c>
      <c r="S920" s="5">
        <f t="shared" si="156"/>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35">
      <c r="A921" s="136"/>
      <c r="B921" s="126"/>
      <c r="C921" s="108"/>
      <c r="D921" s="108"/>
      <c r="E921" s="108"/>
      <c r="F921" s="110"/>
      <c r="G921" s="112"/>
      <c r="H921" s="112"/>
      <c r="I921" s="133"/>
      <c r="J921" s="133" t="s">
        <v>143</v>
      </c>
      <c r="K921" s="132">
        <v>100</v>
      </c>
      <c r="L921" s="5">
        <f t="shared" si="156"/>
        <v>100</v>
      </c>
      <c r="M921" s="5">
        <f t="shared" si="156"/>
        <v>100</v>
      </c>
      <c r="N921" s="5">
        <f t="shared" si="156"/>
        <v>100</v>
      </c>
      <c r="O921" s="5">
        <f t="shared" si="156"/>
        <v>100</v>
      </c>
      <c r="P921" s="5">
        <f t="shared" si="156"/>
        <v>100</v>
      </c>
      <c r="Q921" s="5">
        <f t="shared" si="156"/>
        <v>100</v>
      </c>
      <c r="R921" s="5">
        <f t="shared" si="156"/>
        <v>100</v>
      </c>
      <c r="S921" s="5">
        <f t="shared" si="156"/>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35">
      <c r="A922" s="136"/>
      <c r="B922" s="126"/>
      <c r="C922" s="108"/>
      <c r="D922" s="108"/>
      <c r="E922" s="108"/>
      <c r="F922" s="110"/>
      <c r="G922" s="112"/>
      <c r="H922" s="112"/>
      <c r="I922" s="133"/>
      <c r="J922" s="133" t="s">
        <v>144</v>
      </c>
      <c r="K922" s="132">
        <v>100</v>
      </c>
      <c r="L922" s="5">
        <f t="shared" ref="L922:S953" si="157">$K922</f>
        <v>100</v>
      </c>
      <c r="M922" s="5">
        <f t="shared" si="157"/>
        <v>100</v>
      </c>
      <c r="N922" s="5">
        <f t="shared" si="157"/>
        <v>100</v>
      </c>
      <c r="O922" s="5">
        <f t="shared" si="157"/>
        <v>100</v>
      </c>
      <c r="P922" s="5">
        <f t="shared" si="157"/>
        <v>100</v>
      </c>
      <c r="Q922" s="5">
        <f t="shared" si="157"/>
        <v>100</v>
      </c>
      <c r="R922" s="5">
        <f t="shared" si="157"/>
        <v>100</v>
      </c>
      <c r="S922" s="5">
        <f t="shared" si="157"/>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35">
      <c r="A923" s="136"/>
      <c r="B923" s="126"/>
      <c r="C923" s="108"/>
      <c r="D923" s="108"/>
      <c r="E923" s="108"/>
      <c r="F923" s="110"/>
      <c r="G923" s="112"/>
      <c r="H923" s="112"/>
      <c r="I923" s="133"/>
      <c r="J923" s="133" t="s">
        <v>145</v>
      </c>
      <c r="K923" s="132">
        <v>100</v>
      </c>
      <c r="L923" s="5">
        <f t="shared" si="157"/>
        <v>100</v>
      </c>
      <c r="M923" s="5">
        <f t="shared" si="157"/>
        <v>100</v>
      </c>
      <c r="N923" s="5">
        <f t="shared" si="157"/>
        <v>100</v>
      </c>
      <c r="O923" s="5">
        <f t="shared" si="157"/>
        <v>100</v>
      </c>
      <c r="P923" s="5">
        <f t="shared" si="157"/>
        <v>100</v>
      </c>
      <c r="Q923" s="5">
        <f t="shared" si="157"/>
        <v>100</v>
      </c>
      <c r="R923" s="5">
        <f t="shared" si="157"/>
        <v>100</v>
      </c>
      <c r="S923" s="5">
        <f t="shared" si="157"/>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35">
      <c r="A924" s="136"/>
      <c r="B924" s="126"/>
      <c r="C924" s="108"/>
      <c r="D924" s="108"/>
      <c r="E924" s="108"/>
      <c r="F924" s="110"/>
      <c r="G924" s="112"/>
      <c r="H924" s="112"/>
      <c r="I924" s="133"/>
      <c r="J924" s="133" t="s">
        <v>146</v>
      </c>
      <c r="K924" s="132">
        <v>1500</v>
      </c>
      <c r="L924" s="5">
        <f t="shared" si="157"/>
        <v>1500</v>
      </c>
      <c r="M924" s="5">
        <f t="shared" si="157"/>
        <v>1500</v>
      </c>
      <c r="N924" s="5">
        <f t="shared" si="157"/>
        <v>1500</v>
      </c>
      <c r="O924" s="5">
        <f t="shared" si="157"/>
        <v>1500</v>
      </c>
      <c r="P924" s="5">
        <f t="shared" si="157"/>
        <v>1500</v>
      </c>
      <c r="Q924" s="5">
        <f t="shared" si="157"/>
        <v>1500</v>
      </c>
      <c r="R924" s="5">
        <f t="shared" si="157"/>
        <v>1500</v>
      </c>
      <c r="S924" s="5">
        <f t="shared" si="157"/>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35">
      <c r="A925" s="136"/>
      <c r="B925" s="126"/>
      <c r="C925" s="108"/>
      <c r="D925" s="108"/>
      <c r="E925" s="108"/>
      <c r="F925" s="110"/>
      <c r="G925" s="112"/>
      <c r="H925" s="112"/>
      <c r="I925" s="133"/>
      <c r="J925" s="133" t="s">
        <v>147</v>
      </c>
      <c r="K925" s="132">
        <v>1500</v>
      </c>
      <c r="L925" s="5">
        <f t="shared" si="157"/>
        <v>1500</v>
      </c>
      <c r="M925" s="5">
        <f t="shared" si="157"/>
        <v>1500</v>
      </c>
      <c r="N925" s="5">
        <f t="shared" si="157"/>
        <v>1500</v>
      </c>
      <c r="O925" s="5">
        <f t="shared" si="157"/>
        <v>1500</v>
      </c>
      <c r="P925" s="5">
        <f t="shared" si="157"/>
        <v>1500</v>
      </c>
      <c r="Q925" s="5">
        <f t="shared" si="157"/>
        <v>1500</v>
      </c>
      <c r="R925" s="5">
        <f t="shared" si="157"/>
        <v>1500</v>
      </c>
      <c r="S925" s="5">
        <f t="shared" si="157"/>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35">
      <c r="A926" s="136"/>
      <c r="B926" s="126"/>
      <c r="C926" s="108"/>
      <c r="D926" s="108"/>
      <c r="E926" s="108"/>
      <c r="F926" s="110"/>
      <c r="G926" s="112"/>
      <c r="H926" s="112"/>
      <c r="I926" s="133"/>
      <c r="J926" s="133" t="s">
        <v>148</v>
      </c>
      <c r="K926" s="132">
        <v>1500</v>
      </c>
      <c r="L926" s="5">
        <f t="shared" si="157"/>
        <v>1500</v>
      </c>
      <c r="M926" s="5">
        <f t="shared" si="157"/>
        <v>1500</v>
      </c>
      <c r="N926" s="5">
        <f t="shared" si="157"/>
        <v>1500</v>
      </c>
      <c r="O926" s="5">
        <f t="shared" si="157"/>
        <v>1500</v>
      </c>
      <c r="P926" s="5">
        <f t="shared" si="157"/>
        <v>1500</v>
      </c>
      <c r="Q926" s="5">
        <f t="shared" si="157"/>
        <v>1500</v>
      </c>
      <c r="R926" s="5">
        <f t="shared" si="157"/>
        <v>1500</v>
      </c>
      <c r="S926" s="5">
        <f t="shared" si="157"/>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35">
      <c r="A927" s="136"/>
      <c r="B927" s="126"/>
      <c r="C927" s="108"/>
      <c r="D927" s="108"/>
      <c r="E927" s="108"/>
      <c r="F927" s="110"/>
      <c r="G927" s="112"/>
      <c r="H927" s="112"/>
      <c r="I927" s="133"/>
      <c r="J927" s="133" t="s">
        <v>149</v>
      </c>
      <c r="K927" s="132">
        <v>1250</v>
      </c>
      <c r="L927" s="5">
        <f t="shared" si="157"/>
        <v>1250</v>
      </c>
      <c r="M927" s="5">
        <f t="shared" si="157"/>
        <v>1250</v>
      </c>
      <c r="N927" s="5">
        <f t="shared" si="157"/>
        <v>1250</v>
      </c>
      <c r="O927" s="5">
        <f t="shared" si="157"/>
        <v>1250</v>
      </c>
      <c r="P927" s="5">
        <f t="shared" si="157"/>
        <v>1250</v>
      </c>
      <c r="Q927" s="5">
        <f t="shared" si="157"/>
        <v>1250</v>
      </c>
      <c r="R927" s="5">
        <f t="shared" si="157"/>
        <v>1250</v>
      </c>
      <c r="S927" s="5">
        <f t="shared" si="157"/>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35">
      <c r="A928" s="136"/>
      <c r="B928" s="126"/>
      <c r="C928" s="108"/>
      <c r="D928" s="108"/>
      <c r="E928" s="108"/>
      <c r="F928" s="110"/>
      <c r="G928" s="112"/>
      <c r="H928" s="112"/>
      <c r="I928" s="133"/>
      <c r="J928" s="133" t="s">
        <v>150</v>
      </c>
      <c r="K928" s="132">
        <v>1000</v>
      </c>
      <c r="L928" s="5">
        <f t="shared" si="157"/>
        <v>1000</v>
      </c>
      <c r="M928" s="5">
        <f t="shared" si="157"/>
        <v>1000</v>
      </c>
      <c r="N928" s="5">
        <f t="shared" si="157"/>
        <v>1000</v>
      </c>
      <c r="O928" s="5">
        <f t="shared" si="157"/>
        <v>1000</v>
      </c>
      <c r="P928" s="5">
        <f t="shared" si="157"/>
        <v>1000</v>
      </c>
      <c r="Q928" s="5">
        <f t="shared" si="157"/>
        <v>1000</v>
      </c>
      <c r="R928" s="5">
        <f t="shared" si="157"/>
        <v>1000</v>
      </c>
      <c r="S928" s="5">
        <f t="shared" si="157"/>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35">
      <c r="A929" s="136"/>
      <c r="B929" s="126"/>
      <c r="C929" s="108"/>
      <c r="D929" s="108"/>
      <c r="E929" s="108"/>
      <c r="F929" s="110"/>
      <c r="G929" s="112"/>
      <c r="H929" s="112"/>
      <c r="I929" s="133" t="s">
        <v>809</v>
      </c>
      <c r="J929" s="133" t="s">
        <v>395</v>
      </c>
      <c r="K929" s="132">
        <v>1000</v>
      </c>
      <c r="L929" s="5">
        <f t="shared" si="157"/>
        <v>1000</v>
      </c>
      <c r="M929" s="5">
        <f t="shared" si="157"/>
        <v>1000</v>
      </c>
      <c r="N929" s="5">
        <f t="shared" si="157"/>
        <v>1000</v>
      </c>
      <c r="O929" s="5">
        <f t="shared" si="157"/>
        <v>1000</v>
      </c>
      <c r="P929" s="5">
        <f t="shared" si="157"/>
        <v>1000</v>
      </c>
      <c r="Q929" s="5">
        <f t="shared" si="157"/>
        <v>1000</v>
      </c>
      <c r="R929" s="5">
        <f t="shared" si="157"/>
        <v>1000</v>
      </c>
      <c r="S929" s="5">
        <f t="shared" si="157"/>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35">
      <c r="A930" s="136"/>
      <c r="B930" s="126"/>
      <c r="C930" s="108"/>
      <c r="D930" s="108"/>
      <c r="E930" s="108"/>
      <c r="F930" s="110"/>
      <c r="G930" s="112"/>
      <c r="H930" s="112"/>
      <c r="I930" s="133"/>
      <c r="J930" s="133" t="s">
        <v>142</v>
      </c>
      <c r="K930" s="132">
        <v>100</v>
      </c>
      <c r="L930" s="5">
        <f t="shared" si="157"/>
        <v>100</v>
      </c>
      <c r="M930" s="5">
        <f t="shared" si="157"/>
        <v>100</v>
      </c>
      <c r="N930" s="5">
        <f t="shared" si="157"/>
        <v>100</v>
      </c>
      <c r="O930" s="5">
        <f t="shared" si="157"/>
        <v>100</v>
      </c>
      <c r="P930" s="5">
        <f t="shared" si="157"/>
        <v>100</v>
      </c>
      <c r="Q930" s="5">
        <f t="shared" si="157"/>
        <v>100</v>
      </c>
      <c r="R930" s="5">
        <f t="shared" si="157"/>
        <v>100</v>
      </c>
      <c r="S930" s="5">
        <f t="shared" si="157"/>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35">
      <c r="A931" s="136"/>
      <c r="B931" s="126"/>
      <c r="C931" s="108"/>
      <c r="D931" s="108"/>
      <c r="E931" s="108"/>
      <c r="F931" s="110"/>
      <c r="G931" s="112"/>
      <c r="H931" s="112"/>
      <c r="I931" s="133"/>
      <c r="J931" s="133" t="s">
        <v>143</v>
      </c>
      <c r="K931" s="132">
        <v>100</v>
      </c>
      <c r="L931" s="5">
        <f t="shared" si="157"/>
        <v>100</v>
      </c>
      <c r="M931" s="5">
        <f t="shared" si="157"/>
        <v>100</v>
      </c>
      <c r="N931" s="5">
        <f t="shared" si="157"/>
        <v>100</v>
      </c>
      <c r="O931" s="5">
        <f t="shared" si="157"/>
        <v>100</v>
      </c>
      <c r="P931" s="5">
        <f t="shared" si="157"/>
        <v>100</v>
      </c>
      <c r="Q931" s="5">
        <f t="shared" si="157"/>
        <v>100</v>
      </c>
      <c r="R931" s="5">
        <f t="shared" si="157"/>
        <v>100</v>
      </c>
      <c r="S931" s="5">
        <f t="shared" si="157"/>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35">
      <c r="A932" s="136"/>
      <c r="B932" s="126"/>
      <c r="C932" s="108"/>
      <c r="D932" s="108"/>
      <c r="E932" s="108"/>
      <c r="F932" s="110"/>
      <c r="G932" s="112"/>
      <c r="H932" s="112"/>
      <c r="I932" s="133"/>
      <c r="J932" s="133" t="s">
        <v>144</v>
      </c>
      <c r="K932" s="132">
        <v>100</v>
      </c>
      <c r="L932" s="5">
        <f t="shared" si="157"/>
        <v>100</v>
      </c>
      <c r="M932" s="5">
        <f t="shared" si="157"/>
        <v>100</v>
      </c>
      <c r="N932" s="5">
        <f t="shared" si="157"/>
        <v>100</v>
      </c>
      <c r="O932" s="5">
        <f t="shared" si="157"/>
        <v>100</v>
      </c>
      <c r="P932" s="5">
        <f t="shared" si="157"/>
        <v>100</v>
      </c>
      <c r="Q932" s="5">
        <f t="shared" si="157"/>
        <v>100</v>
      </c>
      <c r="R932" s="5">
        <f t="shared" si="157"/>
        <v>100</v>
      </c>
      <c r="S932" s="5">
        <f t="shared" si="157"/>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35">
      <c r="A933" s="136"/>
      <c r="B933" s="126"/>
      <c r="C933" s="108"/>
      <c r="D933" s="108"/>
      <c r="E933" s="108"/>
      <c r="F933" s="110"/>
      <c r="G933" s="112"/>
      <c r="H933" s="112"/>
      <c r="I933" s="133"/>
      <c r="J933" s="133" t="s">
        <v>145</v>
      </c>
      <c r="K933" s="132">
        <v>100</v>
      </c>
      <c r="L933" s="5">
        <f t="shared" si="157"/>
        <v>100</v>
      </c>
      <c r="M933" s="5">
        <f t="shared" si="157"/>
        <v>100</v>
      </c>
      <c r="N933" s="5">
        <f t="shared" si="157"/>
        <v>100</v>
      </c>
      <c r="O933" s="5">
        <f t="shared" si="157"/>
        <v>100</v>
      </c>
      <c r="P933" s="5">
        <f t="shared" si="157"/>
        <v>100</v>
      </c>
      <c r="Q933" s="5">
        <f t="shared" si="157"/>
        <v>100</v>
      </c>
      <c r="R933" s="5">
        <f t="shared" si="157"/>
        <v>100</v>
      </c>
      <c r="S933" s="5">
        <f t="shared" si="157"/>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35">
      <c r="A934" s="136"/>
      <c r="B934" s="126"/>
      <c r="C934" s="108"/>
      <c r="D934" s="108"/>
      <c r="E934" s="108"/>
      <c r="F934" s="110"/>
      <c r="G934" s="112"/>
      <c r="H934" s="112"/>
      <c r="I934" s="133"/>
      <c r="J934" s="133" t="s">
        <v>146</v>
      </c>
      <c r="K934" s="132">
        <v>1500</v>
      </c>
      <c r="L934" s="5">
        <f t="shared" si="157"/>
        <v>1500</v>
      </c>
      <c r="M934" s="5">
        <f t="shared" si="157"/>
        <v>1500</v>
      </c>
      <c r="N934" s="5">
        <f t="shared" si="157"/>
        <v>1500</v>
      </c>
      <c r="O934" s="5">
        <f t="shared" si="157"/>
        <v>1500</v>
      </c>
      <c r="P934" s="5">
        <f t="shared" si="157"/>
        <v>1500</v>
      </c>
      <c r="Q934" s="5">
        <f t="shared" si="157"/>
        <v>1500</v>
      </c>
      <c r="R934" s="5">
        <f t="shared" si="157"/>
        <v>1500</v>
      </c>
      <c r="S934" s="5">
        <f t="shared" si="157"/>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35">
      <c r="A935" s="136"/>
      <c r="B935" s="126"/>
      <c r="C935" s="108"/>
      <c r="D935" s="108"/>
      <c r="E935" s="108"/>
      <c r="F935" s="110"/>
      <c r="G935" s="112"/>
      <c r="H935" s="112"/>
      <c r="I935" s="133"/>
      <c r="J935" s="133" t="s">
        <v>147</v>
      </c>
      <c r="K935" s="132">
        <v>1500</v>
      </c>
      <c r="L935" s="5">
        <f t="shared" si="157"/>
        <v>1500</v>
      </c>
      <c r="M935" s="5">
        <f t="shared" si="157"/>
        <v>1500</v>
      </c>
      <c r="N935" s="5">
        <f t="shared" si="157"/>
        <v>1500</v>
      </c>
      <c r="O935" s="5">
        <f t="shared" si="157"/>
        <v>1500</v>
      </c>
      <c r="P935" s="5">
        <f t="shared" si="157"/>
        <v>1500</v>
      </c>
      <c r="Q935" s="5">
        <f t="shared" si="157"/>
        <v>1500</v>
      </c>
      <c r="R935" s="5">
        <f t="shared" si="157"/>
        <v>1500</v>
      </c>
      <c r="S935" s="5">
        <f t="shared" si="157"/>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35">
      <c r="A936" s="136"/>
      <c r="B936" s="126"/>
      <c r="C936" s="108"/>
      <c r="D936" s="108"/>
      <c r="E936" s="108"/>
      <c r="F936" s="110"/>
      <c r="G936" s="112"/>
      <c r="H936" s="112"/>
      <c r="I936" s="133"/>
      <c r="J936" s="133" t="s">
        <v>148</v>
      </c>
      <c r="K936" s="132">
        <v>1500</v>
      </c>
      <c r="L936" s="5">
        <f t="shared" si="157"/>
        <v>1500</v>
      </c>
      <c r="M936" s="5">
        <f t="shared" si="157"/>
        <v>1500</v>
      </c>
      <c r="N936" s="5">
        <f t="shared" si="157"/>
        <v>1500</v>
      </c>
      <c r="O936" s="5">
        <f t="shared" si="157"/>
        <v>1500</v>
      </c>
      <c r="P936" s="5">
        <f t="shared" si="157"/>
        <v>1500</v>
      </c>
      <c r="Q936" s="5">
        <f t="shared" si="157"/>
        <v>1500</v>
      </c>
      <c r="R936" s="5">
        <f t="shared" si="157"/>
        <v>1500</v>
      </c>
      <c r="S936" s="5">
        <f t="shared" si="157"/>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35">
      <c r="A937" s="136"/>
      <c r="B937" s="126"/>
      <c r="C937" s="108"/>
      <c r="D937" s="108"/>
      <c r="E937" s="108"/>
      <c r="F937" s="110"/>
      <c r="G937" s="112"/>
      <c r="H937" s="112"/>
      <c r="I937" s="133"/>
      <c r="J937" s="133" t="s">
        <v>149</v>
      </c>
      <c r="K937" s="132">
        <v>1250</v>
      </c>
      <c r="L937" s="5">
        <f t="shared" si="157"/>
        <v>1250</v>
      </c>
      <c r="M937" s="5">
        <f t="shared" si="157"/>
        <v>1250</v>
      </c>
      <c r="N937" s="5">
        <f t="shared" si="157"/>
        <v>1250</v>
      </c>
      <c r="O937" s="5">
        <f t="shared" si="157"/>
        <v>1250</v>
      </c>
      <c r="P937" s="5">
        <f t="shared" si="157"/>
        <v>1250</v>
      </c>
      <c r="Q937" s="5">
        <f t="shared" si="157"/>
        <v>1250</v>
      </c>
      <c r="R937" s="5">
        <f t="shared" si="157"/>
        <v>1250</v>
      </c>
      <c r="S937" s="5">
        <f t="shared" si="157"/>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35">
      <c r="A938" s="136"/>
      <c r="B938" s="126"/>
      <c r="C938" s="108"/>
      <c r="D938" s="108"/>
      <c r="E938" s="108"/>
      <c r="F938" s="110"/>
      <c r="G938" s="112"/>
      <c r="H938" s="112"/>
      <c r="I938" s="133"/>
      <c r="J938" s="133" t="s">
        <v>150</v>
      </c>
      <c r="K938" s="132">
        <v>1000</v>
      </c>
      <c r="L938" s="5">
        <f t="shared" si="157"/>
        <v>1000</v>
      </c>
      <c r="M938" s="5">
        <f t="shared" si="157"/>
        <v>1000</v>
      </c>
      <c r="N938" s="5">
        <f t="shared" si="157"/>
        <v>1000</v>
      </c>
      <c r="O938" s="5">
        <f t="shared" si="157"/>
        <v>1000</v>
      </c>
      <c r="P938" s="5">
        <f t="shared" si="157"/>
        <v>1000</v>
      </c>
      <c r="Q938" s="5">
        <f t="shared" si="157"/>
        <v>1000</v>
      </c>
      <c r="R938" s="5">
        <f t="shared" si="157"/>
        <v>1000</v>
      </c>
      <c r="S938" s="5">
        <f t="shared" si="157"/>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35">
      <c r="A939" s="136"/>
      <c r="B939" s="126"/>
      <c r="C939" s="108"/>
      <c r="D939" s="108"/>
      <c r="E939" s="108"/>
      <c r="F939" s="110"/>
      <c r="G939" s="112"/>
      <c r="H939" s="112"/>
      <c r="I939" s="133" t="s">
        <v>810</v>
      </c>
      <c r="J939" s="133" t="s">
        <v>395</v>
      </c>
      <c r="K939" s="132">
        <v>1000</v>
      </c>
      <c r="L939" s="5">
        <f t="shared" si="157"/>
        <v>1000</v>
      </c>
      <c r="M939" s="5">
        <f t="shared" si="157"/>
        <v>1000</v>
      </c>
      <c r="N939" s="5">
        <f t="shared" si="157"/>
        <v>1000</v>
      </c>
      <c r="O939" s="5">
        <f t="shared" si="157"/>
        <v>1000</v>
      </c>
      <c r="P939" s="5">
        <f t="shared" si="157"/>
        <v>1000</v>
      </c>
      <c r="Q939" s="5">
        <f t="shared" si="157"/>
        <v>1000</v>
      </c>
      <c r="R939" s="5">
        <f t="shared" si="157"/>
        <v>1000</v>
      </c>
      <c r="S939" s="5">
        <f t="shared" si="157"/>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35">
      <c r="A940" s="136"/>
      <c r="B940" s="126"/>
      <c r="C940" s="108"/>
      <c r="D940" s="108"/>
      <c r="E940" s="108"/>
      <c r="F940" s="110"/>
      <c r="G940" s="112"/>
      <c r="H940" s="112"/>
      <c r="I940" s="133"/>
      <c r="J940" s="133" t="s">
        <v>142</v>
      </c>
      <c r="K940" s="132">
        <v>100</v>
      </c>
      <c r="L940" s="5">
        <f t="shared" si="157"/>
        <v>100</v>
      </c>
      <c r="M940" s="5">
        <f t="shared" si="157"/>
        <v>100</v>
      </c>
      <c r="N940" s="5">
        <f t="shared" si="157"/>
        <v>100</v>
      </c>
      <c r="O940" s="5">
        <f t="shared" si="157"/>
        <v>100</v>
      </c>
      <c r="P940" s="5">
        <f t="shared" si="157"/>
        <v>100</v>
      </c>
      <c r="Q940" s="5">
        <f t="shared" si="157"/>
        <v>100</v>
      </c>
      <c r="R940" s="5">
        <f t="shared" si="157"/>
        <v>100</v>
      </c>
      <c r="S940" s="5">
        <f t="shared" si="157"/>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35">
      <c r="A941" s="136"/>
      <c r="B941" s="126"/>
      <c r="C941" s="108"/>
      <c r="D941" s="108"/>
      <c r="E941" s="108"/>
      <c r="F941" s="110"/>
      <c r="G941" s="112"/>
      <c r="H941" s="112"/>
      <c r="I941" s="133"/>
      <c r="J941" s="133" t="s">
        <v>143</v>
      </c>
      <c r="K941" s="132">
        <v>100</v>
      </c>
      <c r="L941" s="5">
        <f t="shared" si="157"/>
        <v>100</v>
      </c>
      <c r="M941" s="5">
        <f t="shared" si="157"/>
        <v>100</v>
      </c>
      <c r="N941" s="5">
        <f t="shared" si="157"/>
        <v>100</v>
      </c>
      <c r="O941" s="5">
        <f t="shared" si="157"/>
        <v>100</v>
      </c>
      <c r="P941" s="5">
        <f t="shared" si="157"/>
        <v>100</v>
      </c>
      <c r="Q941" s="5">
        <f t="shared" si="157"/>
        <v>100</v>
      </c>
      <c r="R941" s="5">
        <f t="shared" si="157"/>
        <v>100</v>
      </c>
      <c r="S941" s="5">
        <f t="shared" si="157"/>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35">
      <c r="A942" s="136"/>
      <c r="B942" s="126"/>
      <c r="C942" s="108"/>
      <c r="D942" s="108"/>
      <c r="E942" s="108"/>
      <c r="F942" s="110"/>
      <c r="G942" s="112"/>
      <c r="H942" s="112"/>
      <c r="I942" s="133"/>
      <c r="J942" s="133" t="s">
        <v>144</v>
      </c>
      <c r="K942" s="132">
        <v>100</v>
      </c>
      <c r="L942" s="5">
        <f t="shared" si="157"/>
        <v>100</v>
      </c>
      <c r="M942" s="5">
        <f t="shared" si="157"/>
        <v>100</v>
      </c>
      <c r="N942" s="5">
        <f t="shared" si="157"/>
        <v>100</v>
      </c>
      <c r="O942" s="5">
        <f t="shared" si="157"/>
        <v>100</v>
      </c>
      <c r="P942" s="5">
        <f t="shared" si="157"/>
        <v>100</v>
      </c>
      <c r="Q942" s="5">
        <f t="shared" si="157"/>
        <v>100</v>
      </c>
      <c r="R942" s="5">
        <f t="shared" si="157"/>
        <v>100</v>
      </c>
      <c r="S942" s="5">
        <f t="shared" si="157"/>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35">
      <c r="A943" s="136"/>
      <c r="B943" s="126"/>
      <c r="C943" s="108"/>
      <c r="D943" s="108"/>
      <c r="E943" s="108"/>
      <c r="F943" s="110"/>
      <c r="G943" s="112"/>
      <c r="H943" s="112"/>
      <c r="I943" s="133"/>
      <c r="J943" s="133" t="s">
        <v>145</v>
      </c>
      <c r="K943" s="132">
        <v>100</v>
      </c>
      <c r="L943" s="5">
        <f t="shared" si="157"/>
        <v>100</v>
      </c>
      <c r="M943" s="5">
        <f t="shared" si="157"/>
        <v>100</v>
      </c>
      <c r="N943" s="5">
        <f t="shared" si="157"/>
        <v>100</v>
      </c>
      <c r="O943" s="5">
        <f t="shared" si="157"/>
        <v>100</v>
      </c>
      <c r="P943" s="5">
        <f t="shared" si="157"/>
        <v>100</v>
      </c>
      <c r="Q943" s="5">
        <f t="shared" si="157"/>
        <v>100</v>
      </c>
      <c r="R943" s="5">
        <f t="shared" si="157"/>
        <v>100</v>
      </c>
      <c r="S943" s="5">
        <f t="shared" si="157"/>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35">
      <c r="A944" s="136"/>
      <c r="B944" s="126"/>
      <c r="C944" s="108"/>
      <c r="D944" s="108"/>
      <c r="E944" s="108"/>
      <c r="F944" s="110"/>
      <c r="G944" s="112"/>
      <c r="H944" s="112"/>
      <c r="I944" s="133"/>
      <c r="J944" s="133" t="s">
        <v>146</v>
      </c>
      <c r="K944" s="132">
        <v>1500</v>
      </c>
      <c r="L944" s="5">
        <f t="shared" si="157"/>
        <v>1500</v>
      </c>
      <c r="M944" s="5">
        <f t="shared" si="157"/>
        <v>1500</v>
      </c>
      <c r="N944" s="5">
        <f t="shared" si="157"/>
        <v>1500</v>
      </c>
      <c r="O944" s="5">
        <f t="shared" si="157"/>
        <v>1500</v>
      </c>
      <c r="P944" s="5">
        <f t="shared" si="157"/>
        <v>1500</v>
      </c>
      <c r="Q944" s="5">
        <f t="shared" si="157"/>
        <v>1500</v>
      </c>
      <c r="R944" s="5">
        <f t="shared" si="157"/>
        <v>1500</v>
      </c>
      <c r="S944" s="5">
        <f t="shared" si="157"/>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35">
      <c r="A945" s="136"/>
      <c r="B945" s="126"/>
      <c r="C945" s="108"/>
      <c r="D945" s="108"/>
      <c r="E945" s="108"/>
      <c r="F945" s="110"/>
      <c r="G945" s="112"/>
      <c r="H945" s="112"/>
      <c r="I945" s="133"/>
      <c r="J945" s="133" t="s">
        <v>147</v>
      </c>
      <c r="K945" s="132">
        <v>1500</v>
      </c>
      <c r="L945" s="5">
        <f t="shared" si="157"/>
        <v>1500</v>
      </c>
      <c r="M945" s="5">
        <f t="shared" si="157"/>
        <v>1500</v>
      </c>
      <c r="N945" s="5">
        <f t="shared" si="157"/>
        <v>1500</v>
      </c>
      <c r="O945" s="5">
        <f t="shared" si="157"/>
        <v>1500</v>
      </c>
      <c r="P945" s="5">
        <f t="shared" si="157"/>
        <v>1500</v>
      </c>
      <c r="Q945" s="5">
        <f t="shared" si="157"/>
        <v>1500</v>
      </c>
      <c r="R945" s="5">
        <f t="shared" si="157"/>
        <v>1500</v>
      </c>
      <c r="S945" s="5">
        <f t="shared" si="157"/>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35">
      <c r="A946" s="136"/>
      <c r="B946" s="126"/>
      <c r="C946" s="108"/>
      <c r="D946" s="108"/>
      <c r="E946" s="108"/>
      <c r="F946" s="110"/>
      <c r="G946" s="112"/>
      <c r="H946" s="112"/>
      <c r="I946" s="133"/>
      <c r="J946" s="133" t="s">
        <v>148</v>
      </c>
      <c r="K946" s="132">
        <v>1500</v>
      </c>
      <c r="L946" s="5">
        <f t="shared" si="157"/>
        <v>1500</v>
      </c>
      <c r="M946" s="5">
        <f t="shared" si="157"/>
        <v>1500</v>
      </c>
      <c r="N946" s="5">
        <f t="shared" si="157"/>
        <v>1500</v>
      </c>
      <c r="O946" s="5">
        <f t="shared" si="157"/>
        <v>1500</v>
      </c>
      <c r="P946" s="5">
        <f t="shared" si="157"/>
        <v>1500</v>
      </c>
      <c r="Q946" s="5">
        <f t="shared" si="157"/>
        <v>1500</v>
      </c>
      <c r="R946" s="5">
        <f t="shared" si="157"/>
        <v>1500</v>
      </c>
      <c r="S946" s="5">
        <f t="shared" si="157"/>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35">
      <c r="A947" s="136"/>
      <c r="B947" s="126"/>
      <c r="C947" s="108"/>
      <c r="D947" s="108"/>
      <c r="E947" s="108"/>
      <c r="F947" s="110"/>
      <c r="G947" s="112"/>
      <c r="H947" s="112"/>
      <c r="I947" s="133"/>
      <c r="J947" s="133" t="s">
        <v>149</v>
      </c>
      <c r="K947" s="132">
        <v>1250</v>
      </c>
      <c r="L947" s="5">
        <f t="shared" si="157"/>
        <v>1250</v>
      </c>
      <c r="M947" s="5">
        <f t="shared" si="157"/>
        <v>1250</v>
      </c>
      <c r="N947" s="5">
        <f t="shared" si="157"/>
        <v>1250</v>
      </c>
      <c r="O947" s="5">
        <f t="shared" si="157"/>
        <v>1250</v>
      </c>
      <c r="P947" s="5">
        <f t="shared" si="157"/>
        <v>1250</v>
      </c>
      <c r="Q947" s="5">
        <f t="shared" si="157"/>
        <v>1250</v>
      </c>
      <c r="R947" s="5">
        <f t="shared" si="157"/>
        <v>1250</v>
      </c>
      <c r="S947" s="5">
        <f t="shared" si="157"/>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35">
      <c r="A948" s="136"/>
      <c r="B948" s="126"/>
      <c r="C948" s="108"/>
      <c r="D948" s="108"/>
      <c r="E948" s="108"/>
      <c r="F948" s="110"/>
      <c r="G948" s="112"/>
      <c r="H948" s="112"/>
      <c r="I948" s="133"/>
      <c r="J948" s="133" t="s">
        <v>150</v>
      </c>
      <c r="K948" s="132">
        <v>1000</v>
      </c>
      <c r="L948" s="5">
        <f t="shared" si="157"/>
        <v>1000</v>
      </c>
      <c r="M948" s="5">
        <f t="shared" si="157"/>
        <v>1000</v>
      </c>
      <c r="N948" s="5">
        <f t="shared" si="157"/>
        <v>1000</v>
      </c>
      <c r="O948" s="5">
        <f t="shared" si="157"/>
        <v>1000</v>
      </c>
      <c r="P948" s="5">
        <f t="shared" si="157"/>
        <v>1000</v>
      </c>
      <c r="Q948" s="5">
        <f t="shared" si="157"/>
        <v>1000</v>
      </c>
      <c r="R948" s="5">
        <f t="shared" si="157"/>
        <v>1000</v>
      </c>
      <c r="S948" s="5">
        <f t="shared" si="157"/>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35">
      <c r="A949" s="136"/>
      <c r="B949" s="126"/>
      <c r="C949" s="108"/>
      <c r="D949" s="108"/>
      <c r="E949" s="108"/>
      <c r="F949" s="110"/>
      <c r="G949" s="112"/>
      <c r="H949" s="112"/>
      <c r="I949" s="133" t="s">
        <v>811</v>
      </c>
      <c r="J949" s="133" t="s">
        <v>395</v>
      </c>
      <c r="K949" s="132">
        <v>1000</v>
      </c>
      <c r="L949" s="5">
        <f t="shared" si="157"/>
        <v>1000</v>
      </c>
      <c r="M949" s="5">
        <f t="shared" si="157"/>
        <v>1000</v>
      </c>
      <c r="N949" s="5">
        <f t="shared" si="157"/>
        <v>1000</v>
      </c>
      <c r="O949" s="5">
        <f t="shared" si="157"/>
        <v>1000</v>
      </c>
      <c r="P949" s="5">
        <f t="shared" si="157"/>
        <v>1000</v>
      </c>
      <c r="Q949" s="5">
        <f t="shared" si="157"/>
        <v>1000</v>
      </c>
      <c r="R949" s="5">
        <f t="shared" si="157"/>
        <v>1000</v>
      </c>
      <c r="S949" s="5">
        <f t="shared" si="157"/>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35">
      <c r="A950" s="136"/>
      <c r="B950" s="126"/>
      <c r="C950" s="108"/>
      <c r="D950" s="108"/>
      <c r="E950" s="108"/>
      <c r="F950" s="110"/>
      <c r="G950" s="112"/>
      <c r="H950" s="112"/>
      <c r="I950" s="133"/>
      <c r="J950" s="133" t="s">
        <v>142</v>
      </c>
      <c r="K950" s="132">
        <v>1000</v>
      </c>
      <c r="L950" s="5">
        <f t="shared" si="157"/>
        <v>1000</v>
      </c>
      <c r="M950" s="5">
        <f t="shared" si="157"/>
        <v>1000</v>
      </c>
      <c r="N950" s="5">
        <f t="shared" si="157"/>
        <v>1000</v>
      </c>
      <c r="O950" s="5">
        <f t="shared" si="157"/>
        <v>1000</v>
      </c>
      <c r="P950" s="5">
        <f t="shared" si="157"/>
        <v>1000</v>
      </c>
      <c r="Q950" s="5">
        <f t="shared" si="157"/>
        <v>1000</v>
      </c>
      <c r="R950" s="5">
        <f t="shared" si="157"/>
        <v>1000</v>
      </c>
      <c r="S950" s="5">
        <f t="shared" si="157"/>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35">
      <c r="A951" s="136"/>
      <c r="B951" s="126"/>
      <c r="C951" s="108"/>
      <c r="D951" s="108"/>
      <c r="E951" s="108"/>
      <c r="F951" s="110"/>
      <c r="G951" s="112"/>
      <c r="H951" s="112"/>
      <c r="I951" s="133"/>
      <c r="J951" s="133" t="s">
        <v>143</v>
      </c>
      <c r="K951" s="132">
        <v>100</v>
      </c>
      <c r="L951" s="5">
        <f t="shared" si="157"/>
        <v>100</v>
      </c>
      <c r="M951" s="5">
        <f t="shared" si="157"/>
        <v>100</v>
      </c>
      <c r="N951" s="5">
        <f t="shared" si="157"/>
        <v>100</v>
      </c>
      <c r="O951" s="5">
        <f t="shared" si="157"/>
        <v>100</v>
      </c>
      <c r="P951" s="5">
        <f t="shared" si="157"/>
        <v>100</v>
      </c>
      <c r="Q951" s="5">
        <f t="shared" si="157"/>
        <v>100</v>
      </c>
      <c r="R951" s="5">
        <f t="shared" si="157"/>
        <v>100</v>
      </c>
      <c r="S951" s="5">
        <f t="shared" si="157"/>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35">
      <c r="A952" s="136"/>
      <c r="B952" s="126"/>
      <c r="C952" s="108"/>
      <c r="D952" s="108"/>
      <c r="E952" s="108"/>
      <c r="F952" s="110"/>
      <c r="G952" s="112"/>
      <c r="H952" s="112"/>
      <c r="I952" s="133"/>
      <c r="J952" s="133" t="s">
        <v>144</v>
      </c>
      <c r="K952" s="132">
        <v>100</v>
      </c>
      <c r="L952" s="5">
        <f t="shared" si="157"/>
        <v>100</v>
      </c>
      <c r="M952" s="5">
        <f t="shared" si="157"/>
        <v>100</v>
      </c>
      <c r="N952" s="5">
        <f t="shared" si="157"/>
        <v>100</v>
      </c>
      <c r="O952" s="5">
        <f t="shared" si="157"/>
        <v>100</v>
      </c>
      <c r="P952" s="5">
        <f t="shared" si="157"/>
        <v>100</v>
      </c>
      <c r="Q952" s="5">
        <f t="shared" si="157"/>
        <v>100</v>
      </c>
      <c r="R952" s="5">
        <f t="shared" si="157"/>
        <v>100</v>
      </c>
      <c r="S952" s="5">
        <f t="shared" si="157"/>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35">
      <c r="A953" s="136"/>
      <c r="B953" s="126"/>
      <c r="C953" s="108"/>
      <c r="D953" s="108"/>
      <c r="E953" s="108"/>
      <c r="F953" s="110"/>
      <c r="G953" s="112"/>
      <c r="H953" s="112"/>
      <c r="I953" s="133"/>
      <c r="J953" s="133" t="s">
        <v>145</v>
      </c>
      <c r="K953" s="132">
        <v>100</v>
      </c>
      <c r="L953" s="5">
        <f t="shared" si="157"/>
        <v>100</v>
      </c>
      <c r="M953" s="5">
        <f t="shared" si="157"/>
        <v>100</v>
      </c>
      <c r="N953" s="5">
        <f t="shared" si="157"/>
        <v>100</v>
      </c>
      <c r="O953" s="5">
        <f t="shared" si="157"/>
        <v>100</v>
      </c>
      <c r="P953" s="5">
        <f t="shared" si="157"/>
        <v>100</v>
      </c>
      <c r="Q953" s="5">
        <f t="shared" si="157"/>
        <v>100</v>
      </c>
      <c r="R953" s="5">
        <f t="shared" si="157"/>
        <v>100</v>
      </c>
      <c r="S953" s="5">
        <f t="shared" ref="S953" si="158">$K953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35">
      <c r="A954" s="136"/>
      <c r="B954" s="126"/>
      <c r="C954" s="108"/>
      <c r="D954" s="108"/>
      <c r="E954" s="108"/>
      <c r="F954" s="110"/>
      <c r="G954" s="112"/>
      <c r="H954" s="112"/>
      <c r="I954" s="133"/>
      <c r="J954" s="133" t="s">
        <v>146</v>
      </c>
      <c r="K954" s="132">
        <v>1500</v>
      </c>
      <c r="L954" s="5">
        <f t="shared" ref="L954:S978" si="159">$K954</f>
        <v>1500</v>
      </c>
      <c r="M954" s="5">
        <f t="shared" si="159"/>
        <v>1500</v>
      </c>
      <c r="N954" s="5">
        <f t="shared" si="159"/>
        <v>1500</v>
      </c>
      <c r="O954" s="5">
        <f t="shared" si="159"/>
        <v>1500</v>
      </c>
      <c r="P954" s="5">
        <f t="shared" si="159"/>
        <v>1500</v>
      </c>
      <c r="Q954" s="5">
        <f t="shared" si="159"/>
        <v>1500</v>
      </c>
      <c r="R954" s="5">
        <f t="shared" si="159"/>
        <v>1500</v>
      </c>
      <c r="S954" s="5">
        <f t="shared" si="159"/>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35">
      <c r="A955" s="136"/>
      <c r="B955" s="126"/>
      <c r="C955" s="108"/>
      <c r="D955" s="108"/>
      <c r="E955" s="108"/>
      <c r="F955" s="110"/>
      <c r="G955" s="112"/>
      <c r="H955" s="112"/>
      <c r="I955" s="133"/>
      <c r="J955" s="133" t="s">
        <v>147</v>
      </c>
      <c r="K955" s="132">
        <v>1500</v>
      </c>
      <c r="L955" s="5">
        <f t="shared" si="159"/>
        <v>1500</v>
      </c>
      <c r="M955" s="5">
        <f t="shared" si="159"/>
        <v>1500</v>
      </c>
      <c r="N955" s="5">
        <f t="shared" si="159"/>
        <v>1500</v>
      </c>
      <c r="O955" s="5">
        <f t="shared" si="159"/>
        <v>1500</v>
      </c>
      <c r="P955" s="5">
        <f t="shared" si="159"/>
        <v>1500</v>
      </c>
      <c r="Q955" s="5">
        <f t="shared" si="159"/>
        <v>1500</v>
      </c>
      <c r="R955" s="5">
        <f t="shared" si="159"/>
        <v>1500</v>
      </c>
      <c r="S955" s="5">
        <f t="shared" si="159"/>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35">
      <c r="A956" s="136"/>
      <c r="B956" s="126"/>
      <c r="C956" s="108"/>
      <c r="D956" s="108"/>
      <c r="E956" s="108"/>
      <c r="F956" s="110"/>
      <c r="G956" s="112"/>
      <c r="H956" s="112"/>
      <c r="I956" s="133"/>
      <c r="J956" s="133" t="s">
        <v>148</v>
      </c>
      <c r="K956" s="132">
        <v>1500</v>
      </c>
      <c r="L956" s="5">
        <f t="shared" si="159"/>
        <v>1500</v>
      </c>
      <c r="M956" s="5">
        <f t="shared" si="159"/>
        <v>1500</v>
      </c>
      <c r="N956" s="5">
        <f t="shared" si="159"/>
        <v>1500</v>
      </c>
      <c r="O956" s="5">
        <f t="shared" si="159"/>
        <v>1500</v>
      </c>
      <c r="P956" s="5">
        <f t="shared" si="159"/>
        <v>1500</v>
      </c>
      <c r="Q956" s="5">
        <f t="shared" si="159"/>
        <v>1500</v>
      </c>
      <c r="R956" s="5">
        <f t="shared" si="159"/>
        <v>1500</v>
      </c>
      <c r="S956" s="5">
        <f t="shared" si="159"/>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35">
      <c r="A957" s="136"/>
      <c r="B957" s="126"/>
      <c r="C957" s="108"/>
      <c r="D957" s="108"/>
      <c r="E957" s="108"/>
      <c r="F957" s="110"/>
      <c r="G957" s="112"/>
      <c r="H957" s="112"/>
      <c r="I957" s="133"/>
      <c r="J957" s="133" t="s">
        <v>149</v>
      </c>
      <c r="K957" s="132">
        <v>1250</v>
      </c>
      <c r="L957" s="5">
        <f t="shared" si="159"/>
        <v>1250</v>
      </c>
      <c r="M957" s="5">
        <f t="shared" si="159"/>
        <v>1250</v>
      </c>
      <c r="N957" s="5">
        <f t="shared" si="159"/>
        <v>1250</v>
      </c>
      <c r="O957" s="5">
        <f t="shared" si="159"/>
        <v>1250</v>
      </c>
      <c r="P957" s="5">
        <f t="shared" si="159"/>
        <v>1250</v>
      </c>
      <c r="Q957" s="5">
        <f t="shared" si="159"/>
        <v>1250</v>
      </c>
      <c r="R957" s="5">
        <f t="shared" si="159"/>
        <v>1250</v>
      </c>
      <c r="S957" s="5">
        <f t="shared" si="159"/>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35">
      <c r="A958" s="136"/>
      <c r="B958" s="126"/>
      <c r="C958" s="108"/>
      <c r="D958" s="108"/>
      <c r="E958" s="108"/>
      <c r="F958" s="110"/>
      <c r="G958" s="112"/>
      <c r="H958" s="112"/>
      <c r="I958" s="133"/>
      <c r="J958" s="133" t="s">
        <v>150</v>
      </c>
      <c r="K958" s="132">
        <v>1000</v>
      </c>
      <c r="L958" s="5">
        <f t="shared" si="159"/>
        <v>1000</v>
      </c>
      <c r="M958" s="5">
        <f t="shared" si="159"/>
        <v>1000</v>
      </c>
      <c r="N958" s="5">
        <f t="shared" si="159"/>
        <v>1000</v>
      </c>
      <c r="O958" s="5">
        <f t="shared" si="159"/>
        <v>1000</v>
      </c>
      <c r="P958" s="5">
        <f t="shared" si="159"/>
        <v>1000</v>
      </c>
      <c r="Q958" s="5">
        <f t="shared" si="159"/>
        <v>1000</v>
      </c>
      <c r="R958" s="5">
        <f t="shared" si="159"/>
        <v>1000</v>
      </c>
      <c r="S958" s="5">
        <f t="shared" si="159"/>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35">
      <c r="A959" s="136"/>
      <c r="B959" s="126"/>
      <c r="C959" s="108"/>
      <c r="D959" s="108"/>
      <c r="E959" s="108"/>
      <c r="F959" s="110"/>
      <c r="G959" s="112"/>
      <c r="H959" s="112"/>
      <c r="I959" s="133" t="s">
        <v>812</v>
      </c>
      <c r="J959" s="133" t="s">
        <v>395</v>
      </c>
      <c r="K959" s="132">
        <v>1000</v>
      </c>
      <c r="L959" s="5">
        <f t="shared" si="159"/>
        <v>1000</v>
      </c>
      <c r="M959" s="5">
        <f t="shared" si="159"/>
        <v>1000</v>
      </c>
      <c r="N959" s="5">
        <f t="shared" si="159"/>
        <v>1000</v>
      </c>
      <c r="O959" s="5">
        <f t="shared" si="159"/>
        <v>1000</v>
      </c>
      <c r="P959" s="5">
        <f t="shared" si="159"/>
        <v>1000</v>
      </c>
      <c r="Q959" s="5">
        <f t="shared" si="159"/>
        <v>1000</v>
      </c>
      <c r="R959" s="5">
        <f t="shared" si="159"/>
        <v>1000</v>
      </c>
      <c r="S959" s="5">
        <f t="shared" si="159"/>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35">
      <c r="A960" s="136"/>
      <c r="B960" s="126"/>
      <c r="C960" s="108"/>
      <c r="D960" s="108"/>
      <c r="E960" s="108"/>
      <c r="F960" s="110"/>
      <c r="G960" s="112"/>
      <c r="H960" s="112"/>
      <c r="I960" s="133"/>
      <c r="J960" s="133" t="s">
        <v>142</v>
      </c>
      <c r="K960" s="132">
        <v>1000</v>
      </c>
      <c r="L960" s="5">
        <f t="shared" si="159"/>
        <v>1000</v>
      </c>
      <c r="M960" s="5">
        <f t="shared" si="159"/>
        <v>1000</v>
      </c>
      <c r="N960" s="5">
        <f t="shared" si="159"/>
        <v>1000</v>
      </c>
      <c r="O960" s="5">
        <f t="shared" si="159"/>
        <v>1000</v>
      </c>
      <c r="P960" s="5">
        <f t="shared" si="159"/>
        <v>1000</v>
      </c>
      <c r="Q960" s="5">
        <f t="shared" si="159"/>
        <v>1000</v>
      </c>
      <c r="R960" s="5">
        <f t="shared" si="159"/>
        <v>1000</v>
      </c>
      <c r="S960" s="5">
        <f t="shared" si="159"/>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35">
      <c r="A961" s="136"/>
      <c r="B961" s="126"/>
      <c r="C961" s="108"/>
      <c r="D961" s="108"/>
      <c r="E961" s="108"/>
      <c r="F961" s="110"/>
      <c r="G961" s="112"/>
      <c r="H961" s="112"/>
      <c r="I961" s="133"/>
      <c r="J961" s="133" t="s">
        <v>143</v>
      </c>
      <c r="K961" s="132">
        <v>100</v>
      </c>
      <c r="L961" s="5">
        <f t="shared" si="159"/>
        <v>100</v>
      </c>
      <c r="M961" s="5">
        <f t="shared" si="159"/>
        <v>100</v>
      </c>
      <c r="N961" s="5">
        <f t="shared" si="159"/>
        <v>100</v>
      </c>
      <c r="O961" s="5">
        <f t="shared" si="159"/>
        <v>100</v>
      </c>
      <c r="P961" s="5">
        <f t="shared" si="159"/>
        <v>100</v>
      </c>
      <c r="Q961" s="5">
        <f t="shared" si="159"/>
        <v>100</v>
      </c>
      <c r="R961" s="5">
        <f t="shared" si="159"/>
        <v>100</v>
      </c>
      <c r="S961" s="5">
        <f t="shared" si="159"/>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35">
      <c r="A962" s="136"/>
      <c r="B962" s="126"/>
      <c r="C962" s="108"/>
      <c r="D962" s="108"/>
      <c r="E962" s="108"/>
      <c r="F962" s="110"/>
      <c r="G962" s="112"/>
      <c r="H962" s="112"/>
      <c r="I962" s="133"/>
      <c r="J962" s="133" t="s">
        <v>144</v>
      </c>
      <c r="K962" s="132">
        <v>100</v>
      </c>
      <c r="L962" s="5">
        <f t="shared" si="159"/>
        <v>100</v>
      </c>
      <c r="M962" s="5">
        <f t="shared" si="159"/>
        <v>100</v>
      </c>
      <c r="N962" s="5">
        <f t="shared" si="159"/>
        <v>100</v>
      </c>
      <c r="O962" s="5">
        <f t="shared" si="159"/>
        <v>100</v>
      </c>
      <c r="P962" s="5">
        <f t="shared" si="159"/>
        <v>100</v>
      </c>
      <c r="Q962" s="5">
        <f t="shared" si="159"/>
        <v>100</v>
      </c>
      <c r="R962" s="5">
        <f t="shared" si="159"/>
        <v>100</v>
      </c>
      <c r="S962" s="5">
        <f t="shared" si="159"/>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35">
      <c r="A963" s="136"/>
      <c r="B963" s="126"/>
      <c r="C963" s="108"/>
      <c r="D963" s="108"/>
      <c r="E963" s="108"/>
      <c r="F963" s="110"/>
      <c r="G963" s="112"/>
      <c r="H963" s="112"/>
      <c r="I963" s="133"/>
      <c r="J963" s="133" t="s">
        <v>145</v>
      </c>
      <c r="K963" s="132">
        <v>100</v>
      </c>
      <c r="L963" s="5">
        <f t="shared" si="159"/>
        <v>100</v>
      </c>
      <c r="M963" s="5">
        <f t="shared" si="159"/>
        <v>100</v>
      </c>
      <c r="N963" s="5">
        <f t="shared" si="159"/>
        <v>100</v>
      </c>
      <c r="O963" s="5">
        <f t="shared" si="159"/>
        <v>100</v>
      </c>
      <c r="P963" s="5">
        <f t="shared" si="159"/>
        <v>100</v>
      </c>
      <c r="Q963" s="5">
        <f t="shared" si="159"/>
        <v>100</v>
      </c>
      <c r="R963" s="5">
        <f t="shared" si="159"/>
        <v>100</v>
      </c>
      <c r="S963" s="5">
        <f t="shared" si="159"/>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35">
      <c r="A964" s="136"/>
      <c r="B964" s="126"/>
      <c r="C964" s="108"/>
      <c r="D964" s="108"/>
      <c r="E964" s="108"/>
      <c r="F964" s="110"/>
      <c r="G964" s="112"/>
      <c r="H964" s="112"/>
      <c r="I964" s="133"/>
      <c r="J964" s="133" t="s">
        <v>146</v>
      </c>
      <c r="K964" s="132">
        <v>1500</v>
      </c>
      <c r="L964" s="5">
        <f t="shared" si="159"/>
        <v>1500</v>
      </c>
      <c r="M964" s="5">
        <f t="shared" si="159"/>
        <v>1500</v>
      </c>
      <c r="N964" s="5">
        <f t="shared" si="159"/>
        <v>1500</v>
      </c>
      <c r="O964" s="5">
        <f t="shared" si="159"/>
        <v>1500</v>
      </c>
      <c r="P964" s="5">
        <f t="shared" si="159"/>
        <v>1500</v>
      </c>
      <c r="Q964" s="5">
        <f t="shared" si="159"/>
        <v>1500</v>
      </c>
      <c r="R964" s="5">
        <f t="shared" si="159"/>
        <v>1500</v>
      </c>
      <c r="S964" s="5">
        <f t="shared" si="159"/>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35">
      <c r="A965" s="136"/>
      <c r="B965" s="126"/>
      <c r="C965" s="108"/>
      <c r="D965" s="108"/>
      <c r="E965" s="108"/>
      <c r="F965" s="110"/>
      <c r="G965" s="112"/>
      <c r="H965" s="112"/>
      <c r="I965" s="133"/>
      <c r="J965" s="133" t="s">
        <v>147</v>
      </c>
      <c r="K965" s="132">
        <v>1500</v>
      </c>
      <c r="L965" s="5">
        <f t="shared" si="159"/>
        <v>1500</v>
      </c>
      <c r="M965" s="5">
        <f t="shared" si="159"/>
        <v>1500</v>
      </c>
      <c r="N965" s="5">
        <f t="shared" si="159"/>
        <v>1500</v>
      </c>
      <c r="O965" s="5">
        <f t="shared" si="159"/>
        <v>1500</v>
      </c>
      <c r="P965" s="5">
        <f t="shared" si="159"/>
        <v>1500</v>
      </c>
      <c r="Q965" s="5">
        <f t="shared" si="159"/>
        <v>1500</v>
      </c>
      <c r="R965" s="5">
        <f t="shared" si="159"/>
        <v>1500</v>
      </c>
      <c r="S965" s="5">
        <f t="shared" si="159"/>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35">
      <c r="A966" s="136"/>
      <c r="B966" s="126"/>
      <c r="C966" s="108"/>
      <c r="D966" s="108"/>
      <c r="E966" s="108"/>
      <c r="F966" s="110"/>
      <c r="G966" s="112"/>
      <c r="H966" s="112"/>
      <c r="I966" s="133"/>
      <c r="J966" s="133" t="s">
        <v>148</v>
      </c>
      <c r="K966" s="132">
        <v>1500</v>
      </c>
      <c r="L966" s="5">
        <f t="shared" si="159"/>
        <v>1500</v>
      </c>
      <c r="M966" s="5">
        <f t="shared" si="159"/>
        <v>1500</v>
      </c>
      <c r="N966" s="5">
        <f t="shared" si="159"/>
        <v>1500</v>
      </c>
      <c r="O966" s="5">
        <f t="shared" si="159"/>
        <v>1500</v>
      </c>
      <c r="P966" s="5">
        <f t="shared" si="159"/>
        <v>1500</v>
      </c>
      <c r="Q966" s="5">
        <f t="shared" si="159"/>
        <v>1500</v>
      </c>
      <c r="R966" s="5">
        <f t="shared" si="159"/>
        <v>1500</v>
      </c>
      <c r="S966" s="5">
        <f t="shared" si="159"/>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35">
      <c r="A967" s="136"/>
      <c r="B967" s="126"/>
      <c r="C967" s="108"/>
      <c r="D967" s="108"/>
      <c r="E967" s="108"/>
      <c r="F967" s="110"/>
      <c r="G967" s="112"/>
      <c r="H967" s="112"/>
      <c r="I967" s="133"/>
      <c r="J967" s="133" t="s">
        <v>149</v>
      </c>
      <c r="K967" s="132">
        <v>1250</v>
      </c>
      <c r="L967" s="5">
        <f t="shared" si="159"/>
        <v>1250</v>
      </c>
      <c r="M967" s="5">
        <f t="shared" si="159"/>
        <v>1250</v>
      </c>
      <c r="N967" s="5">
        <f t="shared" si="159"/>
        <v>1250</v>
      </c>
      <c r="O967" s="5">
        <f t="shared" si="159"/>
        <v>1250</v>
      </c>
      <c r="P967" s="5">
        <f t="shared" si="159"/>
        <v>1250</v>
      </c>
      <c r="Q967" s="5">
        <f t="shared" si="159"/>
        <v>1250</v>
      </c>
      <c r="R967" s="5">
        <f t="shared" si="159"/>
        <v>1250</v>
      </c>
      <c r="S967" s="5">
        <f t="shared" si="159"/>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35">
      <c r="A968" s="136"/>
      <c r="B968" s="126"/>
      <c r="C968" s="108"/>
      <c r="D968" s="108"/>
      <c r="E968" s="108"/>
      <c r="F968" s="110"/>
      <c r="G968" s="112"/>
      <c r="H968" s="112"/>
      <c r="I968" s="133"/>
      <c r="J968" s="133" t="s">
        <v>150</v>
      </c>
      <c r="K968" s="132">
        <v>1000</v>
      </c>
      <c r="L968" s="5">
        <f t="shared" si="159"/>
        <v>1000</v>
      </c>
      <c r="M968" s="5">
        <f t="shared" si="159"/>
        <v>1000</v>
      </c>
      <c r="N968" s="5">
        <f t="shared" si="159"/>
        <v>1000</v>
      </c>
      <c r="O968" s="5">
        <f t="shared" si="159"/>
        <v>1000</v>
      </c>
      <c r="P968" s="5">
        <f t="shared" si="159"/>
        <v>1000</v>
      </c>
      <c r="Q968" s="5">
        <f t="shared" si="159"/>
        <v>1000</v>
      </c>
      <c r="R968" s="5">
        <f t="shared" si="159"/>
        <v>1000</v>
      </c>
      <c r="S968" s="5">
        <f t="shared" si="159"/>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35">
      <c r="A969" s="136"/>
      <c r="B969" s="126"/>
      <c r="C969" s="108"/>
      <c r="D969" s="108"/>
      <c r="E969" s="108"/>
      <c r="F969" s="110"/>
      <c r="G969" s="112"/>
      <c r="H969" s="112"/>
      <c r="I969" s="133" t="s">
        <v>813</v>
      </c>
      <c r="J969" s="133" t="s">
        <v>395</v>
      </c>
      <c r="K969" s="132">
        <v>1000</v>
      </c>
      <c r="L969" s="5">
        <f t="shared" si="159"/>
        <v>1000</v>
      </c>
      <c r="M969" s="5">
        <f t="shared" si="159"/>
        <v>1000</v>
      </c>
      <c r="N969" s="5">
        <f t="shared" si="159"/>
        <v>1000</v>
      </c>
      <c r="O969" s="5">
        <f t="shared" si="159"/>
        <v>1000</v>
      </c>
      <c r="P969" s="5">
        <f t="shared" si="159"/>
        <v>1000</v>
      </c>
      <c r="Q969" s="5">
        <f t="shared" si="159"/>
        <v>1000</v>
      </c>
      <c r="R969" s="5">
        <f t="shared" si="159"/>
        <v>1000</v>
      </c>
      <c r="S969" s="5">
        <f t="shared" si="159"/>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35">
      <c r="A970" s="136"/>
      <c r="B970" s="126"/>
      <c r="C970" s="108"/>
      <c r="D970" s="108"/>
      <c r="E970" s="108"/>
      <c r="F970" s="110"/>
      <c r="G970" s="112"/>
      <c r="H970" s="112"/>
      <c r="I970" s="133"/>
      <c r="J970" s="133" t="s">
        <v>142</v>
      </c>
      <c r="K970" s="132">
        <v>1000</v>
      </c>
      <c r="L970" s="5">
        <f t="shared" si="159"/>
        <v>1000</v>
      </c>
      <c r="M970" s="5">
        <f t="shared" si="159"/>
        <v>1000</v>
      </c>
      <c r="N970" s="5">
        <f t="shared" si="159"/>
        <v>1000</v>
      </c>
      <c r="O970" s="5">
        <f t="shared" si="159"/>
        <v>1000</v>
      </c>
      <c r="P970" s="5">
        <f t="shared" si="159"/>
        <v>1000</v>
      </c>
      <c r="Q970" s="5">
        <f t="shared" si="159"/>
        <v>1000</v>
      </c>
      <c r="R970" s="5">
        <f t="shared" si="159"/>
        <v>1000</v>
      </c>
      <c r="S970" s="5">
        <f t="shared" si="159"/>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35">
      <c r="A971" s="136"/>
      <c r="B971" s="126"/>
      <c r="C971" s="108"/>
      <c r="D971" s="108"/>
      <c r="E971" s="108"/>
      <c r="F971" s="110"/>
      <c r="G971" s="112"/>
      <c r="H971" s="112"/>
      <c r="I971" s="133"/>
      <c r="J971" s="133" t="s">
        <v>143</v>
      </c>
      <c r="K971" s="132">
        <v>100</v>
      </c>
      <c r="L971" s="5">
        <f t="shared" si="159"/>
        <v>100</v>
      </c>
      <c r="M971" s="5">
        <f t="shared" si="159"/>
        <v>100</v>
      </c>
      <c r="N971" s="5">
        <f t="shared" si="159"/>
        <v>100</v>
      </c>
      <c r="O971" s="5">
        <f t="shared" si="159"/>
        <v>100</v>
      </c>
      <c r="P971" s="5">
        <f t="shared" si="159"/>
        <v>100</v>
      </c>
      <c r="Q971" s="5">
        <f t="shared" si="159"/>
        <v>100</v>
      </c>
      <c r="R971" s="5">
        <f t="shared" si="159"/>
        <v>100</v>
      </c>
      <c r="S971" s="5">
        <f t="shared" si="159"/>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35">
      <c r="A972" s="136"/>
      <c r="B972" s="126"/>
      <c r="C972" s="108"/>
      <c r="D972" s="108"/>
      <c r="E972" s="108"/>
      <c r="F972" s="110"/>
      <c r="G972" s="112"/>
      <c r="H972" s="112"/>
      <c r="I972" s="133"/>
      <c r="J972" s="133" t="s">
        <v>144</v>
      </c>
      <c r="K972" s="132">
        <v>100</v>
      </c>
      <c r="L972" s="5">
        <f t="shared" si="159"/>
        <v>100</v>
      </c>
      <c r="M972" s="5">
        <f t="shared" si="159"/>
        <v>100</v>
      </c>
      <c r="N972" s="5">
        <f t="shared" si="159"/>
        <v>100</v>
      </c>
      <c r="O972" s="5">
        <f t="shared" si="159"/>
        <v>100</v>
      </c>
      <c r="P972" s="5">
        <f t="shared" si="159"/>
        <v>100</v>
      </c>
      <c r="Q972" s="5">
        <f t="shared" si="159"/>
        <v>100</v>
      </c>
      <c r="R972" s="5">
        <f t="shared" si="159"/>
        <v>100</v>
      </c>
      <c r="S972" s="5">
        <f t="shared" si="159"/>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35">
      <c r="A973" s="136"/>
      <c r="B973" s="126"/>
      <c r="C973" s="108"/>
      <c r="D973" s="108"/>
      <c r="E973" s="108"/>
      <c r="F973" s="110"/>
      <c r="G973" s="112"/>
      <c r="H973" s="112"/>
      <c r="I973" s="133"/>
      <c r="J973" s="133" t="s">
        <v>145</v>
      </c>
      <c r="K973" s="132">
        <v>100</v>
      </c>
      <c r="L973" s="5">
        <f t="shared" si="159"/>
        <v>100</v>
      </c>
      <c r="M973" s="5">
        <f t="shared" si="159"/>
        <v>100</v>
      </c>
      <c r="N973" s="5">
        <f t="shared" si="159"/>
        <v>100</v>
      </c>
      <c r="O973" s="5">
        <f t="shared" si="159"/>
        <v>100</v>
      </c>
      <c r="P973" s="5">
        <f t="shared" si="159"/>
        <v>100</v>
      </c>
      <c r="Q973" s="5">
        <f t="shared" si="159"/>
        <v>100</v>
      </c>
      <c r="R973" s="5">
        <f t="shared" si="159"/>
        <v>100</v>
      </c>
      <c r="S973" s="5">
        <f t="shared" si="159"/>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35">
      <c r="A974" s="136"/>
      <c r="B974" s="126"/>
      <c r="C974" s="108"/>
      <c r="D974" s="108"/>
      <c r="E974" s="108"/>
      <c r="F974" s="110"/>
      <c r="G974" s="112"/>
      <c r="H974" s="112"/>
      <c r="I974" s="133"/>
      <c r="J974" s="133" t="s">
        <v>146</v>
      </c>
      <c r="K974" s="132">
        <v>1500</v>
      </c>
      <c r="L974" s="5">
        <f t="shared" si="159"/>
        <v>1500</v>
      </c>
      <c r="M974" s="5">
        <f t="shared" si="159"/>
        <v>1500</v>
      </c>
      <c r="N974" s="5">
        <f t="shared" si="159"/>
        <v>1500</v>
      </c>
      <c r="O974" s="5">
        <f t="shared" si="159"/>
        <v>1500</v>
      </c>
      <c r="P974" s="5">
        <f t="shared" si="159"/>
        <v>1500</v>
      </c>
      <c r="Q974" s="5">
        <f t="shared" si="159"/>
        <v>1500</v>
      </c>
      <c r="R974" s="5">
        <f t="shared" si="159"/>
        <v>1500</v>
      </c>
      <c r="S974" s="5">
        <f t="shared" si="159"/>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35">
      <c r="A975" s="136"/>
      <c r="B975" s="126"/>
      <c r="C975" s="108"/>
      <c r="D975" s="108"/>
      <c r="E975" s="108"/>
      <c r="F975" s="110"/>
      <c r="G975" s="112"/>
      <c r="H975" s="112"/>
      <c r="I975" s="133"/>
      <c r="J975" s="133" t="s">
        <v>147</v>
      </c>
      <c r="K975" s="132">
        <v>1500</v>
      </c>
      <c r="L975" s="5">
        <f t="shared" si="159"/>
        <v>1500</v>
      </c>
      <c r="M975" s="5">
        <f t="shared" si="159"/>
        <v>1500</v>
      </c>
      <c r="N975" s="5">
        <f t="shared" si="159"/>
        <v>1500</v>
      </c>
      <c r="O975" s="5">
        <f t="shared" si="159"/>
        <v>1500</v>
      </c>
      <c r="P975" s="5">
        <f t="shared" si="159"/>
        <v>1500</v>
      </c>
      <c r="Q975" s="5">
        <f t="shared" si="159"/>
        <v>1500</v>
      </c>
      <c r="R975" s="5">
        <f t="shared" si="159"/>
        <v>1500</v>
      </c>
      <c r="S975" s="5">
        <f t="shared" si="159"/>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35">
      <c r="A976" s="136"/>
      <c r="B976" s="126"/>
      <c r="C976" s="108"/>
      <c r="D976" s="108"/>
      <c r="E976" s="108"/>
      <c r="F976" s="110"/>
      <c r="G976" s="112"/>
      <c r="H976" s="112"/>
      <c r="I976" s="133"/>
      <c r="J976" s="133" t="s">
        <v>148</v>
      </c>
      <c r="K976" s="132">
        <v>1500</v>
      </c>
      <c r="L976" s="5">
        <f t="shared" si="159"/>
        <v>1500</v>
      </c>
      <c r="M976" s="5">
        <f t="shared" si="159"/>
        <v>1500</v>
      </c>
      <c r="N976" s="5">
        <f t="shared" si="159"/>
        <v>1500</v>
      </c>
      <c r="O976" s="5">
        <f t="shared" si="159"/>
        <v>1500</v>
      </c>
      <c r="P976" s="5">
        <f t="shared" si="159"/>
        <v>1500</v>
      </c>
      <c r="Q976" s="5">
        <f t="shared" si="159"/>
        <v>1500</v>
      </c>
      <c r="R976" s="5">
        <f t="shared" si="159"/>
        <v>1500</v>
      </c>
      <c r="S976" s="5">
        <f t="shared" si="159"/>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35">
      <c r="A977" s="136"/>
      <c r="B977" s="126"/>
      <c r="C977" s="108"/>
      <c r="D977" s="108"/>
      <c r="E977" s="108"/>
      <c r="F977" s="110"/>
      <c r="G977" s="112"/>
      <c r="H977" s="112"/>
      <c r="I977" s="133"/>
      <c r="J977" s="133" t="s">
        <v>149</v>
      </c>
      <c r="K977" s="132">
        <v>1250</v>
      </c>
      <c r="L977" s="5">
        <f t="shared" si="159"/>
        <v>1250</v>
      </c>
      <c r="M977" s="5">
        <f t="shared" si="159"/>
        <v>1250</v>
      </c>
      <c r="N977" s="5">
        <f t="shared" si="159"/>
        <v>1250</v>
      </c>
      <c r="O977" s="5">
        <f t="shared" si="159"/>
        <v>1250</v>
      </c>
      <c r="P977" s="5">
        <f t="shared" si="159"/>
        <v>1250</v>
      </c>
      <c r="Q977" s="5">
        <f t="shared" si="159"/>
        <v>1250</v>
      </c>
      <c r="R977" s="5">
        <f t="shared" si="159"/>
        <v>1250</v>
      </c>
      <c r="S977" s="5">
        <f t="shared" si="159"/>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35">
      <c r="A978" s="136"/>
      <c r="B978" s="126"/>
      <c r="C978" s="108"/>
      <c r="D978" s="108"/>
      <c r="E978" s="108"/>
      <c r="F978" s="110"/>
      <c r="G978" s="112"/>
      <c r="H978" s="112"/>
      <c r="I978" s="133"/>
      <c r="J978" s="133" t="s">
        <v>150</v>
      </c>
      <c r="K978" s="132">
        <v>1000</v>
      </c>
      <c r="L978" s="5">
        <f t="shared" si="159"/>
        <v>1000</v>
      </c>
      <c r="M978" s="5">
        <f t="shared" si="159"/>
        <v>1000</v>
      </c>
      <c r="N978" s="5">
        <f t="shared" si="159"/>
        <v>1000</v>
      </c>
      <c r="O978" s="5">
        <f t="shared" si="159"/>
        <v>1000</v>
      </c>
      <c r="P978" s="5">
        <f t="shared" si="159"/>
        <v>1000</v>
      </c>
      <c r="Q978" s="5">
        <f t="shared" si="159"/>
        <v>1000</v>
      </c>
      <c r="R978" s="5">
        <f t="shared" si="159"/>
        <v>1000</v>
      </c>
      <c r="S978" s="5">
        <f t="shared" si="159"/>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4.5" outlineLevel="1" collapsed="1" x14ac:dyDescent="0.35">
      <c r="A979" s="136"/>
      <c r="B979" s="126"/>
      <c r="C979" s="91" t="s">
        <v>126</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3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15" customHeight="1" outlineLevel="1" x14ac:dyDescent="0.3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3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128</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3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3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15" customHeight="1" outlineLevel="1" collapsed="1" thickBot="1" x14ac:dyDescent="0.4">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15" customHeight="1" outlineLevel="1" x14ac:dyDescent="0.3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119</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35">
      <c r="A987" s="136"/>
      <c r="B987" s="126"/>
      <c r="C987" s="709"/>
      <c r="D987" s="709">
        <v>0</v>
      </c>
      <c r="E987" s="709" t="s">
        <v>1</v>
      </c>
      <c r="F987" s="85"/>
      <c r="G987" s="86" t="s">
        <v>760</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35">
      <c r="A988" s="136"/>
      <c r="B988" s="126"/>
      <c r="C988" s="709"/>
      <c r="D988" s="91"/>
      <c r="E988" s="700"/>
      <c r="F988" s="93"/>
      <c r="G988" s="94" t="s">
        <v>764</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3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35">
      <c r="A990" s="136"/>
      <c r="B990" s="126"/>
      <c r="C990" s="700">
        <v>1</v>
      </c>
      <c r="D990" s="91"/>
      <c r="E990" s="700"/>
      <c r="F990" s="100"/>
      <c r="G990" s="101" t="s">
        <v>961</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35">
      <c r="A991" s="136"/>
      <c r="B991" s="126"/>
      <c r="C991" s="700"/>
      <c r="D991" s="700"/>
      <c r="E991" s="700"/>
      <c r="F991" s="700"/>
      <c r="G991" s="1168"/>
      <c r="H991" s="1168"/>
      <c r="I991" s="1168"/>
      <c r="J991" s="1168"/>
      <c r="K991" s="1168"/>
      <c r="L991" s="1168"/>
      <c r="M991" s="615" t="s">
        <v>762</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35">
      <c r="A992" s="136"/>
      <c r="B992" s="126"/>
      <c r="C992" s="700"/>
      <c r="D992" s="700"/>
      <c r="E992" s="700"/>
      <c r="F992" s="700"/>
      <c r="G992" s="700"/>
      <c r="H992" s="700"/>
      <c r="I992" s="700"/>
      <c r="J992" s="700"/>
      <c r="K992" s="700"/>
      <c r="L992" s="1168"/>
      <c r="M992" s="615" t="s">
        <v>761</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35">
      <c r="A993" s="136"/>
      <c r="B993" s="126"/>
      <c r="C993" s="700"/>
      <c r="D993" s="700"/>
      <c r="E993" s="700"/>
      <c r="F993" s="700"/>
      <c r="G993" s="700"/>
      <c r="H993" s="700"/>
      <c r="I993" s="700"/>
      <c r="J993" s="700"/>
      <c r="K993" s="700"/>
      <c r="L993" s="1168"/>
      <c r="M993" s="726" t="s">
        <v>931</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35">
      <c r="A994" s="136"/>
      <c r="B994" s="126"/>
      <c r="C994" s="700"/>
      <c r="D994" s="700"/>
      <c r="E994" s="700"/>
      <c r="F994" s="700"/>
      <c r="G994" s="725"/>
      <c r="H994" s="725"/>
      <c r="I994" s="725"/>
      <c r="J994" s="725"/>
      <c r="K994" s="725"/>
      <c r="L994" s="725" t="s">
        <v>222</v>
      </c>
      <c r="M994" s="726" t="s">
        <v>371</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35">
      <c r="A995" s="136"/>
      <c r="B995" s="126"/>
      <c r="C995" s="108"/>
      <c r="D995" s="108"/>
      <c r="E995" s="108"/>
      <c r="F995" s="700"/>
      <c r="G995" s="725"/>
      <c r="H995" s="725"/>
      <c r="I995" s="725"/>
      <c r="J995" s="725"/>
      <c r="K995" s="161" t="s">
        <v>164</v>
      </c>
      <c r="L995" s="161" t="s">
        <v>223</v>
      </c>
      <c r="M995" s="610" t="s">
        <v>201</v>
      </c>
      <c r="N995" s="610" t="s">
        <v>385</v>
      </c>
      <c r="O995" s="610" t="s">
        <v>384</v>
      </c>
      <c r="P995" s="610" t="s">
        <v>200</v>
      </c>
      <c r="Q995" s="725" t="s">
        <v>759</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35">
      <c r="A996" s="136"/>
      <c r="B996" s="126"/>
      <c r="C996" s="108"/>
      <c r="D996" s="108"/>
      <c r="E996" s="108"/>
      <c r="F996" s="110"/>
      <c r="G996" s="204"/>
      <c r="H996" s="205"/>
      <c r="I996" s="168"/>
      <c r="J996" s="168"/>
      <c r="K996" s="667" t="s">
        <v>397</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35">
      <c r="A997" s="136"/>
      <c r="B997" s="126"/>
      <c r="C997" s="108"/>
      <c r="D997" s="108"/>
      <c r="E997" s="108"/>
      <c r="F997" s="110"/>
      <c r="G997" s="133"/>
      <c r="H997" s="133"/>
      <c r="I997" s="112"/>
      <c r="J997" s="112"/>
      <c r="K997" s="668" t="s">
        <v>398</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35">
      <c r="A998" s="136"/>
      <c r="B998" s="126"/>
      <c r="C998" s="108"/>
      <c r="D998" s="108"/>
      <c r="E998" s="108"/>
      <c r="F998" s="110"/>
      <c r="G998" s="133"/>
      <c r="H998" s="133"/>
      <c r="I998" s="112"/>
      <c r="J998" s="112"/>
      <c r="K998" s="668" t="s">
        <v>399</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35">
      <c r="A999" s="136"/>
      <c r="B999" s="126"/>
      <c r="C999" s="108"/>
      <c r="D999" s="108"/>
      <c r="E999" s="108"/>
      <c r="F999" s="110"/>
      <c r="G999" s="133"/>
      <c r="H999" s="133"/>
      <c r="I999" s="112"/>
      <c r="J999" s="112"/>
      <c r="K999" s="668" t="s">
        <v>400</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35">
      <c r="A1000" s="136"/>
      <c r="B1000" s="126"/>
      <c r="C1000" s="108"/>
      <c r="D1000" s="108"/>
      <c r="E1000" s="108"/>
      <c r="F1000" s="110"/>
      <c r="G1000" s="133"/>
      <c r="H1000" s="133"/>
      <c r="I1000" s="112"/>
      <c r="J1000" s="112"/>
      <c r="K1000" s="668" t="s">
        <v>401</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35">
      <c r="A1001" s="136"/>
      <c r="B1001" s="126"/>
      <c r="C1001" s="108"/>
      <c r="D1001" s="108"/>
      <c r="E1001" s="108"/>
      <c r="F1001" s="110"/>
      <c r="G1001" s="133"/>
      <c r="H1001" s="133"/>
      <c r="I1001" s="112"/>
      <c r="J1001" s="112"/>
      <c r="K1001" s="668" t="s">
        <v>402</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35">
      <c r="A1002" s="136"/>
      <c r="B1002" s="126"/>
      <c r="C1002" s="108"/>
      <c r="D1002" s="108"/>
      <c r="E1002" s="108"/>
      <c r="F1002" s="110"/>
      <c r="G1002" s="133"/>
      <c r="H1002" s="133"/>
      <c r="I1002" s="118"/>
      <c r="J1002" s="118"/>
      <c r="K1002" s="668" t="s">
        <v>403</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35">
      <c r="A1003" s="136"/>
      <c r="B1003" s="126"/>
      <c r="C1003" s="108"/>
      <c r="D1003" s="108"/>
      <c r="E1003" s="108"/>
      <c r="F1003" s="110"/>
      <c r="G1003" s="133"/>
      <c r="H1003" s="133"/>
      <c r="I1003" s="118"/>
      <c r="J1003" s="118"/>
      <c r="K1003" s="668" t="s">
        <v>404</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35">
      <c r="A1004" s="136"/>
      <c r="B1004" s="126"/>
      <c r="C1004" s="108"/>
      <c r="D1004" s="108"/>
      <c r="E1004" s="108"/>
      <c r="F1004" s="110"/>
      <c r="G1004" s="133"/>
      <c r="H1004" s="133"/>
      <c r="I1004" s="118"/>
      <c r="J1004" s="118"/>
      <c r="K1004" s="668" t="s">
        <v>405</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35">
      <c r="A1005" s="136"/>
      <c r="B1005" s="126"/>
      <c r="C1005" s="108"/>
      <c r="D1005" s="108"/>
      <c r="E1005" s="108"/>
      <c r="F1005" s="110"/>
      <c r="G1005" s="172"/>
      <c r="H1005" s="172"/>
      <c r="I1005" s="171"/>
      <c r="J1005" s="171"/>
      <c r="K1005" s="669" t="s">
        <v>406</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3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35">
      <c r="A1007" s="136"/>
      <c r="B1007" s="126"/>
      <c r="C1007" s="108"/>
      <c r="D1007" s="108"/>
      <c r="E1007" s="108"/>
      <c r="F1007" s="110"/>
      <c r="G1007" s="118" t="s">
        <v>932</v>
      </c>
      <c r="H1007" s="111"/>
      <c r="I1007" s="111"/>
      <c r="J1007" s="111"/>
      <c r="K1007" s="111"/>
      <c r="L1007" s="616">
        <v>6.5</v>
      </c>
      <c r="M1007" s="111" t="s">
        <v>765</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3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15" customHeight="1" outlineLevel="1" x14ac:dyDescent="0.35">
      <c r="A1009" s="136"/>
      <c r="B1009" s="126"/>
      <c r="C1009" s="91" t="s">
        <v>126</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3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127</v>
      </c>
      <c r="AE1010" s="692" t="s">
        <v>128</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3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3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3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3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3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3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3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3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3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3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3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zoomScale="80" zoomScaleNormal="80" workbookViewId="0">
      <selection activeCell="J11" sqref="J11:X11"/>
    </sheetView>
  </sheetViews>
  <sheetFormatPr defaultColWidth="8.7265625" defaultRowHeight="14.5" outlineLevelRow="4" outlineLevelCol="1" x14ac:dyDescent="0.35"/>
  <cols>
    <col min="1" max="1" width="4.7265625" style="76" customWidth="1"/>
    <col min="2" max="2" width="2.7265625" style="76" customWidth="1" collapsed="1"/>
    <col min="3" max="3" width="6.453125" style="76" hidden="1" customWidth="1" outlineLevel="1"/>
    <col min="4" max="4" width="1.7265625" style="76" customWidth="1"/>
    <col min="5" max="6" width="9.26953125" style="76" customWidth="1" outlineLevel="1"/>
    <col min="7" max="7" width="1.7265625" style="76" customWidth="1" outlineLevel="1"/>
    <col min="8" max="8" width="21.7265625" style="76" customWidth="1"/>
    <col min="9" max="16" width="10.26953125" style="76" customWidth="1"/>
    <col min="17" max="17" width="10.81640625" style="76" customWidth="1"/>
    <col min="18" max="20" width="10.26953125" style="76" customWidth="1"/>
    <col min="21" max="21" width="10" style="76" customWidth="1"/>
    <col min="22" max="22" width="9.7265625" style="76" bestFit="1" customWidth="1"/>
    <col min="23" max="25" width="9.453125" style="76" bestFit="1" customWidth="1"/>
    <col min="26" max="26" width="10.26953125" style="76" bestFit="1" customWidth="1"/>
    <col min="27" max="28" width="8.7265625" style="76"/>
    <col min="29" max="29" width="9.81640625" style="76" bestFit="1" customWidth="1"/>
    <col min="30" max="30" width="8.7265625" style="76" customWidth="1"/>
    <col min="31" max="33" width="8.7265625" style="76"/>
    <col min="34" max="35" width="12.453125" style="76" customWidth="1"/>
    <col min="36" max="36" width="12.453125" style="687" customWidth="1"/>
    <col min="37" max="39" width="8.7265625" style="687"/>
    <col min="40" max="40" width="12" style="687" customWidth="1"/>
    <col min="41" max="41" width="10" style="687" bestFit="1" customWidth="1"/>
    <col min="42" max="42" width="11.7265625" style="687" customWidth="1"/>
    <col min="43" max="43" width="1.7265625" style="76" customWidth="1"/>
    <col min="44" max="45" width="4.7265625" style="76" customWidth="1"/>
    <col min="46" max="46" width="8.7265625" style="76"/>
    <col min="47" max="47" width="46.26953125" style="76" customWidth="1"/>
    <col min="48" max="16384" width="8.7265625" style="76"/>
  </cols>
  <sheetData>
    <row r="1" spans="1:47" x14ac:dyDescent="0.3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3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15" customHeight="1" thickBot="1" x14ac:dyDescent="0.4">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15" customHeight="1" outlineLevel="1" collapsed="1" x14ac:dyDescent="0.3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3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49999999999999" customHeight="1" x14ac:dyDescent="0.35">
      <c r="A6" s="382"/>
      <c r="B6" s="391"/>
      <c r="C6" s="384">
        <v>1.02</v>
      </c>
      <c r="D6" s="395"/>
      <c r="E6" s="458" t="s">
        <v>416</v>
      </c>
      <c r="F6" s="459">
        <v>2</v>
      </c>
      <c r="G6" s="396"/>
      <c r="H6" s="856" t="s">
        <v>417</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49999999999999" customHeight="1" outlineLevel="1" x14ac:dyDescent="0.35">
      <c r="A7" s="382"/>
      <c r="B7" s="391"/>
      <c r="C7" s="384">
        <f>INT($C$6)+1.02</f>
        <v>2.02</v>
      </c>
      <c r="D7" s="395"/>
      <c r="E7" s="465" t="s">
        <v>418</v>
      </c>
      <c r="F7" s="465">
        <v>1</v>
      </c>
      <c r="G7" s="400"/>
      <c r="H7" s="401" t="s">
        <v>419</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15" customHeight="1" outlineLevel="2" x14ac:dyDescent="0.3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15" customHeight="1" outlineLevel="1" x14ac:dyDescent="0.35">
      <c r="A9" s="382"/>
      <c r="B9" s="391"/>
      <c r="C9" s="384">
        <f>INT($C$6)+1.005</f>
        <v>2.0049999999999999</v>
      </c>
      <c r="D9" s="408" t="s">
        <v>424</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35">
      <c r="A10" s="382"/>
      <c r="B10" s="391"/>
      <c r="C10" s="384">
        <f>INT($C$6)+1</f>
        <v>2</v>
      </c>
      <c r="D10" s="408"/>
      <c r="E10" s="465"/>
      <c r="F10" s="465"/>
      <c r="G10" s="408"/>
      <c r="H10" s="411" t="s">
        <v>425</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35">
      <c r="A11" s="382"/>
      <c r="B11" s="391"/>
      <c r="C11" s="384">
        <f>INT($C$6)+1.045</f>
        <v>2.0449999999999999</v>
      </c>
      <c r="D11" s="408"/>
      <c r="E11" s="465"/>
      <c r="F11" s="465"/>
      <c r="G11" s="408"/>
      <c r="H11" s="413" t="s">
        <v>426</v>
      </c>
      <c r="I11" s="621">
        <v>44838.396201504598</v>
      </c>
      <c r="J11" s="1200" t="s">
        <v>1267</v>
      </c>
      <c r="K11" s="1201"/>
      <c r="L11" s="1201"/>
      <c r="M11" s="1201"/>
      <c r="N11" s="1201"/>
      <c r="O11" s="1201"/>
      <c r="P11" s="1201"/>
      <c r="Q11" s="1201"/>
      <c r="R11" s="1201"/>
      <c r="S11" s="1201"/>
      <c r="T11" s="1201"/>
      <c r="U11" s="1201"/>
      <c r="V11" s="1201"/>
      <c r="W11" s="1201"/>
      <c r="X11" s="1202"/>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35">
      <c r="A12" s="382"/>
      <c r="B12" s="391"/>
      <c r="C12" s="384">
        <f>INT($C$6)+1.045</f>
        <v>2.0449999999999999</v>
      </c>
      <c r="D12" s="408"/>
      <c r="E12" s="465"/>
      <c r="F12" s="465"/>
      <c r="G12" s="408"/>
      <c r="H12" s="413" t="s">
        <v>427</v>
      </c>
      <c r="I12" s="509">
        <v>44834.191269444404</v>
      </c>
      <c r="J12" s="1203" t="s">
        <v>1266</v>
      </c>
      <c r="K12" s="1203"/>
      <c r="L12" s="1203"/>
      <c r="M12" s="1203"/>
      <c r="N12" s="1203"/>
      <c r="O12" s="1203"/>
      <c r="P12" s="1203"/>
      <c r="Q12" s="1203"/>
      <c r="R12" s="1203"/>
      <c r="S12" s="1203"/>
      <c r="T12" s="1203"/>
      <c r="U12" s="1203"/>
      <c r="V12" s="1203"/>
      <c r="W12" s="1203"/>
      <c r="X12" s="1203"/>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15" hidden="1" customHeight="1" outlineLevel="3" x14ac:dyDescent="0.3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428</v>
      </c>
      <c r="AR13" s="394"/>
      <c r="AS13" s="382"/>
      <c r="AT13" s="382"/>
      <c r="AU13" s="382"/>
    </row>
    <row r="14" spans="1:47" ht="5.15" hidden="1" customHeight="1" outlineLevel="3" x14ac:dyDescent="0.35">
      <c r="A14" s="382"/>
      <c r="B14" s="391"/>
      <c r="C14" s="384">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35">
      <c r="A15" s="382"/>
      <c r="B15" s="391"/>
      <c r="C15" s="384">
        <f>INT($C$6)+3</f>
        <v>4</v>
      </c>
      <c r="D15" s="408"/>
      <c r="E15" s="465"/>
      <c r="F15" s="465"/>
      <c r="G15" s="408"/>
      <c r="H15" s="414" t="s">
        <v>429</v>
      </c>
      <c r="I15" s="415" t="s">
        <v>430</v>
      </c>
      <c r="J15" s="416">
        <v>15</v>
      </c>
      <c r="K15" s="415" t="s">
        <v>431</v>
      </c>
      <c r="L15" s="416">
        <v>8.43</v>
      </c>
      <c r="M15" s="413" t="s">
        <v>432</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35">
      <c r="A16" s="382"/>
      <c r="B16" s="391"/>
      <c r="C16" s="384">
        <f>INT($C$6)+3</f>
        <v>4</v>
      </c>
      <c r="D16" s="408"/>
      <c r="E16" s="465"/>
      <c r="F16" s="465"/>
      <c r="G16" s="408"/>
      <c r="H16" s="413" t="s">
        <v>433</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35">
      <c r="A17" s="382"/>
      <c r="B17" s="391"/>
      <c r="C17" s="384">
        <f>INT($C$6)+3</f>
        <v>4</v>
      </c>
      <c r="D17" s="408"/>
      <c r="E17" s="465"/>
      <c r="F17" s="465"/>
      <c r="G17" s="408"/>
      <c r="H17" s="413" t="s">
        <v>434</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35">
      <c r="A18" s="382"/>
      <c r="B18" s="391"/>
      <c r="C18" s="384">
        <f>INT($C$6)+3</f>
        <v>4</v>
      </c>
      <c r="D18" s="408"/>
      <c r="E18" s="465"/>
      <c r="F18" s="465"/>
      <c r="G18" s="408"/>
      <c r="H18" s="413" t="s">
        <v>435</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35">
      <c r="A19" s="382"/>
      <c r="B19" s="391"/>
      <c r="C19" s="384">
        <f>INT($C$6)+3</f>
        <v>4</v>
      </c>
      <c r="D19" s="408"/>
      <c r="E19" s="465"/>
      <c r="F19" s="465"/>
      <c r="G19" s="408"/>
      <c r="H19" s="413" t="s">
        <v>436</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15" hidden="1" customHeight="1" outlineLevel="3" x14ac:dyDescent="0.3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428</v>
      </c>
      <c r="AR20" s="394"/>
      <c r="AS20" s="382"/>
      <c r="AT20" s="382"/>
      <c r="AU20" s="382"/>
    </row>
    <row r="21" spans="1:47" ht="5.15" hidden="1" customHeight="1" outlineLevel="2" x14ac:dyDescent="0.3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15" customHeight="1" outlineLevel="1" x14ac:dyDescent="0.3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128</v>
      </c>
      <c r="AS22" s="382"/>
      <c r="AT22" s="382"/>
      <c r="AU22" s="382"/>
    </row>
    <row r="23" spans="1:47" ht="5.15" customHeight="1" x14ac:dyDescent="0.3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3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3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15" customHeight="1" thickBot="1" x14ac:dyDescent="0.4">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15" customHeight="1" outlineLevel="1" collapsed="1" x14ac:dyDescent="0.3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3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49999999999999" customHeight="1" x14ac:dyDescent="0.35">
      <c r="A29" s="382"/>
      <c r="B29" s="391"/>
      <c r="C29" s="384">
        <v>1.02</v>
      </c>
      <c r="D29" s="395"/>
      <c r="E29" s="458" t="s">
        <v>416</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49999999999999" customHeight="1" outlineLevel="1" x14ac:dyDescent="0.35">
      <c r="A30" s="382"/>
      <c r="B30" s="391"/>
      <c r="C30" s="384">
        <f>INT($C$29)+1.02</f>
        <v>2.02</v>
      </c>
      <c r="D30" s="395"/>
      <c r="E30" s="465" t="s">
        <v>418</v>
      </c>
      <c r="F30" s="465">
        <v>1</v>
      </c>
      <c r="G30" s="400"/>
      <c r="H30" s="401" t="s">
        <v>437</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15" customHeight="1" outlineLevel="2" x14ac:dyDescent="0.3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3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3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3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3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35">
      <c r="A36" s="382"/>
      <c r="B36" s="391" t="s">
        <v>421</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3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35">
      <c r="A38" s="382"/>
      <c r="B38" s="391" t="s">
        <v>422</v>
      </c>
      <c r="C38" s="384">
        <f>INT(MAX($C$40:$C$169))+1</f>
        <v>5</v>
      </c>
      <c r="D38" s="408" t="s">
        <v>423</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35">
      <c r="A39" s="382"/>
      <c r="B39" s="391"/>
      <c r="C39" s="384">
        <f>INT($C$29)+1</f>
        <v>2</v>
      </c>
      <c r="D39" s="408"/>
      <c r="E39" s="465"/>
      <c r="F39" s="465"/>
      <c r="G39" s="408"/>
      <c r="H39" s="425" t="s">
        <v>438</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15" customHeight="1" outlineLevel="3" x14ac:dyDescent="0.35">
      <c r="A40" s="382"/>
      <c r="B40" s="391"/>
      <c r="C40" s="384">
        <f>INT($C$29)+3.005</f>
        <v>4.0049999999999999</v>
      </c>
      <c r="D40" s="408" t="s">
        <v>424</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35">
      <c r="A41" s="382"/>
      <c r="B41" s="391"/>
      <c r="C41" s="384">
        <f>INT($C$29)+2</f>
        <v>3</v>
      </c>
      <c r="D41" s="408"/>
      <c r="E41" s="465"/>
      <c r="F41" s="465"/>
      <c r="G41" s="408"/>
      <c r="H41" s="413" t="s">
        <v>439</v>
      </c>
      <c r="I41" s="429"/>
      <c r="J41" s="430">
        <v>2</v>
      </c>
      <c r="K41" s="413"/>
      <c r="L41" s="413" t="s">
        <v>911</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35">
      <c r="A42" s="382"/>
      <c r="B42" s="391"/>
      <c r="C42" s="384">
        <f>INT($C$29)+2</f>
        <v>3</v>
      </c>
      <c r="D42" s="408"/>
      <c r="E42" s="465"/>
      <c r="F42" s="465"/>
      <c r="G42" s="408"/>
      <c r="H42" s="413" t="s">
        <v>440</v>
      </c>
      <c r="I42" s="429"/>
      <c r="J42" s="430">
        <v>0</v>
      </c>
      <c r="K42" s="413"/>
      <c r="L42" s="413" t="s">
        <v>441</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35">
      <c r="A43" s="382"/>
      <c r="B43" s="391"/>
      <c r="C43" s="384">
        <f>INT($C$29)+2</f>
        <v>3</v>
      </c>
      <c r="D43" s="408"/>
      <c r="E43" s="465"/>
      <c r="F43" s="465"/>
      <c r="G43" s="408"/>
      <c r="H43" s="413" t="s">
        <v>442</v>
      </c>
      <c r="I43" s="429" t="s">
        <v>443</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35">
      <c r="A44" s="382"/>
      <c r="B44" s="391"/>
      <c r="C44" s="384">
        <f>INT($C$29)+2</f>
        <v>3</v>
      </c>
      <c r="D44" s="408"/>
      <c r="E44" s="465"/>
      <c r="F44" s="465"/>
      <c r="G44" s="408"/>
      <c r="H44" s="413" t="s">
        <v>444</v>
      </c>
      <c r="I44" s="429" t="s">
        <v>443</v>
      </c>
      <c r="J44" s="430">
        <v>15</v>
      </c>
      <c r="K44" s="413"/>
      <c r="L44" s="413" t="s">
        <v>445</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35">
      <c r="A45" s="382"/>
      <c r="B45" s="391"/>
      <c r="C45" s="384">
        <f>INT($C$29)+3</f>
        <v>4</v>
      </c>
      <c r="D45" s="408"/>
      <c r="E45" s="465"/>
      <c r="F45" s="465"/>
      <c r="G45" s="408"/>
      <c r="H45" s="413" t="s">
        <v>446</v>
      </c>
      <c r="I45" s="429"/>
      <c r="J45" s="430">
        <v>0</v>
      </c>
      <c r="K45" s="413"/>
      <c r="L45" s="413" t="s">
        <v>447</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35">
      <c r="A46" s="382"/>
      <c r="B46" s="391"/>
      <c r="C46" s="384">
        <f>INT($C$29)+3</f>
        <v>4</v>
      </c>
      <c r="D46" s="408"/>
      <c r="E46" s="465"/>
      <c r="F46" s="465"/>
      <c r="G46" s="408"/>
      <c r="H46" s="431" t="s">
        <v>448</v>
      </c>
      <c r="I46" s="432" t="s">
        <v>449</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35">
      <c r="A47" s="382"/>
      <c r="B47" s="391"/>
      <c r="C47" s="384">
        <f>INT($C$29)+3</f>
        <v>4</v>
      </c>
      <c r="D47" s="408"/>
      <c r="E47" s="465"/>
      <c r="F47" s="465"/>
      <c r="G47" s="408"/>
      <c r="H47" s="413" t="s">
        <v>450</v>
      </c>
      <c r="I47" s="429"/>
      <c r="J47" s="430">
        <v>1</v>
      </c>
      <c r="K47" s="413"/>
      <c r="L47" s="413" t="s">
        <v>451</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35">
      <c r="A48" s="382"/>
      <c r="B48" s="391"/>
      <c r="C48" s="384">
        <f>INT($C$29)+3</f>
        <v>4</v>
      </c>
      <c r="D48" s="408"/>
      <c r="E48" s="465"/>
      <c r="F48" s="465"/>
      <c r="G48" s="408"/>
      <c r="H48" s="413" t="s">
        <v>452</v>
      </c>
      <c r="I48" s="429" t="s">
        <v>453</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35">
      <c r="A49" s="382"/>
      <c r="B49" s="391"/>
      <c r="C49" s="384">
        <v>4</v>
      </c>
      <c r="D49" s="408"/>
      <c r="E49" s="465"/>
      <c r="F49" s="465"/>
      <c r="G49" s="408"/>
      <c r="H49" s="413" t="s">
        <v>454</v>
      </c>
      <c r="I49" s="413"/>
      <c r="J49" s="416">
        <v>35</v>
      </c>
      <c r="K49" s="413"/>
      <c r="L49" s="413" t="s">
        <v>983</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35">
      <c r="A50" s="382"/>
      <c r="B50" s="391"/>
      <c r="C50" s="384">
        <v>4</v>
      </c>
      <c r="D50" s="408"/>
      <c r="E50" s="465"/>
      <c r="F50" s="465"/>
      <c r="G50" s="408"/>
      <c r="H50" s="413" t="s">
        <v>455</v>
      </c>
      <c r="I50" s="429" t="s">
        <v>449</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35">
      <c r="A51" s="382"/>
      <c r="B51" s="391"/>
      <c r="C51" s="384">
        <v>4</v>
      </c>
      <c r="D51" s="408"/>
      <c r="E51" s="465"/>
      <c r="F51" s="465"/>
      <c r="G51" s="408"/>
      <c r="H51" s="413" t="s">
        <v>1225</v>
      </c>
      <c r="I51" s="1158" t="s">
        <v>1226</v>
      </c>
      <c r="J51" s="451">
        <f>20*0</f>
        <v>0</v>
      </c>
      <c r="K51" s="413"/>
      <c r="L51" s="413" t="s">
        <v>1227</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3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35">
      <c r="A53" s="382"/>
      <c r="B53" s="391"/>
      <c r="C53" s="384">
        <f>INT($C$29)+3</f>
        <v>4</v>
      </c>
      <c r="D53" s="408"/>
      <c r="E53" s="465"/>
      <c r="F53" s="465"/>
      <c r="G53" s="408"/>
      <c r="H53" s="413" t="s">
        <v>456</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35">
      <c r="A54" s="382"/>
      <c r="B54" s="391"/>
      <c r="C54" s="384">
        <f>INT($C$29)+3</f>
        <v>4</v>
      </c>
      <c r="D54" s="408"/>
      <c r="E54" s="465"/>
      <c r="F54" s="465"/>
      <c r="G54" s="408"/>
      <c r="H54" s="413"/>
      <c r="I54" s="435" t="s">
        <v>457</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35">
      <c r="A55" s="382"/>
      <c r="B55" s="391"/>
      <c r="C55" s="384">
        <f>INT($C$29)+3</f>
        <v>4</v>
      </c>
      <c r="D55" s="408"/>
      <c r="E55" s="465"/>
      <c r="F55" s="465"/>
      <c r="G55" s="408"/>
      <c r="H55" s="413"/>
      <c r="I55" s="436" t="s">
        <v>458</v>
      </c>
      <c r="J55" s="436"/>
      <c r="K55" s="436" t="s">
        <v>459</v>
      </c>
      <c r="L55" s="436"/>
      <c r="M55" s="436" t="s">
        <v>460</v>
      </c>
      <c r="N55" s="436"/>
      <c r="O55" s="436" t="s">
        <v>461</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35">
      <c r="A56" s="382"/>
      <c r="B56" s="391"/>
      <c r="C56" s="384">
        <v>3</v>
      </c>
      <c r="D56" s="408"/>
      <c r="E56" s="465"/>
      <c r="F56" s="465"/>
      <c r="G56" s="408"/>
      <c r="H56" s="415" t="s">
        <v>462</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35">
      <c r="A57" s="382"/>
      <c r="B57" s="391"/>
      <c r="C57" s="384">
        <v>3</v>
      </c>
      <c r="D57" s="408"/>
      <c r="E57" s="465"/>
      <c r="F57" s="465"/>
      <c r="G57" s="408"/>
      <c r="H57" s="415" t="s">
        <v>462</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15" customHeight="1" outlineLevel="2" x14ac:dyDescent="0.3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428</v>
      </c>
      <c r="AR58" s="394"/>
      <c r="AS58" s="382"/>
      <c r="AT58" s="382"/>
      <c r="AU58" s="382"/>
    </row>
    <row r="59" spans="1:47" outlineLevel="1" x14ac:dyDescent="0.35">
      <c r="A59" s="382"/>
      <c r="B59" s="391"/>
      <c r="C59" s="384">
        <f>INT($C$29)+1</f>
        <v>2</v>
      </c>
      <c r="D59" s="408"/>
      <c r="E59" s="465"/>
      <c r="F59" s="465"/>
      <c r="G59" s="408"/>
      <c r="H59" s="425" t="s">
        <v>463</v>
      </c>
      <c r="I59" s="426"/>
      <c r="J59" s="427"/>
      <c r="K59" s="439" t="s">
        <v>464</v>
      </c>
      <c r="L59" s="439" t="s">
        <v>465</v>
      </c>
      <c r="M59" s="440"/>
      <c r="N59" s="441"/>
      <c r="O59" s="397" t="s">
        <v>466</v>
      </c>
      <c r="P59" s="397"/>
      <c r="Q59" s="397" t="s">
        <v>467</v>
      </c>
      <c r="R59" s="397"/>
      <c r="S59" s="442" t="s">
        <v>22</v>
      </c>
      <c r="T59" s="427"/>
      <c r="U59" s="863" t="s">
        <v>468</v>
      </c>
      <c r="V59" s="397" t="s">
        <v>987</v>
      </c>
      <c r="W59" s="427"/>
      <c r="X59" s="441" t="s">
        <v>470</v>
      </c>
      <c r="Y59" s="443" t="s">
        <v>469</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6" outlineLevel="1" x14ac:dyDescent="0.35">
      <c r="A60" s="382"/>
      <c r="B60" s="391"/>
      <c r="C60" s="384">
        <f>INT($C$29)+1</f>
        <v>2</v>
      </c>
      <c r="D60" s="408"/>
      <c r="E60" s="465"/>
      <c r="F60" s="465"/>
      <c r="G60" s="408"/>
      <c r="H60" s="442" t="s">
        <v>471</v>
      </c>
      <c r="I60" s="442" t="s">
        <v>472</v>
      </c>
      <c r="J60" s="441"/>
      <c r="K60" s="439"/>
      <c r="L60" s="439" t="s">
        <v>473</v>
      </c>
      <c r="M60" s="440"/>
      <c r="N60" s="441"/>
      <c r="O60" s="442" t="s">
        <v>475</v>
      </c>
      <c r="P60" s="442" t="s">
        <v>476</v>
      </c>
      <c r="Q60" s="442" t="s">
        <v>475</v>
      </c>
      <c r="R60" s="442" t="s">
        <v>476</v>
      </c>
      <c r="S60" s="442" t="s">
        <v>474</v>
      </c>
      <c r="T60" s="441" t="s">
        <v>477</v>
      </c>
      <c r="U60" s="441" t="s">
        <v>478</v>
      </c>
      <c r="V60" s="442" t="s">
        <v>988</v>
      </c>
      <c r="W60" s="441"/>
      <c r="X60" s="441" t="s">
        <v>479</v>
      </c>
      <c r="Y60" s="780" t="s">
        <v>458</v>
      </c>
      <c r="Z60" s="780"/>
      <c r="AA60" s="780"/>
      <c r="AB60" s="780" t="s">
        <v>459</v>
      </c>
      <c r="AC60" s="780"/>
      <c r="AD60" s="780"/>
      <c r="AE60" s="780" t="s">
        <v>461</v>
      </c>
      <c r="AF60" s="780"/>
      <c r="AG60" s="443"/>
      <c r="AH60" s="441"/>
      <c r="AI60" s="441"/>
      <c r="AJ60" s="441"/>
      <c r="AK60" s="441"/>
      <c r="AL60" s="441"/>
      <c r="AM60" s="441"/>
      <c r="AN60" s="441"/>
      <c r="AO60" s="441"/>
      <c r="AP60" s="441"/>
      <c r="AQ60" s="408"/>
      <c r="AR60" s="394"/>
      <c r="AS60" s="382"/>
      <c r="AT60" s="382"/>
      <c r="AU60" s="382"/>
    </row>
    <row r="61" spans="1:47" ht="5.15" customHeight="1" outlineLevel="3" x14ac:dyDescent="0.35">
      <c r="A61" s="382"/>
      <c r="B61" s="391"/>
      <c r="C61" s="384">
        <f>INT($C$29)+3.005</f>
        <v>4.0049999999999999</v>
      </c>
      <c r="D61" s="408" t="s">
        <v>424</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3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758</v>
      </c>
      <c r="Y62" s="413"/>
      <c r="Z62" s="413"/>
      <c r="AA62" s="413"/>
      <c r="AB62" s="413"/>
      <c r="AC62" s="413"/>
      <c r="AD62" s="413"/>
      <c r="AE62" s="413"/>
      <c r="AF62" s="413"/>
      <c r="AG62" s="413"/>
      <c r="AH62" s="413" t="s">
        <v>1133</v>
      </c>
      <c r="AI62" s="413"/>
      <c r="AJ62" s="413">
        <f>COUNT($J$65:$J$74)</f>
        <v>10</v>
      </c>
      <c r="AK62" s="413"/>
      <c r="AL62" s="413"/>
      <c r="AM62" s="413"/>
      <c r="AN62" s="413"/>
      <c r="AO62" s="413"/>
      <c r="AP62" s="413"/>
      <c r="AQ62" s="408"/>
      <c r="AR62" s="394"/>
      <c r="AS62" s="382"/>
      <c r="AT62" s="382"/>
      <c r="AU62" s="382"/>
    </row>
    <row r="63" spans="1:47" outlineLevel="2" x14ac:dyDescent="0.3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757</v>
      </c>
      <c r="Z63" s="435"/>
      <c r="AA63" s="435"/>
      <c r="AB63" s="435"/>
      <c r="AC63" s="435"/>
      <c r="AD63" s="605"/>
      <c r="AE63" s="500"/>
      <c r="AF63" s="413"/>
      <c r="AG63" s="413"/>
      <c r="AH63" s="429"/>
      <c r="AI63" s="435" t="s">
        <v>1252</v>
      </c>
      <c r="AJ63" s="435"/>
      <c r="AK63" s="429"/>
      <c r="AL63" s="429"/>
      <c r="AM63" s="429"/>
      <c r="AN63" s="435" t="s">
        <v>1254</v>
      </c>
      <c r="AO63" s="435"/>
      <c r="AP63" s="435"/>
      <c r="AQ63" s="408"/>
      <c r="AR63" s="394"/>
      <c r="AS63" s="382"/>
      <c r="AT63" s="382"/>
      <c r="AU63" s="382"/>
    </row>
    <row r="64" spans="1:47" ht="45" customHeight="1" outlineLevel="2" x14ac:dyDescent="0.35">
      <c r="A64" s="382"/>
      <c r="B64" s="391"/>
      <c r="C64" s="384">
        <f>INT($C$29)+2</f>
        <v>3</v>
      </c>
      <c r="D64" s="408"/>
      <c r="E64" s="1172" t="s">
        <v>1251</v>
      </c>
      <c r="F64" s="1172" t="s">
        <v>1244</v>
      </c>
      <c r="G64" s="408"/>
      <c r="H64" s="413"/>
      <c r="I64" s="429" t="s">
        <v>472</v>
      </c>
      <c r="J64" s="429" t="s">
        <v>164</v>
      </c>
      <c r="K64" s="429" t="s">
        <v>163</v>
      </c>
      <c r="L64" s="429" t="s">
        <v>465</v>
      </c>
      <c r="M64" s="413"/>
      <c r="N64" s="675" t="s">
        <v>841</v>
      </c>
      <c r="O64" s="963" t="s">
        <v>840</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1255</v>
      </c>
      <c r="AI64" s="429" t="s">
        <v>1247</v>
      </c>
      <c r="AJ64" s="429" t="s">
        <v>1246</v>
      </c>
      <c r="AK64" s="675" t="s">
        <v>1242</v>
      </c>
      <c r="AL64" s="675" t="s">
        <v>1253</v>
      </c>
      <c r="AM64" s="675" t="s">
        <v>1243</v>
      </c>
      <c r="AN64" s="675" t="s">
        <v>1248</v>
      </c>
      <c r="AO64" s="675" t="s">
        <v>1249</v>
      </c>
      <c r="AP64" s="675" t="s">
        <v>1250</v>
      </c>
      <c r="AQ64" s="408"/>
      <c r="AR64" s="394"/>
      <c r="AS64" s="382"/>
      <c r="AT64" s="382"/>
      <c r="AU64" s="382"/>
    </row>
    <row r="65" spans="1:47" outlineLevel="2" x14ac:dyDescent="0.35">
      <c r="A65" s="382"/>
      <c r="B65" s="391"/>
      <c r="C65" s="384">
        <f>INT($C$29)+2</f>
        <v>3</v>
      </c>
      <c r="D65" s="408"/>
      <c r="E65" s="465">
        <v>-1</v>
      </c>
      <c r="F65" s="1173">
        <f>$K65+364*($K65&lt;$AN65)</f>
        <v>43936</v>
      </c>
      <c r="G65" s="408"/>
      <c r="H65" s="429"/>
      <c r="I65" s="429" t="s">
        <v>837</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 t="shared" ref="AL65:AL66" si="2">IF($AK65="Early",$F65-$AN65,IF($AK65="Late",$F65-$AO65,MAX(0,$F65-$AP$65)))</f>
        <v>158</v>
      </c>
      <c r="AM65" s="413">
        <f t="shared" ref="AM65:AM74" si="3">1+$J65*($AK65&lt;&gt;$AK64)</f>
        <v>1</v>
      </c>
      <c r="AN65" s="485">
        <f t="shared" ref="AN65:AN96" si="4">INDEX(i_break_date,$E65+2,1)</f>
        <v>43585</v>
      </c>
      <c r="AO65" s="509">
        <f>Periods!$F$25</f>
        <v>43684</v>
      </c>
      <c r="AP65" s="1178">
        <f>INDEX(Periods!$F$21:$O$31,INDEX(Annual!EndGS,1,$E65+2)+2,$E65+2)</f>
        <v>43778</v>
      </c>
      <c r="AQ65" s="408"/>
      <c r="AR65" s="394"/>
      <c r="AS65" s="382"/>
      <c r="AT65" s="382"/>
      <c r="AU65" s="382"/>
    </row>
    <row r="66" spans="1:47" outlineLevel="2" x14ac:dyDescent="0.35">
      <c r="A66" s="382"/>
      <c r="B66" s="391"/>
      <c r="C66" s="384">
        <f t="shared" ref="C66:C74" si="5">INT($C$29)+2</f>
        <v>3</v>
      </c>
      <c r="D66" s="408"/>
      <c r="E66" s="465">
        <v>-1</v>
      </c>
      <c r="F66" s="1173">
        <f t="shared" ref="F66:F129" si="6">$K66+364*($K66&lt;$AN66)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7">IF($K66&lt;$AN66,"Dry",IF($K66&lt;$AO66,"Early",IF($K66&lt;$AP66,"Late","Dry")))</f>
        <v>Early</v>
      </c>
      <c r="AL66" s="413">
        <f t="shared" si="2"/>
        <v>0</v>
      </c>
      <c r="AM66" s="413">
        <f t="shared" si="3"/>
        <v>2</v>
      </c>
      <c r="AN66" s="485">
        <f t="shared" si="4"/>
        <v>43585</v>
      </c>
      <c r="AO66" s="485">
        <f>AO65</f>
        <v>43684</v>
      </c>
      <c r="AP66" s="1178">
        <f>INDEX(Periods!$F$21:$O$31,INDEX(Annual!EndGS,1,$E66+2)+2,$E66+2)</f>
        <v>43778</v>
      </c>
      <c r="AQ66" s="408"/>
      <c r="AR66" s="394"/>
      <c r="AS66" s="382"/>
      <c r="AT66" s="382"/>
      <c r="AU66" s="382"/>
    </row>
    <row r="67" spans="1:47" outlineLevel="2" x14ac:dyDescent="0.35">
      <c r="A67" s="382"/>
      <c r="B67" s="391"/>
      <c r="C67" s="384">
        <f t="shared" si="5"/>
        <v>3</v>
      </c>
      <c r="D67" s="408"/>
      <c r="E67" s="465">
        <v>-1</v>
      </c>
      <c r="F67" s="1173">
        <f t="shared" si="6"/>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7"/>
        <v>Early</v>
      </c>
      <c r="AL67" s="413">
        <f>IF($AK67="Early",$F67-$AN67,IF($AK67="Late",$F67-$AO67,MAX(0,$F67-$AP$65)))</f>
        <v>21</v>
      </c>
      <c r="AM67" s="413">
        <f t="shared" si="3"/>
        <v>1</v>
      </c>
      <c r="AN67" s="485">
        <f t="shared" si="4"/>
        <v>43585</v>
      </c>
      <c r="AO67" s="485">
        <f t="shared" ref="AO67:AO130" si="8">AO66</f>
        <v>43684</v>
      </c>
      <c r="AP67" s="1178">
        <f>INDEX(Periods!$F$21:$O$31,INDEX(Annual!EndGS,1,$E67+2)+2,$E67+2)</f>
        <v>43778</v>
      </c>
      <c r="AQ67" s="408"/>
      <c r="AR67" s="394"/>
      <c r="AS67" s="382"/>
      <c r="AT67" s="382"/>
      <c r="AU67" s="382"/>
    </row>
    <row r="68" spans="1:47" outlineLevel="2" x14ac:dyDescent="0.35">
      <c r="A68" s="382"/>
      <c r="B68" s="391"/>
      <c r="C68" s="384">
        <f t="shared" si="5"/>
        <v>3</v>
      </c>
      <c r="D68" s="408"/>
      <c r="E68" s="465">
        <v>-1</v>
      </c>
      <c r="F68" s="1173">
        <f t="shared" si="6"/>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7"/>
        <v>Early</v>
      </c>
      <c r="AL68" s="413">
        <f t="shared" ref="AL68:AL131" si="9">IF($AK68="Early",$F68-$AN68,IF($AK68="Late",$F68-$AO68,MAX(0,$F68-$AP$65)))</f>
        <v>43</v>
      </c>
      <c r="AM68" s="413">
        <f t="shared" si="3"/>
        <v>1</v>
      </c>
      <c r="AN68" s="485">
        <f t="shared" si="4"/>
        <v>43585</v>
      </c>
      <c r="AO68" s="485">
        <f t="shared" si="8"/>
        <v>43684</v>
      </c>
      <c r="AP68" s="1178">
        <f>INDEX(Periods!$F$21:$O$31,INDEX(Annual!EndGS,1,$E68+2)+2,$E68+2)</f>
        <v>43778</v>
      </c>
      <c r="AQ68" s="408"/>
      <c r="AR68" s="394"/>
      <c r="AS68" s="382"/>
      <c r="AT68" s="382"/>
      <c r="AU68" s="382"/>
    </row>
    <row r="69" spans="1:47" outlineLevel="2" x14ac:dyDescent="0.35">
      <c r="A69" s="382"/>
      <c r="B69" s="391"/>
      <c r="C69" s="384">
        <f t="shared" si="5"/>
        <v>3</v>
      </c>
      <c r="D69" s="408"/>
      <c r="E69" s="465">
        <v>-1</v>
      </c>
      <c r="F69" s="1173">
        <f t="shared" si="6"/>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7"/>
        <v>Late</v>
      </c>
      <c r="AL69" s="413">
        <f t="shared" si="9"/>
        <v>0</v>
      </c>
      <c r="AM69" s="413">
        <f t="shared" si="3"/>
        <v>5</v>
      </c>
      <c r="AN69" s="485">
        <f t="shared" si="4"/>
        <v>43585</v>
      </c>
      <c r="AO69" s="485">
        <f t="shared" si="8"/>
        <v>43684</v>
      </c>
      <c r="AP69" s="1178">
        <f>INDEX(Periods!$F$21:$O$31,INDEX(Annual!EndGS,1,$E69+2)+2,$E69+2)</f>
        <v>43778</v>
      </c>
      <c r="AQ69" s="408"/>
      <c r="AR69" s="394"/>
      <c r="AS69" s="382"/>
      <c r="AT69" s="382"/>
      <c r="AU69" s="382"/>
    </row>
    <row r="70" spans="1:47" outlineLevel="2" x14ac:dyDescent="0.35">
      <c r="A70" s="382"/>
      <c r="B70" s="391"/>
      <c r="C70" s="384">
        <f t="shared" si="5"/>
        <v>3</v>
      </c>
      <c r="D70" s="408"/>
      <c r="E70" s="465">
        <v>-1</v>
      </c>
      <c r="F70" s="1173">
        <f t="shared" si="6"/>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7"/>
        <v>Late</v>
      </c>
      <c r="AL70" s="413">
        <f t="shared" si="9"/>
        <v>49</v>
      </c>
      <c r="AM70" s="413">
        <f t="shared" si="3"/>
        <v>1</v>
      </c>
      <c r="AN70" s="485">
        <f t="shared" si="4"/>
        <v>43585</v>
      </c>
      <c r="AO70" s="485">
        <f t="shared" si="8"/>
        <v>43684</v>
      </c>
      <c r="AP70" s="1178">
        <f>INDEX(Periods!$F$21:$O$31,INDEX(Annual!EndGS,1,$E70+2)+2,$E70+2)</f>
        <v>43778</v>
      </c>
      <c r="AQ70" s="408"/>
      <c r="AR70" s="394"/>
      <c r="AS70" s="382"/>
      <c r="AT70" s="382"/>
      <c r="AU70" s="382"/>
    </row>
    <row r="71" spans="1:47" outlineLevel="2" x14ac:dyDescent="0.35">
      <c r="A71" s="382"/>
      <c r="B71" s="391"/>
      <c r="C71" s="384">
        <f t="shared" si="5"/>
        <v>3</v>
      </c>
      <c r="D71" s="408"/>
      <c r="E71" s="465">
        <v>-1</v>
      </c>
      <c r="F71" s="1173">
        <f t="shared" si="6"/>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7"/>
        <v>Dry</v>
      </c>
      <c r="AL71" s="413">
        <f t="shared" si="9"/>
        <v>0</v>
      </c>
      <c r="AM71" s="413">
        <f t="shared" si="3"/>
        <v>7</v>
      </c>
      <c r="AN71" s="485">
        <f t="shared" si="4"/>
        <v>43585</v>
      </c>
      <c r="AO71" s="485">
        <f t="shared" si="8"/>
        <v>43684</v>
      </c>
      <c r="AP71" s="1178">
        <f>INDEX(Periods!$F$21:$O$31,INDEX(Annual!EndGS,1,$E71+2)+2,$E71+2)</f>
        <v>43778</v>
      </c>
      <c r="AQ71" s="408"/>
      <c r="AR71" s="394"/>
      <c r="AS71" s="382"/>
      <c r="AT71" s="382"/>
      <c r="AU71" s="382"/>
    </row>
    <row r="72" spans="1:47" outlineLevel="2" x14ac:dyDescent="0.35">
      <c r="A72" s="382"/>
      <c r="B72" s="391"/>
      <c r="C72" s="384">
        <f t="shared" si="5"/>
        <v>3</v>
      </c>
      <c r="D72" s="408"/>
      <c r="E72" s="465">
        <v>-1</v>
      </c>
      <c r="F72" s="1173">
        <f t="shared" si="6"/>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7"/>
        <v>Dry</v>
      </c>
      <c r="AL72" s="413">
        <f t="shared" si="9"/>
        <v>31</v>
      </c>
      <c r="AM72" s="413">
        <f t="shared" si="3"/>
        <v>1</v>
      </c>
      <c r="AN72" s="485">
        <f t="shared" si="4"/>
        <v>43585</v>
      </c>
      <c r="AO72" s="485">
        <f t="shared" si="8"/>
        <v>43684</v>
      </c>
      <c r="AP72" s="1178">
        <f>INDEX(Periods!$F$21:$O$31,INDEX(Annual!EndGS,1,$E72+2)+2,$E72+2)</f>
        <v>43778</v>
      </c>
      <c r="AQ72" s="408"/>
      <c r="AR72" s="394"/>
      <c r="AS72" s="382"/>
      <c r="AT72" s="382"/>
      <c r="AU72" s="382"/>
    </row>
    <row r="73" spans="1:47" outlineLevel="2" x14ac:dyDescent="0.35">
      <c r="A73" s="382"/>
      <c r="B73" s="391"/>
      <c r="C73" s="384">
        <f t="shared" si="5"/>
        <v>3</v>
      </c>
      <c r="D73" s="408"/>
      <c r="E73" s="465">
        <v>-1</v>
      </c>
      <c r="F73" s="1173">
        <f t="shared" si="6"/>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7"/>
        <v>Dry</v>
      </c>
      <c r="AL73" s="413">
        <f t="shared" si="9"/>
        <v>74</v>
      </c>
      <c r="AM73" s="413">
        <f t="shared" si="3"/>
        <v>1</v>
      </c>
      <c r="AN73" s="485">
        <f t="shared" si="4"/>
        <v>43585</v>
      </c>
      <c r="AO73" s="485">
        <f t="shared" si="8"/>
        <v>43684</v>
      </c>
      <c r="AP73" s="1178">
        <f>INDEX(Periods!$F$21:$O$31,INDEX(Annual!EndGS,1,$E73+2)+2,$E73+2)</f>
        <v>43778</v>
      </c>
      <c r="AQ73" s="408"/>
      <c r="AR73" s="394"/>
      <c r="AS73" s="382"/>
      <c r="AT73" s="382"/>
      <c r="AU73" s="382"/>
    </row>
    <row r="74" spans="1:47" outlineLevel="2" x14ac:dyDescent="0.35">
      <c r="A74" s="382"/>
      <c r="B74" s="391"/>
      <c r="C74" s="384">
        <f t="shared" si="5"/>
        <v>3</v>
      </c>
      <c r="D74" s="408"/>
      <c r="E74" s="465">
        <v>-1</v>
      </c>
      <c r="F74" s="1173">
        <f t="shared" si="6"/>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7"/>
        <v>Dry</v>
      </c>
      <c r="AL74" s="413">
        <f t="shared" si="9"/>
        <v>124</v>
      </c>
      <c r="AM74" s="413">
        <f t="shared" si="3"/>
        <v>1</v>
      </c>
      <c r="AN74" s="485">
        <f t="shared" si="4"/>
        <v>43585</v>
      </c>
      <c r="AO74" s="485">
        <f t="shared" si="8"/>
        <v>43684</v>
      </c>
      <c r="AP74" s="1178">
        <f>INDEX(Periods!$F$21:$O$31,INDEX(Annual!EndGS,1,$E74+2)+2,$E74+2)</f>
        <v>43778</v>
      </c>
      <c r="AQ74" s="408"/>
      <c r="AR74" s="394"/>
      <c r="AS74" s="382"/>
      <c r="AT74" s="382"/>
      <c r="AU74" s="382"/>
    </row>
    <row r="75" spans="1:47" outlineLevel="2" x14ac:dyDescent="0.35">
      <c r="A75" s="382"/>
      <c r="B75" s="391"/>
      <c r="C75" s="384">
        <f t="shared" ref="C75" si="10">INT($C$29)+2</f>
        <v>3</v>
      </c>
      <c r="D75" s="408"/>
      <c r="E75" s="465">
        <v>0</v>
      </c>
      <c r="F75" s="1173">
        <f t="shared" si="6"/>
        <v>43572</v>
      </c>
      <c r="G75" s="408"/>
      <c r="H75" s="429"/>
      <c r="I75" s="659" t="s">
        <v>778</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MIN(1,($AL75-INDEX($AL$65:$AL$74,$AI75,1))/INDEX($L$65:$L$74,$AI75,1))</f>
        <v>0</v>
      </c>
      <c r="AI75" s="413">
        <f>MOD(SUMIFS($AM$65:$AM$74,$AK$65:$AK$74,$AK75,$AL$65:$AL$74,"&lt;="&amp;$AL75)-1,$AJ$62)+1</f>
        <v>2</v>
      </c>
      <c r="AJ75" s="413">
        <f t="shared" ref="AJ75:AJ76" si="11">IF(OR(INDEX($AK$65:$AK$74,$AI75,1)=INDEX($AK$65:$AK$74,MOD($AI75,AJ$62)+1,1),INDEX($AK$65:$AK$74,$AI75,1)="Early"),MOD($AI75,AJ$62)+1,$AI75)</f>
        <v>3</v>
      </c>
      <c r="AK75" s="429" t="str">
        <f t="shared" si="7"/>
        <v>Early</v>
      </c>
      <c r="AL75" s="413">
        <f t="shared" si="9"/>
        <v>0</v>
      </c>
      <c r="AM75" s="413"/>
      <c r="AN75" s="485">
        <f t="shared" si="4"/>
        <v>43572</v>
      </c>
      <c r="AO75" s="485">
        <f t="shared" si="8"/>
        <v>43684</v>
      </c>
      <c r="AP75" s="1178">
        <f>INDEX(Periods!$F$21:$O$31,INDEX(Annual!EndGS,1,$E75+2)+2,$E75+2)</f>
        <v>43784</v>
      </c>
      <c r="AQ75" s="408"/>
      <c r="AR75" s="394"/>
      <c r="AS75" s="382"/>
      <c r="AT75" s="382"/>
      <c r="AU75" s="382"/>
    </row>
    <row r="76" spans="1:47" outlineLevel="3" collapsed="1" x14ac:dyDescent="0.35">
      <c r="A76" s="382"/>
      <c r="B76" s="391"/>
      <c r="C76" s="384">
        <f t="shared" ref="C76:C129" si="12">INT($C$29)+3</f>
        <v>4</v>
      </c>
      <c r="D76" s="408"/>
      <c r="E76" s="465">
        <v>0</v>
      </c>
      <c r="F76" s="1173">
        <f t="shared" si="6"/>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3">MIN(1,($AL76-INDEX($AL$65:$AL$74,$AI76,1))/INDEX($L$65:$L$74,$AI76,1))</f>
        <v>0</v>
      </c>
      <c r="AI76" s="413">
        <f t="shared" ref="AI76:AI139" si="14">MOD(SUMIFS($AM$65:$AM$74,$AK$65:$AK$74,$AK76,$AL$65:$AL$74,"&lt;="&amp;$AL76)-1,$AJ$62)+1</f>
        <v>3</v>
      </c>
      <c r="AJ76" s="413">
        <f t="shared" si="11"/>
        <v>4</v>
      </c>
      <c r="AK76" s="429" t="str">
        <f t="shared" si="7"/>
        <v>Early</v>
      </c>
      <c r="AL76" s="413">
        <f t="shared" si="9"/>
        <v>21</v>
      </c>
      <c r="AM76" s="413"/>
      <c r="AN76" s="485">
        <f t="shared" si="4"/>
        <v>43572</v>
      </c>
      <c r="AO76" s="485">
        <f t="shared" si="8"/>
        <v>43684</v>
      </c>
      <c r="AP76" s="1178">
        <f>INDEX(Periods!$F$21:$O$31,INDEX(Annual!EndGS,1,$E76+2)+2,$E76+2)</f>
        <v>43784</v>
      </c>
      <c r="AQ76" s="408"/>
      <c r="AR76" s="394"/>
      <c r="AS76" s="382"/>
      <c r="AT76" s="382"/>
      <c r="AU76" s="382"/>
    </row>
    <row r="77" spans="1:47" outlineLevel="3" x14ac:dyDescent="0.35">
      <c r="A77" s="382"/>
      <c r="B77" s="391"/>
      <c r="C77" s="384">
        <f t="shared" si="12"/>
        <v>4</v>
      </c>
      <c r="D77" s="408"/>
      <c r="E77" s="465">
        <v>0</v>
      </c>
      <c r="F77" s="1173">
        <f t="shared" si="6"/>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3"/>
        <v>0.23214285714285715</v>
      </c>
      <c r="AI77" s="413">
        <f t="shared" si="14"/>
        <v>4</v>
      </c>
      <c r="AJ77" s="413">
        <f>IF(OR(INDEX($AK$65:$AK$74,$AI77,1)=INDEX($AK$65:$AK$74,MOD($AI77,AJ$62)+1,1),INDEX($AK$65:$AK$74,$AI77,1)="Early"),MOD($AI77,AJ$62)+1,$AI77)</f>
        <v>5</v>
      </c>
      <c r="AK77" s="429" t="str">
        <f t="shared" si="7"/>
        <v>Early</v>
      </c>
      <c r="AL77" s="413">
        <f t="shared" si="9"/>
        <v>56</v>
      </c>
      <c r="AM77" s="413"/>
      <c r="AN77" s="485">
        <f t="shared" si="4"/>
        <v>43572</v>
      </c>
      <c r="AO77" s="485">
        <f t="shared" si="8"/>
        <v>43684</v>
      </c>
      <c r="AP77" s="1178">
        <f>INDEX(Periods!$F$21:$O$31,INDEX(Annual!EndGS,1,$E77+2)+2,$E77+2)</f>
        <v>43784</v>
      </c>
      <c r="AQ77" s="408"/>
      <c r="AR77" s="394"/>
      <c r="AS77" s="382"/>
      <c r="AT77" s="382"/>
      <c r="AU77" s="382"/>
    </row>
    <row r="78" spans="1:47" outlineLevel="3" x14ac:dyDescent="0.35">
      <c r="A78" s="382"/>
      <c r="B78" s="391"/>
      <c r="C78" s="384">
        <f t="shared" si="12"/>
        <v>4</v>
      </c>
      <c r="D78" s="408"/>
      <c r="E78" s="465">
        <v>0</v>
      </c>
      <c r="F78" s="1173">
        <f t="shared" si="6"/>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3"/>
        <v>0</v>
      </c>
      <c r="AI78" s="413">
        <f t="shared" si="14"/>
        <v>5</v>
      </c>
      <c r="AJ78" s="413">
        <f t="shared" ref="AJ78:AJ141" si="15">IF(OR(INDEX($AK$65:$AK$74,$AI78,1)=INDEX($AK$65:$AK$74,MOD($AI78,AJ$62)+1,1),INDEX($AK$65:$AK$74,$AI78,1)="Early"),MOD($AI78,AJ$62)+1,$AI78)</f>
        <v>6</v>
      </c>
      <c r="AK78" s="429" t="str">
        <f t="shared" si="7"/>
        <v>Late</v>
      </c>
      <c r="AL78" s="413">
        <f t="shared" si="9"/>
        <v>0</v>
      </c>
      <c r="AM78" s="413"/>
      <c r="AN78" s="485">
        <f t="shared" si="4"/>
        <v>43572</v>
      </c>
      <c r="AO78" s="485">
        <f t="shared" si="8"/>
        <v>43684</v>
      </c>
      <c r="AP78" s="1178">
        <f>INDEX(Periods!$F$21:$O$31,INDEX(Annual!EndGS,1,$E78+2)+2,$E78+2)</f>
        <v>43784</v>
      </c>
      <c r="AQ78" s="408"/>
      <c r="AR78" s="394"/>
      <c r="AS78" s="382"/>
      <c r="AT78" s="382"/>
      <c r="AU78" s="382"/>
    </row>
    <row r="79" spans="1:47" outlineLevel="3" x14ac:dyDescent="0.35">
      <c r="A79" s="382"/>
      <c r="B79" s="391"/>
      <c r="C79" s="384">
        <f t="shared" si="12"/>
        <v>4</v>
      </c>
      <c r="D79" s="408"/>
      <c r="E79" s="465">
        <v>0</v>
      </c>
      <c r="F79" s="1173">
        <f t="shared" si="6"/>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3"/>
        <v>0</v>
      </c>
      <c r="AI79" s="413">
        <f t="shared" si="14"/>
        <v>6</v>
      </c>
      <c r="AJ79" s="413">
        <f t="shared" si="15"/>
        <v>6</v>
      </c>
      <c r="AK79" s="429" t="str">
        <f t="shared" si="7"/>
        <v>Late</v>
      </c>
      <c r="AL79" s="413">
        <f t="shared" si="9"/>
        <v>49</v>
      </c>
      <c r="AM79" s="413"/>
      <c r="AN79" s="485">
        <f t="shared" si="4"/>
        <v>43572</v>
      </c>
      <c r="AO79" s="485">
        <f t="shared" si="8"/>
        <v>43684</v>
      </c>
      <c r="AP79" s="1178">
        <f>INDEX(Periods!$F$21:$O$31,INDEX(Annual!EndGS,1,$E79+2)+2,$E79+2)</f>
        <v>43784</v>
      </c>
      <c r="AQ79" s="408"/>
      <c r="AR79" s="394"/>
      <c r="AS79" s="382"/>
      <c r="AT79" s="382"/>
      <c r="AU79" s="382"/>
    </row>
    <row r="80" spans="1:47" outlineLevel="3" x14ac:dyDescent="0.35">
      <c r="A80" s="382"/>
      <c r="B80" s="391"/>
      <c r="C80" s="384">
        <f t="shared" si="12"/>
        <v>4</v>
      </c>
      <c r="D80" s="408"/>
      <c r="E80" s="465">
        <v>0</v>
      </c>
      <c r="F80" s="1173">
        <f t="shared" si="6"/>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3"/>
        <v>0.44444444444444442</v>
      </c>
      <c r="AI80" s="413">
        <f t="shared" si="14"/>
        <v>6</v>
      </c>
      <c r="AJ80" s="413">
        <f t="shared" si="15"/>
        <v>6</v>
      </c>
      <c r="AK80" s="429" t="str">
        <f t="shared" si="7"/>
        <v>Late</v>
      </c>
      <c r="AL80" s="413">
        <f t="shared" si="9"/>
        <v>69</v>
      </c>
      <c r="AM80" s="413"/>
      <c r="AN80" s="485">
        <f t="shared" si="4"/>
        <v>43572</v>
      </c>
      <c r="AO80" s="485">
        <f t="shared" si="8"/>
        <v>43684</v>
      </c>
      <c r="AP80" s="1178">
        <f>INDEX(Periods!$F$21:$O$31,INDEX(Annual!EndGS,1,$E80+2)+2,$E80+2)</f>
        <v>43784</v>
      </c>
      <c r="AQ80" s="408"/>
      <c r="AR80" s="394"/>
      <c r="AS80" s="382"/>
      <c r="AT80" s="382"/>
      <c r="AU80" s="382"/>
    </row>
    <row r="81" spans="1:47" outlineLevel="3" x14ac:dyDescent="0.35">
      <c r="A81" s="382"/>
      <c r="B81" s="391"/>
      <c r="C81" s="384">
        <f t="shared" si="12"/>
        <v>4</v>
      </c>
      <c r="D81" s="408"/>
      <c r="E81" s="465">
        <v>0</v>
      </c>
      <c r="F81" s="1173">
        <f t="shared" si="6"/>
        <v>43784</v>
      </c>
      <c r="G81" s="408"/>
      <c r="H81" s="429"/>
      <c r="I81" s="429"/>
      <c r="J81" s="429">
        <v>6</v>
      </c>
      <c r="K81" s="618">
        <f>Periods!G27</f>
        <v>43784</v>
      </c>
      <c r="L81" s="619">
        <f t="shared" ca="1" si="1"/>
        <v>68</v>
      </c>
      <c r="M81" s="445"/>
      <c r="N81" s="987"/>
      <c r="O81" s="989" cm="1">
        <f t="array" aca="1" ref="O81" ca="1">INDEX(O$65:O$74,$AI81,1)*(1-$AH81)+INDEX(O$65:O$74,$AJ81,1)*($AH81)</f>
        <v>499.99999999999994</v>
      </c>
      <c r="P81" s="989" cm="1">
        <f t="array" aca="1" ref="P81" ca="1">INDEX(P$65:P$74,$AI81,1)*(1-$AH81)+INDEX(P$65:P$74,$AJ81,1)*($AH81)</f>
        <v>2727.4193548387098</v>
      </c>
      <c r="Q81" s="990" cm="1">
        <f t="array" aca="1" ref="Q81" ca="1">INDEX(Q$65:Q$74,$AI81,1)*(1-$AH81)+INDEX(Q$65:Q$74,$AJ81,1)*($AH81)</f>
        <v>0.54419354838709677</v>
      </c>
      <c r="R81" s="990" cm="1">
        <f t="array" aca="1" ref="R81" ca="1">INDEX(R$65:R$74,$AI81,1)*(1-$AH81)+INDEX(R$65:R$74,$AJ81,1)*($AH81)</f>
        <v>0.67072580645161295</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0.68225806451612891</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3"/>
        <v>0.19354838709677419</v>
      </c>
      <c r="AI81" s="413">
        <f t="shared" si="14"/>
        <v>7</v>
      </c>
      <c r="AJ81" s="413">
        <f t="shared" si="15"/>
        <v>8</v>
      </c>
      <c r="AK81" s="429" t="str">
        <f t="shared" si="7"/>
        <v>Dry</v>
      </c>
      <c r="AL81" s="413">
        <f t="shared" si="9"/>
        <v>6</v>
      </c>
      <c r="AM81" s="413"/>
      <c r="AN81" s="485">
        <f t="shared" si="4"/>
        <v>43572</v>
      </c>
      <c r="AO81" s="485">
        <f t="shared" si="8"/>
        <v>43684</v>
      </c>
      <c r="AP81" s="1178">
        <f>INDEX(Periods!$F$21:$O$31,INDEX(Annual!EndGS,1,$E81+2)+2,$E81+2)</f>
        <v>43784</v>
      </c>
      <c r="AQ81" s="408"/>
      <c r="AR81" s="394"/>
      <c r="AS81" s="382"/>
      <c r="AT81" s="382"/>
      <c r="AU81" s="382"/>
    </row>
    <row r="82" spans="1:47" outlineLevel="3" x14ac:dyDescent="0.35">
      <c r="A82" s="382"/>
      <c r="B82" s="391"/>
      <c r="C82" s="384">
        <f t="shared" si="12"/>
        <v>4</v>
      </c>
      <c r="D82" s="408"/>
      <c r="E82" s="465">
        <v>0</v>
      </c>
      <c r="F82" s="1173">
        <f t="shared" si="6"/>
        <v>43852</v>
      </c>
      <c r="G82" s="408"/>
      <c r="H82" s="429"/>
      <c r="I82" s="429"/>
      <c r="J82" s="429">
        <v>7</v>
      </c>
      <c r="K82" s="618">
        <f>Periods!G28</f>
        <v>43852</v>
      </c>
      <c r="L82" s="619">
        <f t="shared" ca="1" si="1"/>
        <v>39</v>
      </c>
      <c r="M82" s="445"/>
      <c r="N82" s="413"/>
      <c r="O82" s="989" cm="1">
        <f t="array" aca="1" ref="O82" ca="1">INDEX(O$65:O$74,$AI82,1)*(1-$AH82)+INDEX(O$65:O$74,$AJ82,1)*($AH82)</f>
        <v>350</v>
      </c>
      <c r="P82" s="989" cm="1">
        <f t="array" aca="1" ref="P82" ca="1">INDEX(P$65:P$74,$AI82,1)*(1-$AH82)+INDEX(P$65:P$74,$AJ82,1)*($AH82)</f>
        <v>1450</v>
      </c>
      <c r="Q82" s="990" cm="1">
        <f t="array" aca="1" ref="Q82" ca="1">INDEX(Q$65:Q$74,$AI82,1)*(1-$AH82)+INDEX(Q$65:Q$74,$AJ82,1)*($AH82)</f>
        <v>0.5</v>
      </c>
      <c r="R82" s="990" cm="1">
        <f t="array" aca="1" ref="R82" ca="1">INDEX(R$65:R$74,$AI82,1)*(1-$AH82)+INDEX(R$65:R$74,$AJ82,1)*($AH82)</f>
        <v>0.59250000000000003</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400</v>
      </c>
      <c r="AC82" s="1164" cm="1">
        <f t="array" aca="1" ref="AC82" ca="1">INDEX(AC$65:AC$74,$AI82,1)*(1-$AH82)+INDEX(AC$65:AC$74,$AJ82,1)*($AH82)</f>
        <v>400</v>
      </c>
      <c r="AD82" s="1164" cm="1">
        <f t="array" aca="1" ref="AD82" ca="1">INDEX(AD$65:AD$74,$AI82,1)*(1-$AH82)+INDEX(AD$65:AD$74,$AJ82,1)*($AH82)</f>
        <v>400</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3"/>
        <v>0</v>
      </c>
      <c r="AI82" s="413">
        <f t="shared" si="14"/>
        <v>9</v>
      </c>
      <c r="AJ82" s="413">
        <f t="shared" si="15"/>
        <v>10</v>
      </c>
      <c r="AK82" s="429" t="str">
        <f t="shared" si="7"/>
        <v>Dry</v>
      </c>
      <c r="AL82" s="413">
        <f t="shared" si="9"/>
        <v>74</v>
      </c>
      <c r="AM82" s="413"/>
      <c r="AN82" s="485">
        <f t="shared" si="4"/>
        <v>43572</v>
      </c>
      <c r="AO82" s="485">
        <f t="shared" si="8"/>
        <v>43684</v>
      </c>
      <c r="AP82" s="1178">
        <f>INDEX(Periods!$F$21:$O$31,INDEX(Annual!EndGS,1,$E82+2)+2,$E82+2)</f>
        <v>43784</v>
      </c>
      <c r="AQ82" s="408"/>
      <c r="AR82" s="394"/>
      <c r="AS82" s="382"/>
      <c r="AT82" s="382"/>
      <c r="AU82" s="382"/>
    </row>
    <row r="83" spans="1:47" outlineLevel="3" x14ac:dyDescent="0.35">
      <c r="A83" s="382"/>
      <c r="B83" s="391"/>
      <c r="C83" s="384">
        <f t="shared" si="12"/>
        <v>4</v>
      </c>
      <c r="D83" s="408"/>
      <c r="E83" s="465">
        <v>0</v>
      </c>
      <c r="F83" s="1173">
        <f t="shared" si="6"/>
        <v>43891</v>
      </c>
      <c r="G83" s="408"/>
      <c r="H83" s="429"/>
      <c r="I83" s="429"/>
      <c r="J83" s="429">
        <v>8</v>
      </c>
      <c r="K83" s="618">
        <f>Periods!G29</f>
        <v>43891</v>
      </c>
      <c r="L83" s="619">
        <f t="shared" ca="1" si="1"/>
        <v>31</v>
      </c>
      <c r="M83" s="445"/>
      <c r="N83" s="413"/>
      <c r="O83" s="989" cm="1">
        <f t="array" aca="1" ref="O83" ca="1">INDEX(O$65:O$74,$AI83,1)*(1-$AH83)+INDEX(O$65:O$74,$AJ83,1)*($AH83)</f>
        <v>233</v>
      </c>
      <c r="P83" s="989" cm="1">
        <f t="array" aca="1" ref="P83" ca="1">INDEX(P$65:P$74,$AI83,1)*(1-$AH83)+INDEX(P$65:P$74,$AJ83,1)*($AH83)</f>
        <v>865</v>
      </c>
      <c r="Q83" s="990" cm="1">
        <f t="array" aca="1" ref="Q83" ca="1">INDEX(Q$65:Q$74,$AI83,1)*(1-$AH83)+INDEX(Q$65:Q$74,$AJ83,1)*($AH83)</f>
        <v>0.48635</v>
      </c>
      <c r="R83" s="990" cm="1">
        <f t="array" aca="1" ref="R83" ca="1">INDEX(R$65:R$74,$AI83,1)*(1-$AH83)+INDEX(R$65:R$74,$AJ83,1)*($AH83)</f>
        <v>0.56520000000000004</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3.9000000000000007E-2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3"/>
        <v>0.78</v>
      </c>
      <c r="AI83" s="413">
        <f t="shared" si="14"/>
        <v>9</v>
      </c>
      <c r="AJ83" s="413">
        <f t="shared" si="15"/>
        <v>10</v>
      </c>
      <c r="AK83" s="429" t="str">
        <f t="shared" si="7"/>
        <v>Dry</v>
      </c>
      <c r="AL83" s="413">
        <f t="shared" si="9"/>
        <v>113</v>
      </c>
      <c r="AM83" s="413"/>
      <c r="AN83" s="485">
        <f t="shared" si="4"/>
        <v>43572</v>
      </c>
      <c r="AO83" s="485">
        <f t="shared" si="8"/>
        <v>43684</v>
      </c>
      <c r="AP83" s="1178">
        <f>INDEX(Periods!$F$21:$O$31,INDEX(Annual!EndGS,1,$E83+2)+2,$E83+2)</f>
        <v>43784</v>
      </c>
      <c r="AQ83" s="408"/>
      <c r="AR83" s="394"/>
      <c r="AS83" s="382"/>
      <c r="AT83" s="382"/>
      <c r="AU83" s="382"/>
    </row>
    <row r="84" spans="1:47" outlineLevel="3" x14ac:dyDescent="0.35">
      <c r="A84" s="382"/>
      <c r="B84" s="391"/>
      <c r="C84" s="384">
        <f t="shared" si="12"/>
        <v>4</v>
      </c>
      <c r="D84" s="408"/>
      <c r="E84" s="465">
        <v>0</v>
      </c>
      <c r="F84" s="1173">
        <f t="shared" si="6"/>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550.28571428571422</v>
      </c>
      <c r="Q84" s="991" cm="1">
        <f t="array" aca="1" ref="Q84" ca="1">INDEX(Q$65:Q$74,$AI84,1)*(1-$AH84)+INDEX(Q$65:Q$74,$AJ84,1)*($AH84)</f>
        <v>0.47535714285714281</v>
      </c>
      <c r="R84" s="991" cm="1">
        <f t="array" aca="1" ref="R84" ca="1">INDEX(R$65:R$74,$AI84,1)*(1-$AH84)+INDEX(R$65:R$74,$AJ84,1)*($AH84)</f>
        <v>0.54178571428571431</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0.10714285714285714</v>
      </c>
      <c r="W84" s="482"/>
      <c r="X84" s="992" cm="1">
        <f t="array" aca="1" ref="X84" ca="1">INDEX(X$65:X$74,$AI84,1)*(1-$AH84)+INDEX(X$65:X$74,$AJ84,1)*($AH84)</f>
        <v>0.71285714285714286</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3"/>
        <v>0.5714285714285714</v>
      </c>
      <c r="AI84" s="413">
        <f t="shared" si="14"/>
        <v>10</v>
      </c>
      <c r="AJ84" s="413">
        <f t="shared" si="15"/>
        <v>1</v>
      </c>
      <c r="AK84" s="429" t="str">
        <f t="shared" si="7"/>
        <v>Dry</v>
      </c>
      <c r="AL84" s="413">
        <f t="shared" si="9"/>
        <v>144</v>
      </c>
      <c r="AM84" s="413"/>
      <c r="AN84" s="485">
        <f t="shared" si="4"/>
        <v>43572</v>
      </c>
      <c r="AO84" s="485">
        <f t="shared" si="8"/>
        <v>43684</v>
      </c>
      <c r="AP84" s="1178">
        <f>INDEX(Periods!$F$21:$O$31,INDEX(Annual!EndGS,1,$E84+2)+2,$E84+2)</f>
        <v>43784</v>
      </c>
      <c r="AQ84" s="408"/>
      <c r="AR84" s="394"/>
      <c r="AS84" s="382"/>
      <c r="AT84" s="382"/>
      <c r="AU84" s="382"/>
    </row>
    <row r="85" spans="1:47" outlineLevel="2" x14ac:dyDescent="0.35">
      <c r="A85" s="382"/>
      <c r="B85" s="391"/>
      <c r="C85" s="384">
        <f t="shared" ref="C85" si="16">INT($C$29)+2</f>
        <v>3</v>
      </c>
      <c r="D85" s="408"/>
      <c r="E85" s="465">
        <v>1</v>
      </c>
      <c r="F85" s="1173">
        <f t="shared" si="6"/>
        <v>43572</v>
      </c>
      <c r="G85" s="408"/>
      <c r="H85" s="429"/>
      <c r="I85" s="659" t="s">
        <v>770</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3"/>
        <v>0</v>
      </c>
      <c r="AI85" s="413">
        <f t="shared" si="14"/>
        <v>2</v>
      </c>
      <c r="AJ85" s="413">
        <f t="shared" si="15"/>
        <v>3</v>
      </c>
      <c r="AK85" s="429" t="str">
        <f t="shared" si="7"/>
        <v>Early</v>
      </c>
      <c r="AL85" s="413">
        <f t="shared" si="9"/>
        <v>0</v>
      </c>
      <c r="AM85" s="413"/>
      <c r="AN85" s="485">
        <f t="shared" si="4"/>
        <v>43572</v>
      </c>
      <c r="AO85" s="485">
        <f t="shared" si="8"/>
        <v>43684</v>
      </c>
      <c r="AP85" s="1178">
        <f>INDEX(Periods!$F$21:$O$31,INDEX(Annual!EndGS,1,$E85+2)+2,$E85+2)</f>
        <v>43769</v>
      </c>
      <c r="AQ85" s="408"/>
      <c r="AR85" s="394"/>
      <c r="AS85" s="382"/>
      <c r="AT85" s="382"/>
      <c r="AU85" s="382"/>
    </row>
    <row r="86" spans="1:47" outlineLevel="3" collapsed="1" x14ac:dyDescent="0.35">
      <c r="A86" s="382"/>
      <c r="B86" s="391"/>
      <c r="C86" s="384">
        <f t="shared" si="12"/>
        <v>4</v>
      </c>
      <c r="D86" s="408"/>
      <c r="E86" s="465">
        <v>1</v>
      </c>
      <c r="F86" s="1173">
        <f t="shared" si="6"/>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3"/>
        <v>0</v>
      </c>
      <c r="AI86" s="413">
        <f t="shared" si="14"/>
        <v>3</v>
      </c>
      <c r="AJ86" s="413">
        <f t="shared" si="15"/>
        <v>4</v>
      </c>
      <c r="AK86" s="429" t="str">
        <f t="shared" si="7"/>
        <v>Early</v>
      </c>
      <c r="AL86" s="413">
        <f t="shared" si="9"/>
        <v>21</v>
      </c>
      <c r="AM86" s="413"/>
      <c r="AN86" s="485">
        <f t="shared" si="4"/>
        <v>43572</v>
      </c>
      <c r="AO86" s="485">
        <f t="shared" si="8"/>
        <v>43684</v>
      </c>
      <c r="AP86" s="1178">
        <f>INDEX(Periods!$F$21:$O$31,INDEX(Annual!EndGS,1,$E86+2)+2,$E86+2)</f>
        <v>43769</v>
      </c>
      <c r="AQ86" s="408"/>
      <c r="AR86" s="394"/>
      <c r="AS86" s="382"/>
      <c r="AT86" s="382"/>
      <c r="AU86" s="382"/>
    </row>
    <row r="87" spans="1:47" outlineLevel="3" x14ac:dyDescent="0.35">
      <c r="A87" s="382"/>
      <c r="B87" s="391"/>
      <c r="C87" s="384">
        <f t="shared" si="12"/>
        <v>4</v>
      </c>
      <c r="D87" s="408"/>
      <c r="E87" s="465">
        <v>1</v>
      </c>
      <c r="F87" s="1173">
        <f t="shared" si="6"/>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3"/>
        <v>0.23214285714285715</v>
      </c>
      <c r="AI87" s="413">
        <f t="shared" si="14"/>
        <v>4</v>
      </c>
      <c r="AJ87" s="413">
        <f t="shared" si="15"/>
        <v>5</v>
      </c>
      <c r="AK87" s="429" t="str">
        <f t="shared" si="7"/>
        <v>Early</v>
      </c>
      <c r="AL87" s="413">
        <f t="shared" si="9"/>
        <v>56</v>
      </c>
      <c r="AM87" s="413"/>
      <c r="AN87" s="485">
        <f t="shared" si="4"/>
        <v>43572</v>
      </c>
      <c r="AO87" s="485">
        <f t="shared" si="8"/>
        <v>43684</v>
      </c>
      <c r="AP87" s="1178">
        <f>INDEX(Periods!$F$21:$O$31,INDEX(Annual!EndGS,1,$E87+2)+2,$E87+2)</f>
        <v>43769</v>
      </c>
      <c r="AQ87" s="408"/>
      <c r="AR87" s="394"/>
      <c r="AS87" s="382"/>
      <c r="AT87" s="382"/>
      <c r="AU87" s="382"/>
    </row>
    <row r="88" spans="1:47" outlineLevel="3" x14ac:dyDescent="0.35">
      <c r="A88" s="382"/>
      <c r="B88" s="391"/>
      <c r="C88" s="384">
        <f t="shared" si="12"/>
        <v>4</v>
      </c>
      <c r="D88" s="408"/>
      <c r="E88" s="465">
        <v>1</v>
      </c>
      <c r="F88" s="1173">
        <f t="shared" si="6"/>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3"/>
        <v>0</v>
      </c>
      <c r="AI88" s="413">
        <f t="shared" si="14"/>
        <v>5</v>
      </c>
      <c r="AJ88" s="413">
        <f t="shared" si="15"/>
        <v>6</v>
      </c>
      <c r="AK88" s="429" t="str">
        <f t="shared" si="7"/>
        <v>Late</v>
      </c>
      <c r="AL88" s="413">
        <f t="shared" si="9"/>
        <v>0</v>
      </c>
      <c r="AM88" s="413"/>
      <c r="AN88" s="485">
        <f t="shared" si="4"/>
        <v>43572</v>
      </c>
      <c r="AO88" s="485">
        <f t="shared" si="8"/>
        <v>43684</v>
      </c>
      <c r="AP88" s="1178">
        <f>INDEX(Periods!$F$21:$O$31,INDEX(Annual!EndGS,1,$E88+2)+2,$E88+2)</f>
        <v>43769</v>
      </c>
      <c r="AQ88" s="408"/>
      <c r="AR88" s="394"/>
      <c r="AS88" s="382"/>
      <c r="AT88" s="382"/>
      <c r="AU88" s="382"/>
    </row>
    <row r="89" spans="1:47" outlineLevel="3" x14ac:dyDescent="0.35">
      <c r="A89" s="382"/>
      <c r="B89" s="391"/>
      <c r="C89" s="384">
        <f t="shared" si="12"/>
        <v>4</v>
      </c>
      <c r="D89" s="408"/>
      <c r="E89" s="465">
        <v>1</v>
      </c>
      <c r="F89" s="1173">
        <f t="shared" si="6"/>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3"/>
        <v>0</v>
      </c>
      <c r="AI89" s="413">
        <f t="shared" si="14"/>
        <v>6</v>
      </c>
      <c r="AJ89" s="413">
        <f t="shared" si="15"/>
        <v>6</v>
      </c>
      <c r="AK89" s="429" t="str">
        <f t="shared" si="7"/>
        <v>Late</v>
      </c>
      <c r="AL89" s="413">
        <f t="shared" si="9"/>
        <v>49</v>
      </c>
      <c r="AM89" s="413"/>
      <c r="AN89" s="485">
        <f t="shared" si="4"/>
        <v>43572</v>
      </c>
      <c r="AO89" s="485">
        <f t="shared" si="8"/>
        <v>43684</v>
      </c>
      <c r="AP89" s="1178">
        <f>INDEX(Periods!$F$21:$O$31,INDEX(Annual!EndGS,1,$E89+2)+2,$E89+2)</f>
        <v>43769</v>
      </c>
      <c r="AQ89" s="408"/>
      <c r="AR89" s="394"/>
      <c r="AS89" s="382"/>
      <c r="AT89" s="382"/>
      <c r="AU89" s="382"/>
    </row>
    <row r="90" spans="1:47" outlineLevel="3" x14ac:dyDescent="0.35">
      <c r="A90" s="382"/>
      <c r="B90" s="391"/>
      <c r="C90" s="384">
        <f t="shared" si="12"/>
        <v>4</v>
      </c>
      <c r="D90" s="408"/>
      <c r="E90" s="465">
        <v>1</v>
      </c>
      <c r="F90" s="1173">
        <f t="shared" si="6"/>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3"/>
        <v>0.44444444444444442</v>
      </c>
      <c r="AI90" s="413">
        <f t="shared" si="14"/>
        <v>6</v>
      </c>
      <c r="AJ90" s="413">
        <f t="shared" si="15"/>
        <v>6</v>
      </c>
      <c r="AK90" s="429" t="str">
        <f t="shared" si="7"/>
        <v>Late</v>
      </c>
      <c r="AL90" s="413">
        <f t="shared" si="9"/>
        <v>69</v>
      </c>
      <c r="AM90" s="413"/>
      <c r="AN90" s="485">
        <f t="shared" si="4"/>
        <v>43572</v>
      </c>
      <c r="AO90" s="485">
        <f t="shared" si="8"/>
        <v>43684</v>
      </c>
      <c r="AP90" s="1178">
        <f>INDEX(Periods!$F$21:$O$31,INDEX(Annual!EndGS,1,$E90+2)+2,$E90+2)</f>
        <v>43769</v>
      </c>
      <c r="AQ90" s="408"/>
      <c r="AR90" s="394"/>
      <c r="AS90" s="382"/>
      <c r="AT90" s="382"/>
      <c r="AU90" s="382"/>
    </row>
    <row r="91" spans="1:47" outlineLevel="3" x14ac:dyDescent="0.35">
      <c r="A91" s="382"/>
      <c r="B91" s="391"/>
      <c r="C91" s="384">
        <f t="shared" si="12"/>
        <v>4</v>
      </c>
      <c r="D91" s="408"/>
      <c r="E91" s="465">
        <v>1</v>
      </c>
      <c r="F91" s="1173">
        <f t="shared" si="6"/>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3"/>
        <v>0</v>
      </c>
      <c r="AI91" s="413">
        <f t="shared" si="14"/>
        <v>7</v>
      </c>
      <c r="AJ91" s="413">
        <f t="shared" si="15"/>
        <v>8</v>
      </c>
      <c r="AK91" s="429" t="str">
        <f t="shared" si="7"/>
        <v>Dry</v>
      </c>
      <c r="AL91" s="413">
        <f t="shared" si="9"/>
        <v>0</v>
      </c>
      <c r="AM91" s="413"/>
      <c r="AN91" s="485">
        <f t="shared" si="4"/>
        <v>43572</v>
      </c>
      <c r="AO91" s="485">
        <f t="shared" si="8"/>
        <v>43684</v>
      </c>
      <c r="AP91" s="1178">
        <f>INDEX(Periods!$F$21:$O$31,INDEX(Annual!EndGS,1,$E91+2)+2,$E91+2)</f>
        <v>43769</v>
      </c>
      <c r="AQ91" s="408"/>
      <c r="AR91" s="394"/>
      <c r="AS91" s="382"/>
      <c r="AT91" s="382"/>
      <c r="AU91" s="382"/>
    </row>
    <row r="92" spans="1:47" outlineLevel="3" x14ac:dyDescent="0.35">
      <c r="A92" s="382"/>
      <c r="B92" s="391"/>
      <c r="C92" s="384">
        <f t="shared" si="12"/>
        <v>4</v>
      </c>
      <c r="D92" s="408"/>
      <c r="E92" s="465">
        <v>1</v>
      </c>
      <c r="F92" s="1173">
        <f t="shared" si="6"/>
        <v>43852</v>
      </c>
      <c r="G92" s="408"/>
      <c r="H92" s="429"/>
      <c r="I92" s="429"/>
      <c r="J92" s="429">
        <v>7</v>
      </c>
      <c r="K92" s="618">
        <f>Periods!H28</f>
        <v>43852</v>
      </c>
      <c r="L92" s="619">
        <f t="shared" ca="1" si="1"/>
        <v>39</v>
      </c>
      <c r="M92" s="445"/>
      <c r="N92" s="413"/>
      <c r="O92" s="989" cm="1">
        <f t="array" aca="1" ref="O92" ca="1">INDEX(O$65:O$74,$AI92,1)*(1-$AH92)+INDEX(O$65:O$74,$AJ92,1)*($AH92)</f>
        <v>350</v>
      </c>
      <c r="P92" s="989" cm="1">
        <f t="array" aca="1" ref="P92" ca="1">INDEX(P$65:P$74,$AI92,1)*(1-$AH92)+INDEX(P$65:P$74,$AJ92,1)*($AH92)</f>
        <v>1450</v>
      </c>
      <c r="Q92" s="990" cm="1">
        <f t="array" aca="1" ref="Q92" ca="1">INDEX(Q$65:Q$74,$AI92,1)*(1-$AH92)+INDEX(Q$65:Q$74,$AJ92,1)*($AH92)</f>
        <v>0.5</v>
      </c>
      <c r="R92" s="990" cm="1">
        <f t="array" aca="1" ref="R92" ca="1">INDEX(R$65:R$74,$AI92,1)*(1-$AH92)+INDEX(R$65:R$74,$AJ92,1)*($AH92)</f>
        <v>0.59250000000000003</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0</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3"/>
        <v>0</v>
      </c>
      <c r="AI92" s="413">
        <f t="shared" si="14"/>
        <v>9</v>
      </c>
      <c r="AJ92" s="413">
        <f t="shared" si="15"/>
        <v>10</v>
      </c>
      <c r="AK92" s="429" t="str">
        <f t="shared" si="7"/>
        <v>Dry</v>
      </c>
      <c r="AL92" s="413">
        <f t="shared" si="9"/>
        <v>74</v>
      </c>
      <c r="AM92" s="413"/>
      <c r="AN92" s="485">
        <f t="shared" si="4"/>
        <v>43572</v>
      </c>
      <c r="AO92" s="485">
        <f t="shared" si="8"/>
        <v>43684</v>
      </c>
      <c r="AP92" s="1178">
        <f>INDEX(Periods!$F$21:$O$31,INDEX(Annual!EndGS,1,$E92+2)+2,$E92+2)</f>
        <v>43769</v>
      </c>
      <c r="AQ92" s="408"/>
      <c r="AR92" s="394"/>
      <c r="AS92" s="382"/>
      <c r="AT92" s="382"/>
      <c r="AU92" s="382"/>
    </row>
    <row r="93" spans="1:47" outlineLevel="3" x14ac:dyDescent="0.35">
      <c r="A93" s="382"/>
      <c r="B93" s="391"/>
      <c r="C93" s="384">
        <f t="shared" si="12"/>
        <v>4</v>
      </c>
      <c r="D93" s="408"/>
      <c r="E93" s="465">
        <v>1</v>
      </c>
      <c r="F93" s="1173">
        <f t="shared" si="6"/>
        <v>43891</v>
      </c>
      <c r="G93" s="408"/>
      <c r="H93" s="429"/>
      <c r="I93" s="429"/>
      <c r="J93" s="429">
        <v>8</v>
      </c>
      <c r="K93" s="618">
        <f>Periods!H29</f>
        <v>43891</v>
      </c>
      <c r="L93" s="619">
        <f t="shared" ca="1" si="1"/>
        <v>31</v>
      </c>
      <c r="M93" s="445"/>
      <c r="N93" s="413"/>
      <c r="O93" s="989" cm="1">
        <f t="array" aca="1" ref="O93" ca="1">INDEX(O$65:O$74,$AI93,1)*(1-$AH93)+INDEX(O$65:O$74,$AJ93,1)*($AH93)</f>
        <v>233</v>
      </c>
      <c r="P93" s="989" cm="1">
        <f t="array" aca="1" ref="P93" ca="1">INDEX(P$65:P$74,$AI93,1)*(1-$AH93)+INDEX(P$65:P$74,$AJ93,1)*($AH93)</f>
        <v>865</v>
      </c>
      <c r="Q93" s="990" cm="1">
        <f t="array" aca="1" ref="Q93" ca="1">INDEX(Q$65:Q$74,$AI93,1)*(1-$AH93)+INDEX(Q$65:Q$74,$AJ93,1)*($AH93)</f>
        <v>0.48635</v>
      </c>
      <c r="R93" s="990" cm="1">
        <f t="array" aca="1" ref="R93" ca="1">INDEX(R$65:R$74,$AI93,1)*(1-$AH93)+INDEX(R$65:R$74,$AJ93,1)*($AH93)</f>
        <v>0.56520000000000004</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3.9000000000000007E-2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3"/>
        <v>0.78</v>
      </c>
      <c r="AI93" s="413">
        <f t="shared" si="14"/>
        <v>9</v>
      </c>
      <c r="AJ93" s="413">
        <f t="shared" si="15"/>
        <v>10</v>
      </c>
      <c r="AK93" s="429" t="str">
        <f t="shared" si="7"/>
        <v>Dry</v>
      </c>
      <c r="AL93" s="413">
        <f t="shared" si="9"/>
        <v>113</v>
      </c>
      <c r="AM93" s="413"/>
      <c r="AN93" s="485">
        <f t="shared" si="4"/>
        <v>43572</v>
      </c>
      <c r="AO93" s="485">
        <f t="shared" si="8"/>
        <v>43684</v>
      </c>
      <c r="AP93" s="1178">
        <f>INDEX(Periods!$F$21:$O$31,INDEX(Annual!EndGS,1,$E93+2)+2,$E93+2)</f>
        <v>43769</v>
      </c>
      <c r="AQ93" s="408"/>
      <c r="AR93" s="394"/>
      <c r="AS93" s="382"/>
      <c r="AT93" s="382"/>
      <c r="AU93" s="382"/>
    </row>
    <row r="94" spans="1:47" outlineLevel="3" x14ac:dyDescent="0.35">
      <c r="A94" s="382"/>
      <c r="B94" s="391"/>
      <c r="C94" s="384">
        <f t="shared" si="12"/>
        <v>4</v>
      </c>
      <c r="D94" s="408"/>
      <c r="E94" s="465">
        <v>1</v>
      </c>
      <c r="F94" s="1173">
        <f t="shared" si="6"/>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550.28571428571422</v>
      </c>
      <c r="Q94" s="991" cm="1">
        <f t="array" aca="1" ref="Q94" ca="1">INDEX(Q$65:Q$74,$AI94,1)*(1-$AH94)+INDEX(Q$65:Q$74,$AJ94,1)*($AH94)</f>
        <v>0.47535714285714281</v>
      </c>
      <c r="R94" s="991" cm="1">
        <f t="array" aca="1" ref="R94" ca="1">INDEX(R$65:R$74,$AI94,1)*(1-$AH94)+INDEX(R$65:R$74,$AJ94,1)*($AH94)</f>
        <v>0.54178571428571431</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0.10714285714285714</v>
      </c>
      <c r="W94" s="482"/>
      <c r="X94" s="992" cm="1">
        <f t="array" aca="1" ref="X94" ca="1">INDEX(X$65:X$74,$AI94,1)*(1-$AH94)+INDEX(X$65:X$74,$AJ94,1)*($AH94)</f>
        <v>0.71285714285714286</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3"/>
        <v>0.5714285714285714</v>
      </c>
      <c r="AI94" s="413">
        <f t="shared" si="14"/>
        <v>10</v>
      </c>
      <c r="AJ94" s="413">
        <f t="shared" si="15"/>
        <v>1</v>
      </c>
      <c r="AK94" s="429" t="str">
        <f t="shared" si="7"/>
        <v>Dry</v>
      </c>
      <c r="AL94" s="413">
        <f t="shared" si="9"/>
        <v>144</v>
      </c>
      <c r="AM94" s="413"/>
      <c r="AN94" s="485">
        <f t="shared" si="4"/>
        <v>43572</v>
      </c>
      <c r="AO94" s="485">
        <f t="shared" si="8"/>
        <v>43684</v>
      </c>
      <c r="AP94" s="1178">
        <f>INDEX(Periods!$F$21:$O$31,INDEX(Annual!EndGS,1,$E94+2)+2,$E94+2)</f>
        <v>43769</v>
      </c>
      <c r="AQ94" s="408"/>
      <c r="AR94" s="394"/>
      <c r="AS94" s="382"/>
      <c r="AT94" s="382"/>
      <c r="AU94" s="382"/>
    </row>
    <row r="95" spans="1:47" outlineLevel="2" x14ac:dyDescent="0.35">
      <c r="A95" s="382"/>
      <c r="B95" s="391"/>
      <c r="C95" s="384">
        <f t="shared" ref="C95" si="17">INT($C$29)+2</f>
        <v>3</v>
      </c>
      <c r="D95" s="408"/>
      <c r="E95" s="465">
        <v>2</v>
      </c>
      <c r="F95" s="1173">
        <f t="shared" si="6"/>
        <v>43572</v>
      </c>
      <c r="G95" s="408"/>
      <c r="H95" s="429"/>
      <c r="I95" s="659" t="s">
        <v>771</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3"/>
        <v>0</v>
      </c>
      <c r="AI95" s="413">
        <f t="shared" si="14"/>
        <v>2</v>
      </c>
      <c r="AJ95" s="413">
        <f t="shared" si="15"/>
        <v>3</v>
      </c>
      <c r="AK95" s="429" t="str">
        <f t="shared" si="7"/>
        <v>Early</v>
      </c>
      <c r="AL95" s="413">
        <f t="shared" si="9"/>
        <v>0</v>
      </c>
      <c r="AM95" s="413"/>
      <c r="AN95" s="485">
        <f t="shared" si="4"/>
        <v>43572</v>
      </c>
      <c r="AO95" s="485">
        <f t="shared" si="8"/>
        <v>43684</v>
      </c>
      <c r="AP95" s="1178">
        <f>INDEX(Periods!$F$21:$O$31,INDEX(Annual!EndGS,1,$E95+2)+2,$E95+2)</f>
        <v>43784</v>
      </c>
      <c r="AQ95" s="408"/>
      <c r="AR95" s="394"/>
      <c r="AS95" s="382"/>
      <c r="AT95" s="382"/>
      <c r="AU95" s="382"/>
    </row>
    <row r="96" spans="1:47" outlineLevel="3" collapsed="1" x14ac:dyDescent="0.35">
      <c r="A96" s="382"/>
      <c r="B96" s="391"/>
      <c r="C96" s="384">
        <f t="shared" si="12"/>
        <v>4</v>
      </c>
      <c r="D96" s="408"/>
      <c r="E96" s="465">
        <v>2</v>
      </c>
      <c r="F96" s="1173">
        <f t="shared" si="6"/>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3"/>
        <v>0</v>
      </c>
      <c r="AI96" s="413">
        <f t="shared" si="14"/>
        <v>3</v>
      </c>
      <c r="AJ96" s="413">
        <f t="shared" si="15"/>
        <v>4</v>
      </c>
      <c r="AK96" s="429" t="str">
        <f t="shared" si="7"/>
        <v>Early</v>
      </c>
      <c r="AL96" s="413">
        <f t="shared" si="9"/>
        <v>21</v>
      </c>
      <c r="AM96" s="413"/>
      <c r="AN96" s="485">
        <f t="shared" si="4"/>
        <v>43572</v>
      </c>
      <c r="AO96" s="485">
        <f t="shared" si="8"/>
        <v>43684</v>
      </c>
      <c r="AP96" s="1178">
        <f>INDEX(Periods!$F$21:$O$31,INDEX(Annual!EndGS,1,$E96+2)+2,$E96+2)</f>
        <v>43784</v>
      </c>
      <c r="AQ96" s="408"/>
      <c r="AR96" s="394"/>
      <c r="AS96" s="382"/>
      <c r="AT96" s="382"/>
      <c r="AU96" s="382"/>
    </row>
    <row r="97" spans="1:47" outlineLevel="3" x14ac:dyDescent="0.35">
      <c r="A97" s="382"/>
      <c r="B97" s="391"/>
      <c r="C97" s="384">
        <f t="shared" si="12"/>
        <v>4</v>
      </c>
      <c r="D97" s="408"/>
      <c r="E97" s="465">
        <v>2</v>
      </c>
      <c r="F97" s="1173">
        <f t="shared" si="6"/>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3"/>
        <v>0.23214285714285715</v>
      </c>
      <c r="AI97" s="413">
        <f t="shared" si="14"/>
        <v>4</v>
      </c>
      <c r="AJ97" s="413">
        <f t="shared" si="15"/>
        <v>5</v>
      </c>
      <c r="AK97" s="429" t="str">
        <f t="shared" si="7"/>
        <v>Early</v>
      </c>
      <c r="AL97" s="413">
        <f t="shared" si="9"/>
        <v>56</v>
      </c>
      <c r="AM97" s="413"/>
      <c r="AN97" s="485">
        <f t="shared" ref="AN97:AN128" si="19">INDEX(i_break_date,$E97+2,1)</f>
        <v>43572</v>
      </c>
      <c r="AO97" s="485">
        <f t="shared" si="8"/>
        <v>43684</v>
      </c>
      <c r="AP97" s="1178">
        <f>INDEX(Periods!$F$21:$O$31,INDEX(Annual!EndGS,1,$E97+2)+2,$E97+2)</f>
        <v>43784</v>
      </c>
      <c r="AQ97" s="408"/>
      <c r="AR97" s="394"/>
      <c r="AS97" s="382"/>
      <c r="AT97" s="382"/>
      <c r="AU97" s="382"/>
    </row>
    <row r="98" spans="1:47" outlineLevel="3" x14ac:dyDescent="0.35">
      <c r="A98" s="382"/>
      <c r="B98" s="391"/>
      <c r="C98" s="384">
        <f t="shared" si="12"/>
        <v>4</v>
      </c>
      <c r="D98" s="408"/>
      <c r="E98" s="465">
        <v>2</v>
      </c>
      <c r="F98" s="1173">
        <f t="shared" si="6"/>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3"/>
        <v>0</v>
      </c>
      <c r="AI98" s="413">
        <f t="shared" si="14"/>
        <v>5</v>
      </c>
      <c r="AJ98" s="413">
        <f t="shared" si="15"/>
        <v>6</v>
      </c>
      <c r="AK98" s="429" t="str">
        <f t="shared" si="7"/>
        <v>Late</v>
      </c>
      <c r="AL98" s="413">
        <f t="shared" si="9"/>
        <v>0</v>
      </c>
      <c r="AM98" s="413"/>
      <c r="AN98" s="485">
        <f t="shared" si="19"/>
        <v>43572</v>
      </c>
      <c r="AO98" s="485">
        <f t="shared" si="8"/>
        <v>43684</v>
      </c>
      <c r="AP98" s="1178">
        <f>INDEX(Periods!$F$21:$O$31,INDEX(Annual!EndGS,1,$E98+2)+2,$E98+2)</f>
        <v>43784</v>
      </c>
      <c r="AQ98" s="408"/>
      <c r="AR98" s="394"/>
      <c r="AS98" s="382"/>
      <c r="AT98" s="382"/>
      <c r="AU98" s="382"/>
    </row>
    <row r="99" spans="1:47" outlineLevel="3" x14ac:dyDescent="0.35">
      <c r="A99" s="382"/>
      <c r="B99" s="391"/>
      <c r="C99" s="384">
        <f t="shared" si="12"/>
        <v>4</v>
      </c>
      <c r="D99" s="408"/>
      <c r="E99" s="465">
        <v>2</v>
      </c>
      <c r="F99" s="1173">
        <f t="shared" si="6"/>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3"/>
        <v>0</v>
      </c>
      <c r="AI99" s="413">
        <f t="shared" si="14"/>
        <v>6</v>
      </c>
      <c r="AJ99" s="413">
        <f t="shared" si="15"/>
        <v>6</v>
      </c>
      <c r="AK99" s="429" t="str">
        <f t="shared" si="7"/>
        <v>Late</v>
      </c>
      <c r="AL99" s="413">
        <f t="shared" si="9"/>
        <v>49</v>
      </c>
      <c r="AM99" s="413"/>
      <c r="AN99" s="485">
        <f t="shared" si="19"/>
        <v>43572</v>
      </c>
      <c r="AO99" s="485">
        <f t="shared" si="8"/>
        <v>43684</v>
      </c>
      <c r="AP99" s="1178">
        <f>INDEX(Periods!$F$21:$O$31,INDEX(Annual!EndGS,1,$E99+2)+2,$E99+2)</f>
        <v>43784</v>
      </c>
      <c r="AQ99" s="408"/>
      <c r="AR99" s="394"/>
      <c r="AS99" s="382"/>
      <c r="AT99" s="382"/>
      <c r="AU99" s="382"/>
    </row>
    <row r="100" spans="1:47" outlineLevel="3" x14ac:dyDescent="0.35">
      <c r="A100" s="382"/>
      <c r="B100" s="391"/>
      <c r="C100" s="384">
        <f t="shared" si="12"/>
        <v>4</v>
      </c>
      <c r="D100" s="408"/>
      <c r="E100" s="465">
        <v>2</v>
      </c>
      <c r="F100" s="1173">
        <f t="shared" si="6"/>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3"/>
        <v>0.44444444444444442</v>
      </c>
      <c r="AI100" s="413">
        <f t="shared" si="14"/>
        <v>6</v>
      </c>
      <c r="AJ100" s="413">
        <f t="shared" si="15"/>
        <v>6</v>
      </c>
      <c r="AK100" s="429" t="str">
        <f t="shared" si="7"/>
        <v>Late</v>
      </c>
      <c r="AL100" s="413">
        <f t="shared" si="9"/>
        <v>69</v>
      </c>
      <c r="AM100" s="413"/>
      <c r="AN100" s="485">
        <f t="shared" si="19"/>
        <v>43572</v>
      </c>
      <c r="AO100" s="485">
        <f t="shared" si="8"/>
        <v>43684</v>
      </c>
      <c r="AP100" s="1178">
        <f>INDEX(Periods!$F$21:$O$31,INDEX(Annual!EndGS,1,$E100+2)+2,$E100+2)</f>
        <v>43784</v>
      </c>
      <c r="AQ100" s="408"/>
      <c r="AR100" s="394"/>
      <c r="AS100" s="382"/>
      <c r="AT100" s="382"/>
      <c r="AU100" s="382"/>
    </row>
    <row r="101" spans="1:47" outlineLevel="3" x14ac:dyDescent="0.35">
      <c r="A101" s="382"/>
      <c r="B101" s="391"/>
      <c r="C101" s="384">
        <f t="shared" si="12"/>
        <v>4</v>
      </c>
      <c r="D101" s="408"/>
      <c r="E101" s="465">
        <v>2</v>
      </c>
      <c r="F101" s="1173">
        <f t="shared" si="6"/>
        <v>43784</v>
      </c>
      <c r="G101" s="408"/>
      <c r="H101" s="429"/>
      <c r="I101" s="429"/>
      <c r="J101" s="429">
        <v>6</v>
      </c>
      <c r="K101" s="618">
        <f>Periods!I27</f>
        <v>43784</v>
      </c>
      <c r="L101" s="619">
        <f t="shared" ca="1" si="18"/>
        <v>68</v>
      </c>
      <c r="M101" s="445"/>
      <c r="N101" s="413"/>
      <c r="O101" s="989" cm="1">
        <f t="array" aca="1" ref="O101" ca="1">INDEX(O$65:O$74,$AI101,1)*(1-$AH101)+INDEX(O$65:O$74,$AJ101,1)*($AH101)</f>
        <v>499.99999999999994</v>
      </c>
      <c r="P101" s="989" cm="1">
        <f t="array" aca="1" ref="P101" ca="1">INDEX(P$65:P$74,$AI101,1)*(1-$AH101)+INDEX(P$65:P$74,$AJ101,1)*($AH101)</f>
        <v>2727.4193548387098</v>
      </c>
      <c r="Q101" s="990" cm="1">
        <f t="array" aca="1" ref="Q101" ca="1">INDEX(Q$65:Q$74,$AI101,1)*(1-$AH101)+INDEX(Q$65:Q$74,$AJ101,1)*($AH101)</f>
        <v>0.54419354838709677</v>
      </c>
      <c r="R101" s="990" cm="1">
        <f t="array" aca="1" ref="R101" ca="1">INDEX(R$65:R$74,$AI101,1)*(1-$AH101)+INDEX(R$65:R$74,$AJ101,1)*($AH101)</f>
        <v>0.67072580645161295</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0.68225806451612891</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3"/>
        <v>0.19354838709677419</v>
      </c>
      <c r="AI101" s="413">
        <f t="shared" si="14"/>
        <v>7</v>
      </c>
      <c r="AJ101" s="413">
        <f t="shared" si="15"/>
        <v>8</v>
      </c>
      <c r="AK101" s="429" t="str">
        <f t="shared" si="7"/>
        <v>Dry</v>
      </c>
      <c r="AL101" s="413">
        <f t="shared" si="9"/>
        <v>6</v>
      </c>
      <c r="AM101" s="413"/>
      <c r="AN101" s="485">
        <f t="shared" si="19"/>
        <v>43572</v>
      </c>
      <c r="AO101" s="485">
        <f t="shared" si="8"/>
        <v>43684</v>
      </c>
      <c r="AP101" s="1178">
        <f>INDEX(Periods!$F$21:$O$31,INDEX(Annual!EndGS,1,$E101+2)+2,$E101+2)</f>
        <v>43784</v>
      </c>
      <c r="AQ101" s="408"/>
      <c r="AR101" s="394"/>
      <c r="AS101" s="382"/>
      <c r="AT101" s="382"/>
      <c r="AU101" s="382"/>
    </row>
    <row r="102" spans="1:47" outlineLevel="3" x14ac:dyDescent="0.35">
      <c r="A102" s="382"/>
      <c r="B102" s="391"/>
      <c r="C102" s="384">
        <f t="shared" si="12"/>
        <v>4</v>
      </c>
      <c r="D102" s="408"/>
      <c r="E102" s="465">
        <v>2</v>
      </c>
      <c r="F102" s="1173">
        <f t="shared" si="6"/>
        <v>43852</v>
      </c>
      <c r="G102" s="408"/>
      <c r="H102" s="429"/>
      <c r="I102" s="429"/>
      <c r="J102" s="429">
        <v>7</v>
      </c>
      <c r="K102" s="618">
        <f>Periods!I28</f>
        <v>43852</v>
      </c>
      <c r="L102" s="619">
        <f t="shared" ca="1" si="18"/>
        <v>39</v>
      </c>
      <c r="M102" s="445"/>
      <c r="N102" s="413"/>
      <c r="O102" s="989" cm="1">
        <f t="array" aca="1" ref="O102" ca="1">INDEX(O$65:O$74,$AI102,1)*(1-$AH102)+INDEX(O$65:O$74,$AJ102,1)*($AH102)</f>
        <v>350</v>
      </c>
      <c r="P102" s="989" cm="1">
        <f t="array" aca="1" ref="P102" ca="1">INDEX(P$65:P$74,$AI102,1)*(1-$AH102)+INDEX(P$65:P$74,$AJ102,1)*($AH102)</f>
        <v>1450</v>
      </c>
      <c r="Q102" s="990" cm="1">
        <f t="array" aca="1" ref="Q102" ca="1">INDEX(Q$65:Q$74,$AI102,1)*(1-$AH102)+INDEX(Q$65:Q$74,$AJ102,1)*($AH102)</f>
        <v>0.5</v>
      </c>
      <c r="R102" s="990" cm="1">
        <f t="array" aca="1" ref="R102" ca="1">INDEX(R$65:R$74,$AI102,1)*(1-$AH102)+INDEX(R$65:R$74,$AJ102,1)*($AH102)</f>
        <v>0.59250000000000003</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400</v>
      </c>
      <c r="AC102" s="1164" cm="1">
        <f t="array" aca="1" ref="AC102" ca="1">INDEX(AC$65:AC$74,$AI102,1)*(1-$AH102)+INDEX(AC$65:AC$74,$AJ102,1)*($AH102)</f>
        <v>400</v>
      </c>
      <c r="AD102" s="1164" cm="1">
        <f t="array" aca="1" ref="AD102" ca="1">INDEX(AD$65:AD$74,$AI102,1)*(1-$AH102)+INDEX(AD$65:AD$74,$AJ102,1)*($AH102)</f>
        <v>400</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3"/>
        <v>0</v>
      </c>
      <c r="AI102" s="413">
        <f t="shared" si="14"/>
        <v>9</v>
      </c>
      <c r="AJ102" s="413">
        <f t="shared" si="15"/>
        <v>10</v>
      </c>
      <c r="AK102" s="429" t="str">
        <f t="shared" si="7"/>
        <v>Dry</v>
      </c>
      <c r="AL102" s="413">
        <f t="shared" si="9"/>
        <v>74</v>
      </c>
      <c r="AM102" s="413"/>
      <c r="AN102" s="485">
        <f t="shared" si="19"/>
        <v>43572</v>
      </c>
      <c r="AO102" s="485">
        <f t="shared" si="8"/>
        <v>43684</v>
      </c>
      <c r="AP102" s="1178">
        <f>INDEX(Periods!$F$21:$O$31,INDEX(Annual!EndGS,1,$E102+2)+2,$E102+2)</f>
        <v>43784</v>
      </c>
      <c r="AQ102" s="408"/>
      <c r="AR102" s="394"/>
      <c r="AS102" s="382"/>
      <c r="AT102" s="382"/>
      <c r="AU102" s="382"/>
    </row>
    <row r="103" spans="1:47" outlineLevel="3" x14ac:dyDescent="0.35">
      <c r="A103" s="382"/>
      <c r="B103" s="391"/>
      <c r="C103" s="384">
        <f t="shared" si="12"/>
        <v>4</v>
      </c>
      <c r="D103" s="408"/>
      <c r="E103" s="465">
        <v>2</v>
      </c>
      <c r="F103" s="1173">
        <f t="shared" si="6"/>
        <v>43891</v>
      </c>
      <c r="G103" s="408"/>
      <c r="H103" s="429"/>
      <c r="I103" s="429"/>
      <c r="J103" s="429">
        <v>8</v>
      </c>
      <c r="K103" s="618">
        <f>Periods!I29</f>
        <v>43891</v>
      </c>
      <c r="L103" s="619">
        <f t="shared" ca="1" si="18"/>
        <v>31</v>
      </c>
      <c r="M103" s="445"/>
      <c r="N103" s="413"/>
      <c r="O103" s="989" cm="1">
        <f t="array" aca="1" ref="O103" ca="1">INDEX(O$65:O$74,$AI103,1)*(1-$AH103)+INDEX(O$65:O$74,$AJ103,1)*($AH103)</f>
        <v>233</v>
      </c>
      <c r="P103" s="989" cm="1">
        <f t="array" aca="1" ref="P103" ca="1">INDEX(P$65:P$74,$AI103,1)*(1-$AH103)+INDEX(P$65:P$74,$AJ103,1)*($AH103)</f>
        <v>865</v>
      </c>
      <c r="Q103" s="990" cm="1">
        <f t="array" aca="1" ref="Q103" ca="1">INDEX(Q$65:Q$74,$AI103,1)*(1-$AH103)+INDEX(Q$65:Q$74,$AJ103,1)*($AH103)</f>
        <v>0.48635</v>
      </c>
      <c r="R103" s="990" cm="1">
        <f t="array" aca="1" ref="R103" ca="1">INDEX(R$65:R$74,$AI103,1)*(1-$AH103)+INDEX(R$65:R$74,$AJ103,1)*($AH103)</f>
        <v>0.56520000000000004</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3.9000000000000007E-2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3"/>
        <v>0.78</v>
      </c>
      <c r="AI103" s="413">
        <f t="shared" si="14"/>
        <v>9</v>
      </c>
      <c r="AJ103" s="413">
        <f t="shared" si="15"/>
        <v>10</v>
      </c>
      <c r="AK103" s="429" t="str">
        <f t="shared" si="7"/>
        <v>Dry</v>
      </c>
      <c r="AL103" s="413">
        <f t="shared" si="9"/>
        <v>113</v>
      </c>
      <c r="AM103" s="413"/>
      <c r="AN103" s="485">
        <f t="shared" si="19"/>
        <v>43572</v>
      </c>
      <c r="AO103" s="485">
        <f t="shared" si="8"/>
        <v>43684</v>
      </c>
      <c r="AP103" s="1178">
        <f>INDEX(Periods!$F$21:$O$31,INDEX(Annual!EndGS,1,$E103+2)+2,$E103+2)</f>
        <v>43784</v>
      </c>
      <c r="AQ103" s="408"/>
      <c r="AR103" s="394"/>
      <c r="AS103" s="382"/>
      <c r="AT103" s="382"/>
      <c r="AU103" s="382"/>
    </row>
    <row r="104" spans="1:47" outlineLevel="3" x14ac:dyDescent="0.35">
      <c r="A104" s="382"/>
      <c r="B104" s="391"/>
      <c r="C104" s="384">
        <f t="shared" si="12"/>
        <v>4</v>
      </c>
      <c r="D104" s="408"/>
      <c r="E104" s="465">
        <v>2</v>
      </c>
      <c r="F104" s="1173">
        <f t="shared" si="6"/>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550.28571428571422</v>
      </c>
      <c r="Q104" s="991" cm="1">
        <f t="array" aca="1" ref="Q104" ca="1">INDEX(Q$65:Q$74,$AI104,1)*(1-$AH104)+INDEX(Q$65:Q$74,$AJ104,1)*($AH104)</f>
        <v>0.47535714285714281</v>
      </c>
      <c r="R104" s="991" cm="1">
        <f t="array" aca="1" ref="R104" ca="1">INDEX(R$65:R$74,$AI104,1)*(1-$AH104)+INDEX(R$65:R$74,$AJ104,1)*($AH104)</f>
        <v>0.54178571428571431</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0.10714285714285714</v>
      </c>
      <c r="W104" s="482"/>
      <c r="X104" s="992" cm="1">
        <f t="array" aca="1" ref="X104" ca="1">INDEX(X$65:X$74,$AI104,1)*(1-$AH104)+INDEX(X$65:X$74,$AJ104,1)*($AH104)</f>
        <v>0.71285714285714286</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3"/>
        <v>0.5714285714285714</v>
      </c>
      <c r="AI104" s="413">
        <f t="shared" si="14"/>
        <v>10</v>
      </c>
      <c r="AJ104" s="413">
        <f t="shared" si="15"/>
        <v>1</v>
      </c>
      <c r="AK104" s="429" t="str">
        <f t="shared" si="7"/>
        <v>Dry</v>
      </c>
      <c r="AL104" s="413">
        <f t="shared" si="9"/>
        <v>144</v>
      </c>
      <c r="AM104" s="413"/>
      <c r="AN104" s="485">
        <f t="shared" si="19"/>
        <v>43572</v>
      </c>
      <c r="AO104" s="485">
        <f t="shared" si="8"/>
        <v>43684</v>
      </c>
      <c r="AP104" s="1178">
        <f>INDEX(Periods!$F$21:$O$31,INDEX(Annual!EndGS,1,$E104+2)+2,$E104+2)</f>
        <v>43784</v>
      </c>
      <c r="AQ104" s="408"/>
      <c r="AR104" s="394"/>
      <c r="AS104" s="382"/>
      <c r="AT104" s="382"/>
      <c r="AU104" s="382"/>
    </row>
    <row r="105" spans="1:47" outlineLevel="2" x14ac:dyDescent="0.35">
      <c r="A105" s="382"/>
      <c r="B105" s="391"/>
      <c r="C105" s="384">
        <f t="shared" ref="C105" si="20">INT($C$29)+2</f>
        <v>3</v>
      </c>
      <c r="D105" s="408"/>
      <c r="E105" s="465">
        <v>3</v>
      </c>
      <c r="F105" s="1173">
        <f t="shared" si="6"/>
        <v>43572</v>
      </c>
      <c r="G105" s="408"/>
      <c r="H105" s="429"/>
      <c r="I105" s="659" t="s">
        <v>772</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3"/>
        <v>0</v>
      </c>
      <c r="AI105" s="413">
        <f t="shared" si="14"/>
        <v>2</v>
      </c>
      <c r="AJ105" s="413">
        <f t="shared" si="15"/>
        <v>3</v>
      </c>
      <c r="AK105" s="429" t="str">
        <f t="shared" si="7"/>
        <v>Early</v>
      </c>
      <c r="AL105" s="413">
        <f t="shared" si="9"/>
        <v>0</v>
      </c>
      <c r="AM105" s="413"/>
      <c r="AN105" s="485">
        <f t="shared" si="19"/>
        <v>43572</v>
      </c>
      <c r="AO105" s="485">
        <f t="shared" si="8"/>
        <v>43684</v>
      </c>
      <c r="AP105" s="1178">
        <f>INDEX(Periods!$F$21:$O$31,INDEX(Annual!EndGS,1,$E105+2)+2,$E105+2)</f>
        <v>43766</v>
      </c>
      <c r="AQ105" s="408"/>
      <c r="AR105" s="394"/>
      <c r="AS105" s="382"/>
      <c r="AT105" s="382"/>
      <c r="AU105" s="382"/>
    </row>
    <row r="106" spans="1:47" outlineLevel="3" collapsed="1" x14ac:dyDescent="0.35">
      <c r="A106" s="382"/>
      <c r="B106" s="391"/>
      <c r="C106" s="384">
        <f t="shared" si="12"/>
        <v>4</v>
      </c>
      <c r="D106" s="408"/>
      <c r="E106" s="465">
        <v>3</v>
      </c>
      <c r="F106" s="1173">
        <f t="shared" si="6"/>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3"/>
        <v>0</v>
      </c>
      <c r="AI106" s="413">
        <f t="shared" si="14"/>
        <v>3</v>
      </c>
      <c r="AJ106" s="413">
        <f t="shared" si="15"/>
        <v>4</v>
      </c>
      <c r="AK106" s="429" t="str">
        <f t="shared" si="7"/>
        <v>Early</v>
      </c>
      <c r="AL106" s="413">
        <f t="shared" si="9"/>
        <v>21</v>
      </c>
      <c r="AM106" s="413"/>
      <c r="AN106" s="485">
        <f t="shared" si="19"/>
        <v>43572</v>
      </c>
      <c r="AO106" s="485">
        <f t="shared" si="8"/>
        <v>43684</v>
      </c>
      <c r="AP106" s="1178">
        <f>INDEX(Periods!$F$21:$O$31,INDEX(Annual!EndGS,1,$E106+2)+2,$E106+2)</f>
        <v>43766</v>
      </c>
      <c r="AQ106" s="408"/>
      <c r="AR106" s="394"/>
      <c r="AS106" s="382"/>
      <c r="AT106" s="382"/>
      <c r="AU106" s="382"/>
    </row>
    <row r="107" spans="1:47" outlineLevel="3" x14ac:dyDescent="0.35">
      <c r="A107" s="382"/>
      <c r="B107" s="391"/>
      <c r="C107" s="384">
        <f t="shared" si="12"/>
        <v>4</v>
      </c>
      <c r="D107" s="408"/>
      <c r="E107" s="465">
        <v>3</v>
      </c>
      <c r="F107" s="1173">
        <f t="shared" si="6"/>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3"/>
        <v>0.23214285714285715</v>
      </c>
      <c r="AI107" s="413">
        <f t="shared" si="14"/>
        <v>4</v>
      </c>
      <c r="AJ107" s="413">
        <f t="shared" si="15"/>
        <v>5</v>
      </c>
      <c r="AK107" s="429" t="str">
        <f t="shared" si="7"/>
        <v>Early</v>
      </c>
      <c r="AL107" s="413">
        <f t="shared" si="9"/>
        <v>56</v>
      </c>
      <c r="AM107" s="413"/>
      <c r="AN107" s="485">
        <f t="shared" si="19"/>
        <v>43572</v>
      </c>
      <c r="AO107" s="485">
        <f t="shared" si="8"/>
        <v>43684</v>
      </c>
      <c r="AP107" s="1178">
        <f>INDEX(Periods!$F$21:$O$31,INDEX(Annual!EndGS,1,$E107+2)+2,$E107+2)</f>
        <v>43766</v>
      </c>
      <c r="AQ107" s="408"/>
      <c r="AR107" s="394"/>
      <c r="AS107" s="382"/>
      <c r="AT107" s="382"/>
      <c r="AU107" s="382"/>
    </row>
    <row r="108" spans="1:47" outlineLevel="3" x14ac:dyDescent="0.35">
      <c r="A108" s="382"/>
      <c r="B108" s="391"/>
      <c r="C108" s="384">
        <f t="shared" si="12"/>
        <v>4</v>
      </c>
      <c r="D108" s="408"/>
      <c r="E108" s="465">
        <v>3</v>
      </c>
      <c r="F108" s="1173">
        <f t="shared" si="6"/>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3"/>
        <v>0</v>
      </c>
      <c r="AI108" s="413">
        <f t="shared" si="14"/>
        <v>5</v>
      </c>
      <c r="AJ108" s="413">
        <f t="shared" si="15"/>
        <v>6</v>
      </c>
      <c r="AK108" s="429" t="str">
        <f t="shared" si="7"/>
        <v>Late</v>
      </c>
      <c r="AL108" s="413">
        <f t="shared" si="9"/>
        <v>0</v>
      </c>
      <c r="AM108" s="413"/>
      <c r="AN108" s="485">
        <f t="shared" si="19"/>
        <v>43572</v>
      </c>
      <c r="AO108" s="485">
        <f t="shared" si="8"/>
        <v>43684</v>
      </c>
      <c r="AP108" s="1178">
        <f>INDEX(Periods!$F$21:$O$31,INDEX(Annual!EndGS,1,$E108+2)+2,$E108+2)</f>
        <v>43766</v>
      </c>
      <c r="AQ108" s="408"/>
      <c r="AR108" s="394"/>
      <c r="AS108" s="382"/>
      <c r="AT108" s="382"/>
      <c r="AU108" s="382"/>
    </row>
    <row r="109" spans="1:47" outlineLevel="3" x14ac:dyDescent="0.35">
      <c r="A109" s="382"/>
      <c r="B109" s="391"/>
      <c r="C109" s="384">
        <f t="shared" si="12"/>
        <v>4</v>
      </c>
      <c r="D109" s="408"/>
      <c r="E109" s="465">
        <v>3</v>
      </c>
      <c r="F109" s="1173">
        <f t="shared" si="6"/>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3"/>
        <v>0</v>
      </c>
      <c r="AI109" s="413">
        <f t="shared" si="14"/>
        <v>6</v>
      </c>
      <c r="AJ109" s="413">
        <f t="shared" si="15"/>
        <v>6</v>
      </c>
      <c r="AK109" s="429" t="str">
        <f t="shared" si="7"/>
        <v>Late</v>
      </c>
      <c r="AL109" s="413">
        <f t="shared" si="9"/>
        <v>49</v>
      </c>
      <c r="AM109" s="413"/>
      <c r="AN109" s="485">
        <f t="shared" si="19"/>
        <v>43572</v>
      </c>
      <c r="AO109" s="485">
        <f t="shared" si="8"/>
        <v>43684</v>
      </c>
      <c r="AP109" s="1178">
        <f>INDEX(Periods!$F$21:$O$31,INDEX(Annual!EndGS,1,$E109+2)+2,$E109+2)</f>
        <v>43766</v>
      </c>
      <c r="AQ109" s="408"/>
      <c r="AR109" s="394"/>
      <c r="AS109" s="382"/>
      <c r="AT109" s="382"/>
      <c r="AU109" s="382"/>
    </row>
    <row r="110" spans="1:47" outlineLevel="3" x14ac:dyDescent="0.35">
      <c r="A110" s="382"/>
      <c r="B110" s="391"/>
      <c r="C110" s="384">
        <f t="shared" si="12"/>
        <v>4</v>
      </c>
      <c r="D110" s="408"/>
      <c r="E110" s="465">
        <v>3</v>
      </c>
      <c r="F110" s="1173">
        <f t="shared" si="6"/>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3"/>
        <v>0.44444444444444442</v>
      </c>
      <c r="AI110" s="413">
        <f t="shared" si="14"/>
        <v>6</v>
      </c>
      <c r="AJ110" s="413">
        <f t="shared" si="15"/>
        <v>6</v>
      </c>
      <c r="AK110" s="429" t="str">
        <f t="shared" si="7"/>
        <v>Late</v>
      </c>
      <c r="AL110" s="413">
        <f t="shared" si="9"/>
        <v>69</v>
      </c>
      <c r="AM110" s="413"/>
      <c r="AN110" s="485">
        <f t="shared" si="19"/>
        <v>43572</v>
      </c>
      <c r="AO110" s="485">
        <f t="shared" si="8"/>
        <v>43684</v>
      </c>
      <c r="AP110" s="1178">
        <f>INDEX(Periods!$F$21:$O$31,INDEX(Annual!EndGS,1,$E110+2)+2,$E110+2)</f>
        <v>43766</v>
      </c>
      <c r="AQ110" s="408"/>
      <c r="AR110" s="394"/>
      <c r="AS110" s="382"/>
      <c r="AT110" s="382"/>
      <c r="AU110" s="382"/>
    </row>
    <row r="111" spans="1:47" outlineLevel="3" x14ac:dyDescent="0.35">
      <c r="A111" s="382"/>
      <c r="B111" s="391"/>
      <c r="C111" s="384">
        <f t="shared" si="12"/>
        <v>4</v>
      </c>
      <c r="D111" s="408"/>
      <c r="E111" s="465">
        <v>3</v>
      </c>
      <c r="F111" s="1173">
        <f t="shared" si="6"/>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3"/>
        <v>0</v>
      </c>
      <c r="AI111" s="413">
        <f t="shared" si="14"/>
        <v>7</v>
      </c>
      <c r="AJ111" s="413">
        <f t="shared" si="15"/>
        <v>8</v>
      </c>
      <c r="AK111" s="429" t="str">
        <f t="shared" si="7"/>
        <v>Dry</v>
      </c>
      <c r="AL111" s="413">
        <f t="shared" si="9"/>
        <v>0</v>
      </c>
      <c r="AM111" s="413"/>
      <c r="AN111" s="485">
        <f t="shared" si="19"/>
        <v>43572</v>
      </c>
      <c r="AO111" s="485">
        <f t="shared" si="8"/>
        <v>43684</v>
      </c>
      <c r="AP111" s="1178">
        <f>INDEX(Periods!$F$21:$O$31,INDEX(Annual!EndGS,1,$E111+2)+2,$E111+2)</f>
        <v>43766</v>
      </c>
      <c r="AQ111" s="408"/>
      <c r="AR111" s="394"/>
      <c r="AS111" s="382"/>
      <c r="AT111" s="382"/>
      <c r="AU111" s="382"/>
    </row>
    <row r="112" spans="1:47" outlineLevel="3" x14ac:dyDescent="0.35">
      <c r="A112" s="382"/>
      <c r="B112" s="391"/>
      <c r="C112" s="384">
        <f t="shared" si="12"/>
        <v>4</v>
      </c>
      <c r="D112" s="408"/>
      <c r="E112" s="465">
        <v>3</v>
      </c>
      <c r="F112" s="1173">
        <f t="shared" si="6"/>
        <v>43852</v>
      </c>
      <c r="G112" s="408"/>
      <c r="H112" s="429"/>
      <c r="I112" s="429"/>
      <c r="J112" s="429">
        <v>7</v>
      </c>
      <c r="K112" s="618">
        <f>Periods!J28</f>
        <v>43852</v>
      </c>
      <c r="L112" s="619">
        <f t="shared" ca="1" si="18"/>
        <v>39</v>
      </c>
      <c r="M112" s="445"/>
      <c r="N112" s="413"/>
      <c r="O112" s="989" cm="1">
        <f t="array" aca="1" ref="O112" ca="1">INDEX(O$65:O$74,$AI112,1)*(1-$AH112)+INDEX(O$65:O$74,$AJ112,1)*($AH112)</f>
        <v>350</v>
      </c>
      <c r="P112" s="989" cm="1">
        <f t="array" aca="1" ref="P112" ca="1">INDEX(P$65:P$74,$AI112,1)*(1-$AH112)+INDEX(P$65:P$74,$AJ112,1)*($AH112)</f>
        <v>1450</v>
      </c>
      <c r="Q112" s="990" cm="1">
        <f t="array" aca="1" ref="Q112" ca="1">INDEX(Q$65:Q$74,$AI112,1)*(1-$AH112)+INDEX(Q$65:Q$74,$AJ112,1)*($AH112)</f>
        <v>0.5</v>
      </c>
      <c r="R112" s="990" cm="1">
        <f t="array" aca="1" ref="R112" ca="1">INDEX(R$65:R$74,$AI112,1)*(1-$AH112)+INDEX(R$65:R$74,$AJ112,1)*($AH112)</f>
        <v>0.59250000000000003</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0</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3"/>
        <v>0</v>
      </c>
      <c r="AI112" s="413">
        <f t="shared" si="14"/>
        <v>9</v>
      </c>
      <c r="AJ112" s="413">
        <f t="shared" si="15"/>
        <v>10</v>
      </c>
      <c r="AK112" s="429" t="str">
        <f t="shared" si="7"/>
        <v>Dry</v>
      </c>
      <c r="AL112" s="413">
        <f t="shared" si="9"/>
        <v>74</v>
      </c>
      <c r="AM112" s="413"/>
      <c r="AN112" s="485">
        <f t="shared" si="19"/>
        <v>43572</v>
      </c>
      <c r="AO112" s="485">
        <f t="shared" si="8"/>
        <v>43684</v>
      </c>
      <c r="AP112" s="1178">
        <f>INDEX(Periods!$F$21:$O$31,INDEX(Annual!EndGS,1,$E112+2)+2,$E112+2)</f>
        <v>43766</v>
      </c>
      <c r="AQ112" s="408"/>
      <c r="AR112" s="394"/>
      <c r="AS112" s="382"/>
      <c r="AT112" s="382"/>
      <c r="AU112" s="382"/>
    </row>
    <row r="113" spans="1:47" outlineLevel="3" x14ac:dyDescent="0.35">
      <c r="A113" s="382"/>
      <c r="B113" s="391"/>
      <c r="C113" s="384">
        <f t="shared" si="12"/>
        <v>4</v>
      </c>
      <c r="D113" s="408"/>
      <c r="E113" s="465">
        <v>3</v>
      </c>
      <c r="F113" s="1173">
        <f t="shared" si="6"/>
        <v>43891</v>
      </c>
      <c r="G113" s="408"/>
      <c r="H113" s="429"/>
      <c r="I113" s="429"/>
      <c r="J113" s="429">
        <v>8</v>
      </c>
      <c r="K113" s="618">
        <f>Periods!J29</f>
        <v>43891</v>
      </c>
      <c r="L113" s="619">
        <f t="shared" ca="1" si="18"/>
        <v>31</v>
      </c>
      <c r="M113" s="445"/>
      <c r="N113" s="413"/>
      <c r="O113" s="989" cm="1">
        <f t="array" aca="1" ref="O113" ca="1">INDEX(O$65:O$74,$AI113,1)*(1-$AH113)+INDEX(O$65:O$74,$AJ113,1)*($AH113)</f>
        <v>233</v>
      </c>
      <c r="P113" s="989" cm="1">
        <f t="array" aca="1" ref="P113" ca="1">INDEX(P$65:P$74,$AI113,1)*(1-$AH113)+INDEX(P$65:P$74,$AJ113,1)*($AH113)</f>
        <v>865</v>
      </c>
      <c r="Q113" s="990" cm="1">
        <f t="array" aca="1" ref="Q113" ca="1">INDEX(Q$65:Q$74,$AI113,1)*(1-$AH113)+INDEX(Q$65:Q$74,$AJ113,1)*($AH113)</f>
        <v>0.48635</v>
      </c>
      <c r="R113" s="990" cm="1">
        <f t="array" aca="1" ref="R113" ca="1">INDEX(R$65:R$74,$AI113,1)*(1-$AH113)+INDEX(R$65:R$74,$AJ113,1)*($AH113)</f>
        <v>0.56520000000000004</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3.9000000000000007E-2</v>
      </c>
      <c r="W113" s="413"/>
      <c r="X113" s="989" cm="1">
        <f t="array" aca="1" ref="X113" ca="1">INDEX(X$65:X$74,$AI113,1)*(1-$AH113)+INDEX(X$65:X$74,$AJ113,1)*($AH113)</f>
        <v>0.33</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3"/>
        <v>0.78</v>
      </c>
      <c r="AI113" s="413">
        <f t="shared" si="14"/>
        <v>9</v>
      </c>
      <c r="AJ113" s="413">
        <f t="shared" si="15"/>
        <v>10</v>
      </c>
      <c r="AK113" s="429" t="str">
        <f t="shared" si="7"/>
        <v>Dry</v>
      </c>
      <c r="AL113" s="413">
        <f t="shared" si="9"/>
        <v>113</v>
      </c>
      <c r="AM113" s="413"/>
      <c r="AN113" s="485">
        <f t="shared" si="19"/>
        <v>43572</v>
      </c>
      <c r="AO113" s="485">
        <f t="shared" si="8"/>
        <v>43684</v>
      </c>
      <c r="AP113" s="1178">
        <f>INDEX(Periods!$F$21:$O$31,INDEX(Annual!EndGS,1,$E113+2)+2,$E113+2)</f>
        <v>43766</v>
      </c>
      <c r="AQ113" s="408"/>
      <c r="AR113" s="394"/>
      <c r="AS113" s="382"/>
      <c r="AT113" s="382"/>
      <c r="AU113" s="382"/>
    </row>
    <row r="114" spans="1:47" outlineLevel="3" x14ac:dyDescent="0.35">
      <c r="A114" s="382"/>
      <c r="B114" s="391"/>
      <c r="C114" s="384">
        <f t="shared" si="12"/>
        <v>4</v>
      </c>
      <c r="D114" s="408"/>
      <c r="E114" s="465">
        <v>3</v>
      </c>
      <c r="F114" s="1173">
        <f t="shared" si="6"/>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550.28571428571422</v>
      </c>
      <c r="Q114" s="991" cm="1">
        <f t="array" aca="1" ref="Q114" ca="1">INDEX(Q$65:Q$74,$AI114,1)*(1-$AH114)+INDEX(Q$65:Q$74,$AJ114,1)*($AH114)</f>
        <v>0.47535714285714281</v>
      </c>
      <c r="R114" s="991" cm="1">
        <f t="array" aca="1" ref="R114" ca="1">INDEX(R$65:R$74,$AI114,1)*(1-$AH114)+INDEX(R$65:R$74,$AJ114,1)*($AH114)</f>
        <v>0.54178571428571431</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0.10714285714285714</v>
      </c>
      <c r="W114" s="482"/>
      <c r="X114" s="992" cm="1">
        <f t="array" aca="1" ref="X114" ca="1">INDEX(X$65:X$74,$AI114,1)*(1-$AH114)+INDEX(X$65:X$74,$AJ114,1)*($AH114)</f>
        <v>0.71285714285714286</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3"/>
        <v>0.5714285714285714</v>
      </c>
      <c r="AI114" s="413">
        <f t="shared" si="14"/>
        <v>10</v>
      </c>
      <c r="AJ114" s="413">
        <f t="shared" si="15"/>
        <v>1</v>
      </c>
      <c r="AK114" s="429" t="str">
        <f t="shared" si="7"/>
        <v>Dry</v>
      </c>
      <c r="AL114" s="413">
        <f t="shared" si="9"/>
        <v>144</v>
      </c>
      <c r="AM114" s="413"/>
      <c r="AN114" s="485">
        <f t="shared" si="19"/>
        <v>43572</v>
      </c>
      <c r="AO114" s="485">
        <f t="shared" si="8"/>
        <v>43684</v>
      </c>
      <c r="AP114" s="1178">
        <f>INDEX(Periods!$F$21:$O$31,INDEX(Annual!EndGS,1,$E114+2)+2,$E114+2)</f>
        <v>43766</v>
      </c>
      <c r="AQ114" s="408"/>
      <c r="AR114" s="394"/>
      <c r="AS114" s="382"/>
      <c r="AT114" s="382"/>
      <c r="AU114" s="382"/>
    </row>
    <row r="115" spans="1:47" outlineLevel="2" x14ac:dyDescent="0.35">
      <c r="A115" s="382"/>
      <c r="B115" s="391"/>
      <c r="C115" s="384">
        <f t="shared" ref="C115" si="21">INT($C$29)+2</f>
        <v>3</v>
      </c>
      <c r="D115" s="408"/>
      <c r="E115" s="465">
        <v>4</v>
      </c>
      <c r="F115" s="1173">
        <f t="shared" si="6"/>
        <v>43936</v>
      </c>
      <c r="G115" s="408"/>
      <c r="H115" s="429"/>
      <c r="I115" s="659" t="s">
        <v>773</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438</v>
      </c>
      <c r="Q115" s="990" cm="1">
        <f t="array" aca="1" ref="Q115" ca="1">INDEX(Q$65:Q$74,$AI115,1)*(1-$AH115)+INDEX(Q$65:Q$74,$AJ115,1)*($AH115)</f>
        <v>0.47</v>
      </c>
      <c r="R115" s="990" cm="1">
        <f t="array" aca="1" ref="R115" ca="1">INDEX(R$65:R$74,$AI115,1)*(1-$AH115)+INDEX(R$65:R$74,$AJ115,1)*($AH115)</f>
        <v>0.53</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0.15</v>
      </c>
      <c r="W115" s="662"/>
      <c r="X115" s="988" cm="1">
        <f t="array" aca="1" ref="X115" ca="1">INDEX(X$65:X$74,$AI115,1)*(1-$AH115)+INDEX(X$65:X$74,$AJ115,1)*($AH115)</f>
        <v>1</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3"/>
        <v>0</v>
      </c>
      <c r="AI115" s="413">
        <f t="shared" si="14"/>
        <v>1</v>
      </c>
      <c r="AJ115" s="413">
        <f t="shared" si="15"/>
        <v>1</v>
      </c>
      <c r="AK115" s="429" t="str">
        <f t="shared" si="7"/>
        <v>Dry</v>
      </c>
      <c r="AL115" s="413">
        <f t="shared" si="9"/>
        <v>158</v>
      </c>
      <c r="AM115" s="413"/>
      <c r="AN115" s="485">
        <f t="shared" si="19"/>
        <v>43593</v>
      </c>
      <c r="AO115" s="485">
        <f t="shared" si="8"/>
        <v>43684</v>
      </c>
      <c r="AP115" s="1178">
        <f>INDEX(Periods!$F$21:$O$31,INDEX(Annual!EndGS,1,$E115+2)+2,$E115+2)</f>
        <v>43789</v>
      </c>
      <c r="AQ115" s="408"/>
      <c r="AR115" s="394"/>
      <c r="AS115" s="382"/>
      <c r="AT115" s="382"/>
      <c r="AU115" s="382"/>
    </row>
    <row r="116" spans="1:47" outlineLevel="3" collapsed="1" x14ac:dyDescent="0.35">
      <c r="A116" s="382"/>
      <c r="B116" s="391"/>
      <c r="C116" s="384">
        <f t="shared" si="12"/>
        <v>4</v>
      </c>
      <c r="D116" s="408"/>
      <c r="E116" s="465">
        <v>4</v>
      </c>
      <c r="F116" s="1173">
        <f t="shared" si="6"/>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3"/>
        <v>0</v>
      </c>
      <c r="AI116" s="413">
        <f t="shared" si="14"/>
        <v>2</v>
      </c>
      <c r="AJ116" s="413">
        <f t="shared" si="15"/>
        <v>3</v>
      </c>
      <c r="AK116" s="429" t="str">
        <f t="shared" si="7"/>
        <v>Early</v>
      </c>
      <c r="AL116" s="413">
        <f t="shared" si="9"/>
        <v>0</v>
      </c>
      <c r="AM116" s="413"/>
      <c r="AN116" s="485">
        <f t="shared" si="19"/>
        <v>43593</v>
      </c>
      <c r="AO116" s="485">
        <f t="shared" si="8"/>
        <v>43684</v>
      </c>
      <c r="AP116" s="1178">
        <f>INDEX(Periods!$F$21:$O$31,INDEX(Annual!EndGS,1,$E116+2)+2,$E116+2)</f>
        <v>43789</v>
      </c>
      <c r="AQ116" s="408"/>
      <c r="AR116" s="394"/>
      <c r="AS116" s="382"/>
      <c r="AT116" s="382"/>
      <c r="AU116" s="382"/>
    </row>
    <row r="117" spans="1:47" outlineLevel="3" x14ac:dyDescent="0.35">
      <c r="A117" s="382"/>
      <c r="B117" s="391"/>
      <c r="C117" s="384">
        <f t="shared" si="12"/>
        <v>4</v>
      </c>
      <c r="D117" s="408"/>
      <c r="E117" s="465">
        <v>4</v>
      </c>
      <c r="F117" s="1173">
        <f t="shared" si="6"/>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3"/>
        <v>0.63636363636363635</v>
      </c>
      <c r="AI117" s="413">
        <f t="shared" si="14"/>
        <v>3</v>
      </c>
      <c r="AJ117" s="413">
        <f t="shared" si="15"/>
        <v>4</v>
      </c>
      <c r="AK117" s="429" t="str">
        <f t="shared" si="7"/>
        <v>Early</v>
      </c>
      <c r="AL117" s="413">
        <f t="shared" si="9"/>
        <v>35</v>
      </c>
      <c r="AM117" s="413"/>
      <c r="AN117" s="485">
        <f t="shared" si="19"/>
        <v>43593</v>
      </c>
      <c r="AO117" s="485">
        <f t="shared" si="8"/>
        <v>43684</v>
      </c>
      <c r="AP117" s="1178">
        <f>INDEX(Periods!$F$21:$O$31,INDEX(Annual!EndGS,1,$E117+2)+2,$E117+2)</f>
        <v>43789</v>
      </c>
      <c r="AQ117" s="408"/>
      <c r="AR117" s="394"/>
      <c r="AS117" s="382"/>
      <c r="AT117" s="382"/>
      <c r="AU117" s="382"/>
    </row>
    <row r="118" spans="1:47" outlineLevel="3" x14ac:dyDescent="0.35">
      <c r="A118" s="382"/>
      <c r="B118" s="391"/>
      <c r="C118" s="384">
        <f t="shared" si="12"/>
        <v>4</v>
      </c>
      <c r="D118" s="408"/>
      <c r="E118" s="465">
        <v>4</v>
      </c>
      <c r="F118" s="1173">
        <f t="shared" si="6"/>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3"/>
        <v>0</v>
      </c>
      <c r="AI118" s="413">
        <f t="shared" si="14"/>
        <v>5</v>
      </c>
      <c r="AJ118" s="413">
        <f t="shared" si="15"/>
        <v>6</v>
      </c>
      <c r="AK118" s="429" t="str">
        <f t="shared" si="7"/>
        <v>Late</v>
      </c>
      <c r="AL118" s="413">
        <f t="shared" si="9"/>
        <v>0</v>
      </c>
      <c r="AM118" s="413"/>
      <c r="AN118" s="485">
        <f t="shared" si="19"/>
        <v>43593</v>
      </c>
      <c r="AO118" s="485">
        <f t="shared" si="8"/>
        <v>43684</v>
      </c>
      <c r="AP118" s="1178">
        <f>INDEX(Periods!$F$21:$O$31,INDEX(Annual!EndGS,1,$E118+2)+2,$E118+2)</f>
        <v>43789</v>
      </c>
      <c r="AQ118" s="408"/>
      <c r="AR118" s="394"/>
      <c r="AS118" s="382"/>
      <c r="AT118" s="382"/>
      <c r="AU118" s="382"/>
    </row>
    <row r="119" spans="1:47" outlineLevel="3" x14ac:dyDescent="0.35">
      <c r="A119" s="382"/>
      <c r="B119" s="391"/>
      <c r="C119" s="384">
        <f t="shared" si="12"/>
        <v>4</v>
      </c>
      <c r="D119" s="408"/>
      <c r="E119" s="465">
        <v>4</v>
      </c>
      <c r="F119" s="1173">
        <f t="shared" si="6"/>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3"/>
        <v>0</v>
      </c>
      <c r="AI119" s="413">
        <f t="shared" si="14"/>
        <v>6</v>
      </c>
      <c r="AJ119" s="413">
        <f t="shared" si="15"/>
        <v>6</v>
      </c>
      <c r="AK119" s="429" t="str">
        <f t="shared" si="7"/>
        <v>Late</v>
      </c>
      <c r="AL119" s="413">
        <f t="shared" si="9"/>
        <v>49</v>
      </c>
      <c r="AM119" s="413"/>
      <c r="AN119" s="485">
        <f t="shared" si="19"/>
        <v>43593</v>
      </c>
      <c r="AO119" s="485">
        <f t="shared" si="8"/>
        <v>43684</v>
      </c>
      <c r="AP119" s="1178">
        <f>INDEX(Periods!$F$21:$O$31,INDEX(Annual!EndGS,1,$E119+2)+2,$E119+2)</f>
        <v>43789</v>
      </c>
      <c r="AQ119" s="408"/>
      <c r="AR119" s="394"/>
      <c r="AS119" s="382"/>
      <c r="AT119" s="382"/>
      <c r="AU119" s="382"/>
    </row>
    <row r="120" spans="1:47" outlineLevel="3" x14ac:dyDescent="0.35">
      <c r="A120" s="382"/>
      <c r="B120" s="391"/>
      <c r="C120" s="384">
        <f t="shared" si="12"/>
        <v>4</v>
      </c>
      <c r="D120" s="408"/>
      <c r="E120" s="465">
        <v>4</v>
      </c>
      <c r="F120" s="1173">
        <f t="shared" si="6"/>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3"/>
        <v>0.44444444444444442</v>
      </c>
      <c r="AI120" s="413">
        <f t="shared" si="14"/>
        <v>6</v>
      </c>
      <c r="AJ120" s="413">
        <f t="shared" si="15"/>
        <v>6</v>
      </c>
      <c r="AK120" s="429" t="str">
        <f t="shared" si="7"/>
        <v>Late</v>
      </c>
      <c r="AL120" s="413">
        <f t="shared" si="9"/>
        <v>69</v>
      </c>
      <c r="AM120" s="413"/>
      <c r="AN120" s="485">
        <f t="shared" si="19"/>
        <v>43593</v>
      </c>
      <c r="AO120" s="485">
        <f t="shared" si="8"/>
        <v>43684</v>
      </c>
      <c r="AP120" s="1178">
        <f>INDEX(Periods!$F$21:$O$31,INDEX(Annual!EndGS,1,$E120+2)+2,$E120+2)</f>
        <v>43789</v>
      </c>
      <c r="AQ120" s="408"/>
      <c r="AR120" s="394"/>
      <c r="AS120" s="382"/>
      <c r="AT120" s="382"/>
      <c r="AU120" s="382"/>
    </row>
    <row r="121" spans="1:47" outlineLevel="3" x14ac:dyDescent="0.35">
      <c r="A121" s="382"/>
      <c r="B121" s="391"/>
      <c r="C121" s="384">
        <f t="shared" si="12"/>
        <v>4</v>
      </c>
      <c r="D121" s="408"/>
      <c r="E121" s="465">
        <v>4</v>
      </c>
      <c r="F121" s="1173">
        <f t="shared" si="6"/>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2666.9354838709678</v>
      </c>
      <c r="Q121" s="990" cm="1">
        <f t="array" aca="1" ref="Q121" ca="1">INDEX(Q$65:Q$74,$AI121,1)*(1-$AH121)+INDEX(Q$65:Q$74,$AJ121,1)*($AH121)</f>
        <v>0.53935483870967749</v>
      </c>
      <c r="R121" s="990" cm="1">
        <f t="array" aca="1" ref="R121" ca="1">INDEX(R$65:R$74,$AI121,1)*(1-$AH121)+INDEX(R$65:R$74,$AJ121,1)*($AH121)</f>
        <v>0.66508064516129028</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0.62580645161290327</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3"/>
        <v>0.35483870967741937</v>
      </c>
      <c r="AI121" s="413">
        <f t="shared" si="14"/>
        <v>7</v>
      </c>
      <c r="AJ121" s="413">
        <f t="shared" si="15"/>
        <v>8</v>
      </c>
      <c r="AK121" s="429" t="str">
        <f t="shared" si="7"/>
        <v>Dry</v>
      </c>
      <c r="AL121" s="413">
        <f t="shared" si="9"/>
        <v>11</v>
      </c>
      <c r="AM121" s="413"/>
      <c r="AN121" s="485">
        <f t="shared" si="19"/>
        <v>43593</v>
      </c>
      <c r="AO121" s="485">
        <f t="shared" si="8"/>
        <v>43684</v>
      </c>
      <c r="AP121" s="1178">
        <f>INDEX(Periods!$F$21:$O$31,INDEX(Annual!EndGS,1,$E121+2)+2,$E121+2)</f>
        <v>43789</v>
      </c>
      <c r="AQ121" s="408"/>
      <c r="AR121" s="394"/>
      <c r="AS121" s="382"/>
      <c r="AT121" s="382"/>
      <c r="AU121" s="382"/>
    </row>
    <row r="122" spans="1:47" outlineLevel="3" x14ac:dyDescent="0.35">
      <c r="A122" s="382"/>
      <c r="B122" s="391"/>
      <c r="C122" s="384">
        <f t="shared" si="12"/>
        <v>4</v>
      </c>
      <c r="D122" s="408"/>
      <c r="E122" s="465">
        <v>4</v>
      </c>
      <c r="F122" s="1173">
        <f t="shared" si="6"/>
        <v>43852</v>
      </c>
      <c r="G122" s="408"/>
      <c r="H122" s="429"/>
      <c r="I122" s="429"/>
      <c r="J122" s="429">
        <v>7</v>
      </c>
      <c r="K122" s="618">
        <f>Periods!K28</f>
        <v>43852</v>
      </c>
      <c r="L122" s="619">
        <f t="shared" ca="1" si="18"/>
        <v>39</v>
      </c>
      <c r="M122" s="445"/>
      <c r="N122" s="413"/>
      <c r="O122" s="989" cm="1">
        <f t="array" aca="1" ref="O122" ca="1">INDEX(O$65:O$74,$AI122,1)*(1-$AH122)+INDEX(O$65:O$74,$AJ122,1)*($AH122)</f>
        <v>350</v>
      </c>
      <c r="P122" s="989" cm="1">
        <f t="array" aca="1" ref="P122" ca="1">INDEX(P$65:P$74,$AI122,1)*(1-$AH122)+INDEX(P$65:P$74,$AJ122,1)*($AH122)</f>
        <v>1450</v>
      </c>
      <c r="Q122" s="990" cm="1">
        <f t="array" aca="1" ref="Q122" ca="1">INDEX(Q$65:Q$74,$AI122,1)*(1-$AH122)+INDEX(Q$65:Q$74,$AJ122,1)*($AH122)</f>
        <v>0.5</v>
      </c>
      <c r="R122" s="990" cm="1">
        <f t="array" aca="1" ref="R122" ca="1">INDEX(R$65:R$74,$AI122,1)*(1-$AH122)+INDEX(R$65:R$74,$AJ122,1)*($AH122)</f>
        <v>0.59250000000000003</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0.33</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400</v>
      </c>
      <c r="AC122" s="1164" cm="1">
        <f t="array" aca="1" ref="AC122" ca="1">INDEX(AC$65:AC$74,$AI122,1)*(1-$AH122)+INDEX(AC$65:AC$74,$AJ122,1)*($AH122)</f>
        <v>400</v>
      </c>
      <c r="AD122" s="1164" cm="1">
        <f t="array" aca="1" ref="AD122" ca="1">INDEX(AD$65:AD$74,$AI122,1)*(1-$AH122)+INDEX(AD$65:AD$74,$AJ122,1)*($AH122)</f>
        <v>400</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3"/>
        <v>0</v>
      </c>
      <c r="AI122" s="413">
        <f t="shared" si="14"/>
        <v>9</v>
      </c>
      <c r="AJ122" s="413">
        <f t="shared" si="15"/>
        <v>10</v>
      </c>
      <c r="AK122" s="429" t="str">
        <f t="shared" si="7"/>
        <v>Dry</v>
      </c>
      <c r="AL122" s="413">
        <f t="shared" si="9"/>
        <v>74</v>
      </c>
      <c r="AM122" s="413"/>
      <c r="AN122" s="485">
        <f t="shared" si="19"/>
        <v>43593</v>
      </c>
      <c r="AO122" s="485">
        <f t="shared" si="8"/>
        <v>43684</v>
      </c>
      <c r="AP122" s="1178">
        <f>INDEX(Periods!$F$21:$O$31,INDEX(Annual!EndGS,1,$E122+2)+2,$E122+2)</f>
        <v>43789</v>
      </c>
      <c r="AQ122" s="408"/>
      <c r="AR122" s="394"/>
      <c r="AS122" s="382"/>
      <c r="AT122" s="382"/>
      <c r="AU122" s="382"/>
    </row>
    <row r="123" spans="1:47" outlineLevel="3" x14ac:dyDescent="0.35">
      <c r="A123" s="382"/>
      <c r="B123" s="391"/>
      <c r="C123" s="384">
        <f t="shared" si="12"/>
        <v>4</v>
      </c>
      <c r="D123" s="408"/>
      <c r="E123" s="465">
        <v>4</v>
      </c>
      <c r="F123" s="1173">
        <f t="shared" si="6"/>
        <v>43891</v>
      </c>
      <c r="G123" s="408"/>
      <c r="H123" s="429"/>
      <c r="I123" s="429"/>
      <c r="J123" s="429">
        <v>8</v>
      </c>
      <c r="K123" s="618">
        <f>Periods!K29</f>
        <v>43891</v>
      </c>
      <c r="L123" s="619">
        <f t="shared" ca="1" si="18"/>
        <v>31</v>
      </c>
      <c r="M123" s="445"/>
      <c r="N123" s="413"/>
      <c r="O123" s="989" cm="1">
        <f t="array" aca="1" ref="O123" ca="1">INDEX(O$65:O$74,$AI123,1)*(1-$AH123)+INDEX(O$65:O$74,$AJ123,1)*($AH123)</f>
        <v>233</v>
      </c>
      <c r="P123" s="989" cm="1">
        <f t="array" aca="1" ref="P123" ca="1">INDEX(P$65:P$74,$AI123,1)*(1-$AH123)+INDEX(P$65:P$74,$AJ123,1)*($AH123)</f>
        <v>865</v>
      </c>
      <c r="Q123" s="990" cm="1">
        <f t="array" aca="1" ref="Q123" ca="1">INDEX(Q$65:Q$74,$AI123,1)*(1-$AH123)+INDEX(Q$65:Q$74,$AJ123,1)*($AH123)</f>
        <v>0.48635</v>
      </c>
      <c r="R123" s="990" cm="1">
        <f t="array" aca="1" ref="R123" ca="1">INDEX(R$65:R$74,$AI123,1)*(1-$AH123)+INDEX(R$65:R$74,$AJ123,1)*($AH123)</f>
        <v>0.56520000000000004</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3.9000000000000007E-2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3"/>
        <v>0.78</v>
      </c>
      <c r="AI123" s="413">
        <f t="shared" si="14"/>
        <v>9</v>
      </c>
      <c r="AJ123" s="413">
        <f t="shared" si="15"/>
        <v>10</v>
      </c>
      <c r="AK123" s="429" t="str">
        <f t="shared" si="7"/>
        <v>Dry</v>
      </c>
      <c r="AL123" s="413">
        <f t="shared" si="9"/>
        <v>113</v>
      </c>
      <c r="AM123" s="413"/>
      <c r="AN123" s="485">
        <f t="shared" si="19"/>
        <v>43593</v>
      </c>
      <c r="AO123" s="485">
        <f t="shared" si="8"/>
        <v>43684</v>
      </c>
      <c r="AP123" s="1178">
        <f>INDEX(Periods!$F$21:$O$31,INDEX(Annual!EndGS,1,$E123+2)+2,$E123+2)</f>
        <v>43789</v>
      </c>
      <c r="AQ123" s="408"/>
      <c r="AR123" s="394"/>
      <c r="AS123" s="382"/>
      <c r="AT123" s="382"/>
      <c r="AU123" s="382"/>
    </row>
    <row r="124" spans="1:47" outlineLevel="3" x14ac:dyDescent="0.35">
      <c r="A124" s="382"/>
      <c r="B124" s="391"/>
      <c r="C124" s="384">
        <f t="shared" si="12"/>
        <v>4</v>
      </c>
      <c r="D124" s="408"/>
      <c r="E124" s="465">
        <v>4</v>
      </c>
      <c r="F124" s="1173">
        <f t="shared" si="6"/>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550.28571428571422</v>
      </c>
      <c r="Q124" s="991" cm="1">
        <f t="array" aca="1" ref="Q124" ca="1">INDEX(Q$65:Q$74,$AI124,1)*(1-$AH124)+INDEX(Q$65:Q$74,$AJ124,1)*($AH124)</f>
        <v>0.47535714285714281</v>
      </c>
      <c r="R124" s="991" cm="1">
        <f t="array" aca="1" ref="R124" ca="1">INDEX(R$65:R$74,$AI124,1)*(1-$AH124)+INDEX(R$65:R$74,$AJ124,1)*($AH124)</f>
        <v>0.54178571428571431</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0.10714285714285714</v>
      </c>
      <c r="W124" s="482"/>
      <c r="X124" s="992" cm="1">
        <f t="array" aca="1" ref="X124" ca="1">INDEX(X$65:X$74,$AI124,1)*(1-$AH124)+INDEX(X$65:X$74,$AJ124,1)*($AH124)</f>
        <v>0.71285714285714286</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3"/>
        <v>0.5714285714285714</v>
      </c>
      <c r="AI124" s="413">
        <f t="shared" si="14"/>
        <v>10</v>
      </c>
      <c r="AJ124" s="413">
        <f t="shared" si="15"/>
        <v>1</v>
      </c>
      <c r="AK124" s="429" t="str">
        <f t="shared" si="7"/>
        <v>Dry</v>
      </c>
      <c r="AL124" s="413">
        <f t="shared" si="9"/>
        <v>144</v>
      </c>
      <c r="AM124" s="413"/>
      <c r="AN124" s="485">
        <f t="shared" si="19"/>
        <v>43593</v>
      </c>
      <c r="AO124" s="485">
        <f t="shared" si="8"/>
        <v>43684</v>
      </c>
      <c r="AP124" s="1178">
        <f>INDEX(Periods!$F$21:$O$31,INDEX(Annual!EndGS,1,$E124+2)+2,$E124+2)</f>
        <v>43789</v>
      </c>
      <c r="AQ124" s="408"/>
      <c r="AR124" s="394"/>
      <c r="AS124" s="382"/>
      <c r="AT124" s="382"/>
      <c r="AU124" s="382"/>
    </row>
    <row r="125" spans="1:47" outlineLevel="2" x14ac:dyDescent="0.35">
      <c r="A125" s="382"/>
      <c r="B125" s="391"/>
      <c r="C125" s="384">
        <f t="shared" ref="C125" si="22">INT($C$29)+2</f>
        <v>3</v>
      </c>
      <c r="D125" s="408"/>
      <c r="E125" s="465">
        <v>5</v>
      </c>
      <c r="F125" s="1173">
        <f t="shared" si="6"/>
        <v>43936</v>
      </c>
      <c r="G125" s="408"/>
      <c r="H125" s="429"/>
      <c r="I125" s="659" t="s">
        <v>774</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0.47</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0.3</v>
      </c>
      <c r="U125" s="986" cm="1">
        <f t="array" aca="1" ref="U125" ca="1">INDEX(U$65:U$74,$AI125,1)*(1-$AH125)+INDEX(U$65:U$74,$AJ125,1)*($AH125)</f>
        <v>10</v>
      </c>
      <c r="V125" s="993" cm="1">
        <f t="array" aca="1" ref="V125" ca="1">INDEX(V$65:V$74,$AI125,1)*(1-$AH125)+INDEX(V$65:V$74,$AJ125,1)*($AH125)</f>
        <v>0.15</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3"/>
        <v>0</v>
      </c>
      <c r="AI125" s="413">
        <f t="shared" si="14"/>
        <v>1</v>
      </c>
      <c r="AJ125" s="413">
        <f t="shared" si="15"/>
        <v>1</v>
      </c>
      <c r="AK125" s="429" t="str">
        <f t="shared" si="7"/>
        <v>Dry</v>
      </c>
      <c r="AL125" s="413">
        <f t="shared" si="9"/>
        <v>158</v>
      </c>
      <c r="AM125" s="413"/>
      <c r="AN125" s="485">
        <f t="shared" si="19"/>
        <v>43593</v>
      </c>
      <c r="AO125" s="485">
        <f t="shared" si="8"/>
        <v>43684</v>
      </c>
      <c r="AP125" s="1178">
        <f>INDEX(Periods!$F$21:$O$31,INDEX(Annual!EndGS,1,$E125+2)+2,$E125+2)</f>
        <v>43775</v>
      </c>
      <c r="AQ125" s="408"/>
      <c r="AR125" s="394"/>
      <c r="AS125" s="382"/>
      <c r="AT125" s="382"/>
      <c r="AU125" s="382"/>
    </row>
    <row r="126" spans="1:47" outlineLevel="3" collapsed="1" x14ac:dyDescent="0.35">
      <c r="A126" s="382"/>
      <c r="B126" s="391"/>
      <c r="C126" s="384">
        <f t="shared" si="12"/>
        <v>4</v>
      </c>
      <c r="D126" s="408"/>
      <c r="E126" s="465">
        <v>5</v>
      </c>
      <c r="F126" s="1173">
        <f t="shared" si="6"/>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3"/>
        <v>0</v>
      </c>
      <c r="AI126" s="413">
        <f t="shared" si="14"/>
        <v>2</v>
      </c>
      <c r="AJ126" s="413">
        <f t="shared" si="15"/>
        <v>3</v>
      </c>
      <c r="AK126" s="429" t="str">
        <f t="shared" si="7"/>
        <v>Early</v>
      </c>
      <c r="AL126" s="413">
        <f t="shared" si="9"/>
        <v>0</v>
      </c>
      <c r="AM126" s="413"/>
      <c r="AN126" s="485">
        <f t="shared" si="19"/>
        <v>43593</v>
      </c>
      <c r="AO126" s="485">
        <f t="shared" si="8"/>
        <v>43684</v>
      </c>
      <c r="AP126" s="1178">
        <f>INDEX(Periods!$F$21:$O$31,INDEX(Annual!EndGS,1,$E126+2)+2,$E126+2)</f>
        <v>43775</v>
      </c>
      <c r="AQ126" s="408"/>
      <c r="AR126" s="394"/>
      <c r="AS126" s="382"/>
      <c r="AT126" s="382"/>
      <c r="AU126" s="382"/>
    </row>
    <row r="127" spans="1:47" outlineLevel="3" x14ac:dyDescent="0.35">
      <c r="A127" s="382"/>
      <c r="B127" s="391"/>
      <c r="C127" s="384">
        <f t="shared" si="12"/>
        <v>4</v>
      </c>
      <c r="D127" s="408"/>
      <c r="E127" s="465">
        <v>5</v>
      </c>
      <c r="F127" s="1173">
        <f t="shared" si="6"/>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3"/>
        <v>0.63636363636363635</v>
      </c>
      <c r="AI127" s="413">
        <f t="shared" si="14"/>
        <v>3</v>
      </c>
      <c r="AJ127" s="413">
        <f t="shared" si="15"/>
        <v>4</v>
      </c>
      <c r="AK127" s="429" t="str">
        <f t="shared" si="7"/>
        <v>Early</v>
      </c>
      <c r="AL127" s="413">
        <f t="shared" si="9"/>
        <v>35</v>
      </c>
      <c r="AM127" s="413"/>
      <c r="AN127" s="485">
        <f t="shared" si="19"/>
        <v>43593</v>
      </c>
      <c r="AO127" s="485">
        <f t="shared" si="8"/>
        <v>43684</v>
      </c>
      <c r="AP127" s="1178">
        <f>INDEX(Periods!$F$21:$O$31,INDEX(Annual!EndGS,1,$E127+2)+2,$E127+2)</f>
        <v>43775</v>
      </c>
      <c r="AQ127" s="408"/>
      <c r="AR127" s="394"/>
      <c r="AS127" s="382"/>
      <c r="AT127" s="382"/>
      <c r="AU127" s="382"/>
    </row>
    <row r="128" spans="1:47" outlineLevel="3" x14ac:dyDescent="0.35">
      <c r="A128" s="382"/>
      <c r="B128" s="391"/>
      <c r="C128" s="384">
        <f t="shared" si="12"/>
        <v>4</v>
      </c>
      <c r="D128" s="408"/>
      <c r="E128" s="465">
        <v>5</v>
      </c>
      <c r="F128" s="1173">
        <f t="shared" si="6"/>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3"/>
        <v>0</v>
      </c>
      <c r="AI128" s="413">
        <f t="shared" si="14"/>
        <v>5</v>
      </c>
      <c r="AJ128" s="413">
        <f t="shared" si="15"/>
        <v>6</v>
      </c>
      <c r="AK128" s="429" t="str">
        <f t="shared" si="7"/>
        <v>Late</v>
      </c>
      <c r="AL128" s="413">
        <f t="shared" si="9"/>
        <v>0</v>
      </c>
      <c r="AM128" s="413"/>
      <c r="AN128" s="485">
        <f t="shared" si="19"/>
        <v>43593</v>
      </c>
      <c r="AO128" s="485">
        <f t="shared" si="8"/>
        <v>43684</v>
      </c>
      <c r="AP128" s="1178">
        <f>INDEX(Periods!$F$21:$O$31,INDEX(Annual!EndGS,1,$E128+2)+2,$E128+2)</f>
        <v>43775</v>
      </c>
      <c r="AQ128" s="408"/>
      <c r="AR128" s="394"/>
      <c r="AS128" s="382"/>
      <c r="AT128" s="382"/>
      <c r="AU128" s="382"/>
    </row>
    <row r="129" spans="1:47" outlineLevel="3" x14ac:dyDescent="0.35">
      <c r="A129" s="382"/>
      <c r="B129" s="391"/>
      <c r="C129" s="384">
        <f t="shared" si="12"/>
        <v>4</v>
      </c>
      <c r="D129" s="408"/>
      <c r="E129" s="465">
        <v>5</v>
      </c>
      <c r="F129" s="1173">
        <f t="shared" si="6"/>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3"/>
        <v>0</v>
      </c>
      <c r="AI129" s="413">
        <f t="shared" si="14"/>
        <v>6</v>
      </c>
      <c r="AJ129" s="413">
        <f t="shared" si="15"/>
        <v>6</v>
      </c>
      <c r="AK129" s="429" t="str">
        <f t="shared" si="7"/>
        <v>Late</v>
      </c>
      <c r="AL129" s="413">
        <f t="shared" si="9"/>
        <v>49</v>
      </c>
      <c r="AM129" s="413"/>
      <c r="AN129" s="485">
        <f t="shared" ref="AN129:AN164" si="24">INDEX(i_break_date,$E129+2,1)</f>
        <v>43593</v>
      </c>
      <c r="AO129" s="485">
        <f t="shared" si="8"/>
        <v>43684</v>
      </c>
      <c r="AP129" s="1178">
        <f>INDEX(Periods!$F$21:$O$31,INDEX(Annual!EndGS,1,$E129+2)+2,$E129+2)</f>
        <v>43775</v>
      </c>
      <c r="AQ129" s="408"/>
      <c r="AR129" s="394"/>
      <c r="AS129" s="382"/>
      <c r="AT129" s="382"/>
      <c r="AU129" s="382"/>
    </row>
    <row r="130" spans="1:47" outlineLevel="3" x14ac:dyDescent="0.3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3"/>
        <v>0.44444444444444442</v>
      </c>
      <c r="AI130" s="413">
        <f t="shared" si="14"/>
        <v>6</v>
      </c>
      <c r="AJ130" s="413">
        <f t="shared" si="15"/>
        <v>6</v>
      </c>
      <c r="AK130" s="429" t="str">
        <f t="shared" ref="AK130:AK164" si="27">IF($K130&lt;$AN130,"Dry",IF($K130&lt;$AO130,"Early",IF($K130&lt;$AP130,"Late","Dry")))</f>
        <v>Late</v>
      </c>
      <c r="AL130" s="413">
        <f t="shared" si="9"/>
        <v>69</v>
      </c>
      <c r="AM130" s="413"/>
      <c r="AN130" s="485">
        <f t="shared" si="24"/>
        <v>43593</v>
      </c>
      <c r="AO130" s="485">
        <f t="shared" si="8"/>
        <v>43684</v>
      </c>
      <c r="AP130" s="1178">
        <f>INDEX(Periods!$F$21:$O$31,INDEX(Annual!EndGS,1,$E130+2)+2,$E130+2)</f>
        <v>43775</v>
      </c>
      <c r="AQ130" s="408"/>
      <c r="AR130" s="394"/>
      <c r="AS130" s="382"/>
      <c r="AT130" s="382"/>
      <c r="AU130" s="382"/>
    </row>
    <row r="131" spans="1:47" outlineLevel="3" x14ac:dyDescent="0.3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3"/>
        <v>0</v>
      </c>
      <c r="AI131" s="413">
        <f t="shared" si="14"/>
        <v>7</v>
      </c>
      <c r="AJ131" s="413">
        <f t="shared" si="15"/>
        <v>8</v>
      </c>
      <c r="AK131" s="429" t="str">
        <f t="shared" si="27"/>
        <v>Dry</v>
      </c>
      <c r="AL131" s="413">
        <f t="shared" si="9"/>
        <v>0</v>
      </c>
      <c r="AM131" s="413"/>
      <c r="AN131" s="485">
        <f t="shared" si="24"/>
        <v>43593</v>
      </c>
      <c r="AO131" s="485">
        <f t="shared" ref="AO131:AO164" si="28">AO130</f>
        <v>43684</v>
      </c>
      <c r="AP131" s="1178">
        <f>INDEX(Periods!$F$21:$O$31,INDEX(Annual!EndGS,1,$E131+2)+2,$E131+2)</f>
        <v>43775</v>
      </c>
      <c r="AQ131" s="408"/>
      <c r="AR131" s="394"/>
      <c r="AS131" s="382"/>
      <c r="AT131" s="382"/>
      <c r="AU131" s="382"/>
    </row>
    <row r="132" spans="1:47" outlineLevel="3" x14ac:dyDescent="0.3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350</v>
      </c>
      <c r="P132" s="989" cm="1">
        <f t="array" aca="1" ref="P132" ca="1">INDEX(P$65:P$74,$AI132,1)*(1-$AH132)+INDEX(P$65:P$74,$AJ132,1)*($AH132)</f>
        <v>1450</v>
      </c>
      <c r="Q132" s="990" cm="1">
        <f t="array" aca="1" ref="Q132" ca="1">INDEX(Q$65:Q$74,$AI132,1)*(1-$AH132)+INDEX(Q$65:Q$74,$AJ132,1)*($AH132)</f>
        <v>0.5</v>
      </c>
      <c r="R132" s="990" cm="1">
        <f t="array" aca="1" ref="R132" ca="1">INDEX(R$65:R$74,$AI132,1)*(1-$AH132)+INDEX(R$65:R$74,$AJ132,1)*($AH132)</f>
        <v>0.59250000000000003</v>
      </c>
      <c r="S132" s="985">
        <f>INDEX(Annual!i_pasture_stage_p6z,$J132+1,ROUNDDOWN((ROW($J132)-ROW($J$65))/i_p6_len,0)+1)</f>
        <v>1</v>
      </c>
      <c r="T132" s="990" cm="1">
        <f t="array" aca="1" ref="T132" ca="1">INDEX(T$65:T$74,$AI132,1)*(1-$AH132)+INDEX(T$65:T$74,$AJ132,1)*($AH132)</f>
        <v>0.3</v>
      </c>
      <c r="U132" s="984" cm="1">
        <f t="array" aca="1" ref="U132" ca="1">INDEX(U$65:U$74,$AI132,1)*(1-$AH132)+INDEX(U$65:U$74,$AJ132,1)*($AH132)</f>
        <v>10</v>
      </c>
      <c r="V132" s="990" cm="1">
        <f t="array" aca="1" ref="V132" ca="1">INDEX(V$65:V$74,$AI132,1)*(1-$AH132)+INDEX(V$65:V$74,$AJ132,1)*($AH132)</f>
        <v>0</v>
      </c>
      <c r="W132" s="413"/>
      <c r="X132" s="989" cm="1">
        <f t="array" aca="1" ref="X132" ca="1">INDEX(X$65:X$74,$AI132,1)*(1-$AH132)+INDEX(X$65:X$74,$AJ132,1)*($AH132)</f>
        <v>0.33</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3"/>
        <v>0</v>
      </c>
      <c r="AI132" s="413">
        <f t="shared" si="14"/>
        <v>9</v>
      </c>
      <c r="AJ132" s="413">
        <f t="shared" si="15"/>
        <v>10</v>
      </c>
      <c r="AK132" s="429" t="str">
        <f t="shared" si="27"/>
        <v>Dry</v>
      </c>
      <c r="AL132" s="413">
        <f t="shared" ref="AL132:AL164" si="29">IF($AK132="Early",$F132-$AN132,IF($AK132="Late",$F132-$AO132,MAX(0,$F132-$AP$65)))</f>
        <v>74</v>
      </c>
      <c r="AM132" s="413"/>
      <c r="AN132" s="485">
        <f t="shared" si="24"/>
        <v>43593</v>
      </c>
      <c r="AO132" s="485">
        <f t="shared" si="28"/>
        <v>43684</v>
      </c>
      <c r="AP132" s="1178">
        <f>INDEX(Periods!$F$21:$O$31,INDEX(Annual!EndGS,1,$E132+2)+2,$E132+2)</f>
        <v>43775</v>
      </c>
      <c r="AQ132" s="408"/>
      <c r="AR132" s="394"/>
      <c r="AS132" s="382"/>
      <c r="AT132" s="382"/>
      <c r="AU132" s="382"/>
    </row>
    <row r="133" spans="1:47" outlineLevel="3" x14ac:dyDescent="0.3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233</v>
      </c>
      <c r="P133" s="989" cm="1">
        <f t="array" aca="1" ref="P133" ca="1">INDEX(P$65:P$74,$AI133,1)*(1-$AH133)+INDEX(P$65:P$74,$AJ133,1)*($AH133)</f>
        <v>865</v>
      </c>
      <c r="Q133" s="990" cm="1">
        <f t="array" aca="1" ref="Q133" ca="1">INDEX(Q$65:Q$74,$AI133,1)*(1-$AH133)+INDEX(Q$65:Q$74,$AJ133,1)*($AH133)</f>
        <v>0.48635</v>
      </c>
      <c r="R133" s="990" cm="1">
        <f t="array" aca="1" ref="R133" ca="1">INDEX(R$65:R$74,$AI133,1)*(1-$AH133)+INDEX(R$65:R$74,$AJ133,1)*($AH133)</f>
        <v>0.56520000000000004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3.9000000000000007E-2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3"/>
        <v>0.78</v>
      </c>
      <c r="AI133" s="413">
        <f t="shared" si="14"/>
        <v>9</v>
      </c>
      <c r="AJ133" s="413">
        <f t="shared" si="15"/>
        <v>10</v>
      </c>
      <c r="AK133" s="429" t="str">
        <f t="shared" si="27"/>
        <v>Dry</v>
      </c>
      <c r="AL133" s="413">
        <f t="shared" si="29"/>
        <v>113</v>
      </c>
      <c r="AM133" s="413"/>
      <c r="AN133" s="485">
        <f t="shared" si="24"/>
        <v>43593</v>
      </c>
      <c r="AO133" s="485">
        <f t="shared" si="28"/>
        <v>43684</v>
      </c>
      <c r="AP133" s="1178">
        <f>INDEX(Periods!$F$21:$O$31,INDEX(Annual!EndGS,1,$E133+2)+2,$E133+2)</f>
        <v>43775</v>
      </c>
      <c r="AQ133" s="408"/>
      <c r="AR133" s="394"/>
      <c r="AS133" s="382"/>
      <c r="AT133" s="382"/>
      <c r="AU133" s="382"/>
    </row>
    <row r="134" spans="1:47" outlineLevel="3" x14ac:dyDescent="0.3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550.28571428571422</v>
      </c>
      <c r="Q134" s="991" cm="1">
        <f t="array" aca="1" ref="Q134" ca="1">INDEX(Q$65:Q$74,$AI134,1)*(1-$AH134)+INDEX(Q$65:Q$74,$AJ134,1)*($AH134)</f>
        <v>0.47535714285714281</v>
      </c>
      <c r="R134" s="991" cm="1">
        <f t="array" aca="1" ref="R134" ca="1">INDEX(R$65:R$74,$AI134,1)*(1-$AH134)+INDEX(R$65:R$74,$AJ134,1)*($AH134)</f>
        <v>0.54178571428571431</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0.10714285714285714</v>
      </c>
      <c r="W134" s="482"/>
      <c r="X134" s="992" cm="1">
        <f t="array" aca="1" ref="X134" ca="1">INDEX(X$65:X$74,$AI134,1)*(1-$AH134)+INDEX(X$65:X$74,$AJ134,1)*($AH134)</f>
        <v>0.71285714285714286</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3"/>
        <v>0.5714285714285714</v>
      </c>
      <c r="AI134" s="413">
        <f t="shared" si="14"/>
        <v>10</v>
      </c>
      <c r="AJ134" s="413">
        <f t="shared" si="15"/>
        <v>1</v>
      </c>
      <c r="AK134" s="429" t="str">
        <f t="shared" si="27"/>
        <v>Dry</v>
      </c>
      <c r="AL134" s="413">
        <f t="shared" si="29"/>
        <v>144</v>
      </c>
      <c r="AM134" s="413"/>
      <c r="AN134" s="485">
        <f t="shared" si="24"/>
        <v>43593</v>
      </c>
      <c r="AO134" s="485">
        <f t="shared" si="28"/>
        <v>43684</v>
      </c>
      <c r="AP134" s="1178">
        <f>INDEX(Periods!$F$21:$O$31,INDEX(Annual!EndGS,1,$E134+2)+2,$E134+2)</f>
        <v>43775</v>
      </c>
      <c r="AQ134" s="408"/>
      <c r="AR134" s="394"/>
      <c r="AS134" s="382"/>
      <c r="AT134" s="382"/>
      <c r="AU134" s="382"/>
    </row>
    <row r="135" spans="1:47" outlineLevel="2" x14ac:dyDescent="0.35">
      <c r="A135" s="382"/>
      <c r="B135" s="391"/>
      <c r="C135" s="384">
        <f t="shared" ref="C135" si="30">INT($C$29)+2</f>
        <v>3</v>
      </c>
      <c r="D135" s="408"/>
      <c r="E135" s="465">
        <v>6</v>
      </c>
      <c r="F135" s="1173">
        <f t="shared" si="26"/>
        <v>43936</v>
      </c>
      <c r="G135" s="408"/>
      <c r="H135" s="429"/>
      <c r="I135" s="659" t="s">
        <v>775</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438</v>
      </c>
      <c r="Q135" s="990" cm="1">
        <f t="array" aca="1" ref="Q135" ca="1">INDEX(Q$65:Q$74,$AI135,1)*(1-$AH135)+INDEX(Q$65:Q$74,$AJ135,1)*($AH135)</f>
        <v>0.47</v>
      </c>
      <c r="R135" s="990" cm="1">
        <f t="array" aca="1" ref="R135" ca="1">INDEX(R$65:R$74,$AI135,1)*(1-$AH135)+INDEX(R$65:R$74,$AJ135,1)*($AH135)</f>
        <v>0.53</v>
      </c>
      <c r="S135" s="985">
        <f>INDEX(Annual!i_pasture_stage_p6z,$J135+1,ROUNDDOWN((ROW($J135)-ROW($J$65))/i_p6_len,0)+1)</f>
        <v>1</v>
      </c>
      <c r="T135" s="993" cm="1">
        <f t="array" aca="1" ref="T135" ca="1">INDEX(T$65:T$74,$AI135,1)*(1-$AH135)+INDEX(T$65:T$74,$AJ135,1)*($AH135)</f>
        <v>0.3</v>
      </c>
      <c r="U135" s="986" cm="1">
        <f t="array" aca="1" ref="U135" ca="1">INDEX(U$65:U$74,$AI135,1)*(1-$AH135)+INDEX(U$65:U$74,$AJ135,1)*($AH135)</f>
        <v>10</v>
      </c>
      <c r="V135" s="993" cm="1">
        <f t="array" aca="1" ref="V135" ca="1">INDEX(V$65:V$74,$AI135,1)*(1-$AH135)+INDEX(V$65:V$74,$AJ135,1)*($AH135)</f>
        <v>0.15</v>
      </c>
      <c r="W135" s="662"/>
      <c r="X135" s="988" cm="1">
        <f t="array" aca="1" ref="X135" ca="1">INDEX(X$65:X$74,$AI135,1)*(1-$AH135)+INDEX(X$65:X$74,$AJ135,1)*($AH135)</f>
        <v>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3"/>
        <v>0</v>
      </c>
      <c r="AI135" s="413">
        <f t="shared" si="14"/>
        <v>1</v>
      </c>
      <c r="AJ135" s="413">
        <f t="shared" si="15"/>
        <v>1</v>
      </c>
      <c r="AK135" s="429" t="str">
        <f t="shared" si="27"/>
        <v>Dry</v>
      </c>
      <c r="AL135" s="413">
        <f t="shared" si="29"/>
        <v>158</v>
      </c>
      <c r="AM135" s="413"/>
      <c r="AN135" s="485">
        <f t="shared" si="24"/>
        <v>43614</v>
      </c>
      <c r="AO135" s="485">
        <f t="shared" si="28"/>
        <v>43684</v>
      </c>
      <c r="AP135" s="1178">
        <f>INDEX(Periods!$F$21:$O$31,INDEX(Annual!EndGS,1,$E135+2)+2,$E135+2)</f>
        <v>43797</v>
      </c>
      <c r="AQ135" s="408"/>
      <c r="AR135" s="394"/>
      <c r="AS135" s="382"/>
      <c r="AT135" s="382"/>
      <c r="AU135" s="382"/>
    </row>
    <row r="136" spans="1:47" outlineLevel="3" collapsed="1" x14ac:dyDescent="0.3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3"/>
        <v>1</v>
      </c>
      <c r="AI136" s="413">
        <f t="shared" si="14"/>
        <v>1</v>
      </c>
      <c r="AJ136" s="413">
        <f t="shared" si="15"/>
        <v>1</v>
      </c>
      <c r="AK136" s="429" t="str">
        <f t="shared" si="27"/>
        <v>Dry</v>
      </c>
      <c r="AL136" s="413">
        <f t="shared" si="29"/>
        <v>179</v>
      </c>
      <c r="AM136" s="413"/>
      <c r="AN136" s="485">
        <f t="shared" si="24"/>
        <v>43614</v>
      </c>
      <c r="AO136" s="485">
        <f t="shared" si="28"/>
        <v>43684</v>
      </c>
      <c r="AP136" s="1178">
        <f>INDEX(Periods!$F$21:$O$31,INDEX(Annual!EndGS,1,$E136+2)+2,$E136+2)</f>
        <v>43797</v>
      </c>
      <c r="AQ136" s="408"/>
      <c r="AR136" s="394"/>
      <c r="AS136" s="382"/>
      <c r="AT136" s="382"/>
      <c r="AU136" s="382"/>
    </row>
    <row r="137" spans="1:47" outlineLevel="3" x14ac:dyDescent="0.3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3"/>
        <v>0</v>
      </c>
      <c r="AI137" s="413">
        <f t="shared" si="14"/>
        <v>2</v>
      </c>
      <c r="AJ137" s="413">
        <f t="shared" si="15"/>
        <v>3</v>
      </c>
      <c r="AK137" s="429" t="str">
        <f t="shared" si="27"/>
        <v>Early</v>
      </c>
      <c r="AL137" s="413">
        <f t="shared" si="29"/>
        <v>0</v>
      </c>
      <c r="AM137" s="413"/>
      <c r="AN137" s="485">
        <f t="shared" si="24"/>
        <v>43614</v>
      </c>
      <c r="AO137" s="485">
        <f t="shared" si="28"/>
        <v>43684</v>
      </c>
      <c r="AP137" s="1178">
        <f>INDEX(Periods!$F$21:$O$31,INDEX(Annual!EndGS,1,$E137+2)+2,$E137+2)</f>
        <v>43797</v>
      </c>
      <c r="AQ137" s="408"/>
      <c r="AR137" s="394"/>
      <c r="AS137" s="382"/>
      <c r="AT137" s="382"/>
      <c r="AU137" s="382"/>
    </row>
    <row r="138" spans="1:47" outlineLevel="3" x14ac:dyDescent="0.3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3"/>
        <v>0</v>
      </c>
      <c r="AI138" s="413">
        <f t="shared" si="14"/>
        <v>5</v>
      </c>
      <c r="AJ138" s="413">
        <f t="shared" si="15"/>
        <v>6</v>
      </c>
      <c r="AK138" s="429" t="str">
        <f t="shared" si="27"/>
        <v>Late</v>
      </c>
      <c r="AL138" s="413">
        <f t="shared" si="29"/>
        <v>0</v>
      </c>
      <c r="AM138" s="413"/>
      <c r="AN138" s="485">
        <f t="shared" si="24"/>
        <v>43614</v>
      </c>
      <c r="AO138" s="485">
        <f t="shared" si="28"/>
        <v>43684</v>
      </c>
      <c r="AP138" s="1178">
        <f>INDEX(Periods!$F$21:$O$31,INDEX(Annual!EndGS,1,$E138+2)+2,$E138+2)</f>
        <v>43797</v>
      </c>
      <c r="AQ138" s="408"/>
      <c r="AR138" s="394"/>
      <c r="AS138" s="382"/>
      <c r="AT138" s="382"/>
      <c r="AU138" s="382"/>
    </row>
    <row r="139" spans="1:47" outlineLevel="3" x14ac:dyDescent="0.3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3"/>
        <v>0</v>
      </c>
      <c r="AI139" s="413">
        <f t="shared" si="14"/>
        <v>6</v>
      </c>
      <c r="AJ139" s="413">
        <f t="shared" si="15"/>
        <v>6</v>
      </c>
      <c r="AK139" s="429" t="str">
        <f t="shared" si="27"/>
        <v>Late</v>
      </c>
      <c r="AL139" s="413">
        <f t="shared" si="29"/>
        <v>49</v>
      </c>
      <c r="AM139" s="413"/>
      <c r="AN139" s="485">
        <f t="shared" si="24"/>
        <v>43614</v>
      </c>
      <c r="AO139" s="485">
        <f t="shared" si="28"/>
        <v>43684</v>
      </c>
      <c r="AP139" s="1178">
        <f>INDEX(Periods!$F$21:$O$31,INDEX(Annual!EndGS,1,$E139+2)+2,$E139+2)</f>
        <v>43797</v>
      </c>
      <c r="AQ139" s="408"/>
      <c r="AR139" s="394"/>
      <c r="AS139" s="382"/>
      <c r="AT139" s="382"/>
      <c r="AU139" s="382"/>
    </row>
    <row r="140" spans="1:47" outlineLevel="3" x14ac:dyDescent="0.3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1">MIN(1,($AL140-INDEX($AL$65:$AL$74,$AI140,1))/INDEX($L$65:$L$74,$AI140,1))</f>
        <v>0.44444444444444442</v>
      </c>
      <c r="AI140" s="413">
        <f t="shared" ref="AI140:AI164" si="32">MOD(SUMIFS($AM$65:$AM$74,$AK$65:$AK$74,$AK140,$AL$65:$AL$74,"&lt;="&amp;$AL140)-1,$AJ$62)+1</f>
        <v>6</v>
      </c>
      <c r="AJ140" s="413">
        <f t="shared" si="15"/>
        <v>6</v>
      </c>
      <c r="AK140" s="429" t="str">
        <f t="shared" si="27"/>
        <v>Late</v>
      </c>
      <c r="AL140" s="413">
        <f t="shared" si="29"/>
        <v>69</v>
      </c>
      <c r="AM140" s="413"/>
      <c r="AN140" s="485">
        <f t="shared" si="24"/>
        <v>43614</v>
      </c>
      <c r="AO140" s="485">
        <f t="shared" si="28"/>
        <v>43684</v>
      </c>
      <c r="AP140" s="1178">
        <f>INDEX(Periods!$F$21:$O$31,INDEX(Annual!EndGS,1,$E140+2)+2,$E140+2)</f>
        <v>43797</v>
      </c>
      <c r="AQ140" s="408"/>
      <c r="AR140" s="394"/>
      <c r="AS140" s="382"/>
      <c r="AT140" s="382"/>
      <c r="AU140" s="382"/>
    </row>
    <row r="141" spans="1:47" outlineLevel="3" x14ac:dyDescent="0.3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2570.1612903225805</v>
      </c>
      <c r="Q141" s="990" cm="1">
        <f t="array" aca="1" ref="Q141" ca="1">INDEX(Q$65:Q$74,$AI141,1)*(1-$AH141)+INDEX(Q$65:Q$74,$AJ141,1)*($AH141)</f>
        <v>0.53161290322580645</v>
      </c>
      <c r="R141" s="990" cm="1">
        <f t="array" aca="1" ref="R141" ca="1">INDEX(R$65:R$74,$AI141,1)*(1-$AH141)+INDEX(R$65:R$74,$AJ141,1)*($AH141)</f>
        <v>0.65604838709677415</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0.53548387096774186</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1"/>
        <v>0.61290322580645162</v>
      </c>
      <c r="AI141" s="413">
        <f t="shared" si="32"/>
        <v>7</v>
      </c>
      <c r="AJ141" s="413">
        <f t="shared" si="15"/>
        <v>8</v>
      </c>
      <c r="AK141" s="429" t="str">
        <f t="shared" si="27"/>
        <v>Dry</v>
      </c>
      <c r="AL141" s="413">
        <f t="shared" si="29"/>
        <v>19</v>
      </c>
      <c r="AM141" s="413"/>
      <c r="AN141" s="485">
        <f t="shared" si="24"/>
        <v>43614</v>
      </c>
      <c r="AO141" s="485">
        <f t="shared" si="28"/>
        <v>43684</v>
      </c>
      <c r="AP141" s="1178">
        <f>INDEX(Periods!$F$21:$O$31,INDEX(Annual!EndGS,1,$E141+2)+2,$E141+2)</f>
        <v>43797</v>
      </c>
      <c r="AQ141" s="408"/>
      <c r="AR141" s="394"/>
      <c r="AS141" s="382"/>
      <c r="AT141" s="382"/>
      <c r="AU141" s="382"/>
    </row>
    <row r="142" spans="1:47" outlineLevel="3" x14ac:dyDescent="0.3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350</v>
      </c>
      <c r="P142" s="989" cm="1">
        <f t="array" aca="1" ref="P142" ca="1">INDEX(P$65:P$74,$AI142,1)*(1-$AH142)+INDEX(P$65:P$74,$AJ142,1)*($AH142)</f>
        <v>1450</v>
      </c>
      <c r="Q142" s="990" cm="1">
        <f t="array" aca="1" ref="Q142" ca="1">INDEX(Q$65:Q$74,$AI142,1)*(1-$AH142)+INDEX(Q$65:Q$74,$AJ142,1)*($AH142)</f>
        <v>0.5</v>
      </c>
      <c r="R142" s="990" cm="1">
        <f t="array" aca="1" ref="R142" ca="1">INDEX(R$65:R$74,$AI142,1)*(1-$AH142)+INDEX(R$65:R$74,$AJ142,1)*($AH142)</f>
        <v>0.59250000000000003</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0.33</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400</v>
      </c>
      <c r="AC142" s="1164" cm="1">
        <f t="array" aca="1" ref="AC142" ca="1">INDEX(AC$65:AC$74,$AI142,1)*(1-$AH142)+INDEX(AC$65:AC$74,$AJ142,1)*($AH142)</f>
        <v>400</v>
      </c>
      <c r="AD142" s="1164" cm="1">
        <f t="array" aca="1" ref="AD142" ca="1">INDEX(AD$65:AD$74,$AI142,1)*(1-$AH142)+INDEX(AD$65:AD$74,$AJ142,1)*($AH142)</f>
        <v>400</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1"/>
        <v>0</v>
      </c>
      <c r="AI142" s="413">
        <f t="shared" si="32"/>
        <v>9</v>
      </c>
      <c r="AJ142" s="413">
        <f t="shared" ref="AJ142:AJ164" si="33">IF(OR(INDEX($AK$65:$AK$74,$AI142,1)=INDEX($AK$65:$AK$74,MOD($AI142,AJ$62)+1,1),INDEX($AK$65:$AK$74,$AI142,1)="Early"),MOD($AI142,AJ$62)+1,$AI142)</f>
        <v>10</v>
      </c>
      <c r="AK142" s="429" t="str">
        <f t="shared" si="27"/>
        <v>Dry</v>
      </c>
      <c r="AL142" s="413">
        <f t="shared" si="29"/>
        <v>74</v>
      </c>
      <c r="AM142" s="413"/>
      <c r="AN142" s="485">
        <f t="shared" si="24"/>
        <v>43614</v>
      </c>
      <c r="AO142" s="485">
        <f t="shared" si="28"/>
        <v>43684</v>
      </c>
      <c r="AP142" s="1178">
        <f>INDEX(Periods!$F$21:$O$31,INDEX(Annual!EndGS,1,$E142+2)+2,$E142+2)</f>
        <v>43797</v>
      </c>
      <c r="AQ142" s="408"/>
      <c r="AR142" s="394"/>
      <c r="AS142" s="382"/>
      <c r="AT142" s="382"/>
      <c r="AU142" s="382"/>
    </row>
    <row r="143" spans="1:47" outlineLevel="3" x14ac:dyDescent="0.3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233</v>
      </c>
      <c r="P143" s="989" cm="1">
        <f t="array" aca="1" ref="P143" ca="1">INDEX(P$65:P$74,$AI143,1)*(1-$AH143)+INDEX(P$65:P$74,$AJ143,1)*($AH143)</f>
        <v>865</v>
      </c>
      <c r="Q143" s="990" cm="1">
        <f t="array" aca="1" ref="Q143" ca="1">INDEX(Q$65:Q$74,$AI143,1)*(1-$AH143)+INDEX(Q$65:Q$74,$AJ143,1)*($AH143)</f>
        <v>0.48635</v>
      </c>
      <c r="R143" s="990" cm="1">
        <f t="array" aca="1" ref="R143" ca="1">INDEX(R$65:R$74,$AI143,1)*(1-$AH143)+INDEX(R$65:R$74,$AJ143,1)*($AH143)</f>
        <v>0.56520000000000004</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3.9000000000000007E-2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1"/>
        <v>0.78</v>
      </c>
      <c r="AI143" s="413">
        <f t="shared" si="32"/>
        <v>9</v>
      </c>
      <c r="AJ143" s="413">
        <f t="shared" si="33"/>
        <v>10</v>
      </c>
      <c r="AK143" s="429" t="str">
        <f t="shared" si="27"/>
        <v>Dry</v>
      </c>
      <c r="AL143" s="413">
        <f t="shared" si="29"/>
        <v>113</v>
      </c>
      <c r="AM143" s="413"/>
      <c r="AN143" s="485">
        <f t="shared" si="24"/>
        <v>43614</v>
      </c>
      <c r="AO143" s="485">
        <f t="shared" si="28"/>
        <v>43684</v>
      </c>
      <c r="AP143" s="1178">
        <f>INDEX(Periods!$F$21:$O$31,INDEX(Annual!EndGS,1,$E143+2)+2,$E143+2)</f>
        <v>43797</v>
      </c>
      <c r="AQ143" s="408"/>
      <c r="AR143" s="394"/>
      <c r="AS143" s="382"/>
      <c r="AT143" s="382"/>
      <c r="AU143" s="382"/>
    </row>
    <row r="144" spans="1:47" outlineLevel="3" x14ac:dyDescent="0.3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550.28571428571422</v>
      </c>
      <c r="Q144" s="991" cm="1">
        <f t="array" aca="1" ref="Q144" ca="1">INDEX(Q$65:Q$74,$AI144,1)*(1-$AH144)+INDEX(Q$65:Q$74,$AJ144,1)*($AH144)</f>
        <v>0.47535714285714281</v>
      </c>
      <c r="R144" s="991" cm="1">
        <f t="array" aca="1" ref="R144" ca="1">INDEX(R$65:R$74,$AI144,1)*(1-$AH144)+INDEX(R$65:R$74,$AJ144,1)*($AH144)</f>
        <v>0.54178571428571431</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0.10714285714285714</v>
      </c>
      <c r="W144" s="482"/>
      <c r="X144" s="992" cm="1">
        <f t="array" aca="1" ref="X144" ca="1">INDEX(X$65:X$74,$AI144,1)*(1-$AH144)+INDEX(X$65:X$74,$AJ144,1)*($AH144)</f>
        <v>0.71285714285714286</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1"/>
        <v>0.5714285714285714</v>
      </c>
      <c r="AI144" s="413">
        <f t="shared" si="32"/>
        <v>10</v>
      </c>
      <c r="AJ144" s="413">
        <f t="shared" si="33"/>
        <v>1</v>
      </c>
      <c r="AK144" s="429" t="str">
        <f t="shared" si="27"/>
        <v>Dry</v>
      </c>
      <c r="AL144" s="413">
        <f t="shared" si="29"/>
        <v>144</v>
      </c>
      <c r="AM144" s="413"/>
      <c r="AN144" s="485">
        <f t="shared" si="24"/>
        <v>43614</v>
      </c>
      <c r="AO144" s="485">
        <f t="shared" si="28"/>
        <v>43684</v>
      </c>
      <c r="AP144" s="1178">
        <f>INDEX(Periods!$F$21:$O$31,INDEX(Annual!EndGS,1,$E144+2)+2,$E144+2)</f>
        <v>43797</v>
      </c>
      <c r="AQ144" s="408"/>
      <c r="AR144" s="394"/>
      <c r="AS144" s="382"/>
      <c r="AT144" s="382"/>
      <c r="AU144" s="382"/>
    </row>
    <row r="145" spans="1:47" outlineLevel="2" x14ac:dyDescent="0.35">
      <c r="A145" s="382"/>
      <c r="B145" s="391"/>
      <c r="C145" s="384">
        <f t="shared" ref="C145" si="34">INT($C$29)+2</f>
        <v>3</v>
      </c>
      <c r="D145" s="408"/>
      <c r="E145" s="465">
        <v>7</v>
      </c>
      <c r="F145" s="1173">
        <f t="shared" si="26"/>
        <v>43936</v>
      </c>
      <c r="G145" s="408"/>
      <c r="H145" s="429"/>
      <c r="I145" s="659" t="s">
        <v>776</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1"/>
        <v>0</v>
      </c>
      <c r="AI145" s="413">
        <f t="shared" si="32"/>
        <v>1</v>
      </c>
      <c r="AJ145" s="413">
        <f t="shared" si="33"/>
        <v>1</v>
      </c>
      <c r="AK145" s="429" t="str">
        <f t="shared" si="27"/>
        <v>Dry</v>
      </c>
      <c r="AL145" s="413">
        <f t="shared" si="29"/>
        <v>158</v>
      </c>
      <c r="AM145" s="413"/>
      <c r="AN145" s="485">
        <f t="shared" si="24"/>
        <v>43614</v>
      </c>
      <c r="AO145" s="485">
        <f t="shared" si="28"/>
        <v>43684</v>
      </c>
      <c r="AP145" s="1178">
        <f>INDEX(Periods!$F$21:$O$31,INDEX(Annual!EndGS,1,$E145+2)+2,$E145+2)</f>
        <v>43770</v>
      </c>
      <c r="AQ145" s="408"/>
      <c r="AR145" s="394"/>
      <c r="AS145" s="382"/>
      <c r="AT145" s="382"/>
      <c r="AU145" s="382"/>
    </row>
    <row r="146" spans="1:47" outlineLevel="3" collapsed="1" x14ac:dyDescent="0.3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v>
      </c>
      <c r="P146" s="989" cm="1">
        <f t="array" aca="1" ref="P146" ca="1">INDEX(P$65:P$74,$AI146,1)*(1-$AH146)+INDEX(P$65:P$74,$AJ146,1)*($AH146)</f>
        <v>438</v>
      </c>
      <c r="Q146" s="990" cm="1">
        <f t="array" aca="1" ref="Q146" ca="1">INDEX(Q$65:Q$74,$AI146,1)*(1-$AH146)+INDEX(Q$65:Q$74,$AJ146,1)*($AH146)</f>
        <v>0.47</v>
      </c>
      <c r="R146" s="990" cm="1">
        <f t="array" aca="1" ref="R146" ca="1">INDEX(R$65:R$74,$AI146,1)*(1-$AH146)+INDEX(R$65:R$74,$AJ146,1)*($AH146)</f>
        <v>0.53</v>
      </c>
      <c r="S146" s="985">
        <f>INDEX(Annual!i_pasture_stage_p6z,$J146+1,ROUNDDOWN((ROW($J146)-ROW($J$65))/i_p6_len,0)+1)</f>
        <v>1</v>
      </c>
      <c r="T146" s="990" cm="1">
        <f t="array" aca="1" ref="T146" ca="1">INDEX(T$65:T$74,$AI146,1)*(1-$AH146)+INDEX(T$65:T$74,$AJ146,1)*($AH146)</f>
        <v>0.3</v>
      </c>
      <c r="U146" s="984" cm="1">
        <f t="array" aca="1" ref="U146" ca="1">INDEX(U$65:U$74,$AI146,1)*(1-$AH146)+INDEX(U$65:U$74,$AJ146,1)*($AH146)</f>
        <v>10</v>
      </c>
      <c r="V146" s="990" cm="1">
        <f t="array" aca="1" ref="V146" ca="1">INDEX(V$65:V$74,$AI146,1)*(1-$AH146)+INDEX(V$65:V$74,$AJ146,1)*($AH146)</f>
        <v>0.15</v>
      </c>
      <c r="W146" s="413"/>
      <c r="X146" s="989" cm="1">
        <f t="array" aca="1" ref="X146" ca="1">INDEX(X$65:X$74,$AI146,1)*(1-$AH146)+INDEX(X$65:X$74,$AJ146,1)*($AH146)</f>
        <v>1</v>
      </c>
      <c r="Y146" s="1164" cm="1">
        <f t="array" aca="1" ref="Y146" ca="1">INDEX(Y$65:Y$74,$AI146,1)*(1-$AH146)+INDEX(Y$65:Y$74,$AJ146,1)*($AH146)</f>
        <v>50</v>
      </c>
      <c r="Z146" s="1164" cm="1">
        <f t="array" aca="1" ref="Z146" ca="1">INDEX(Z$65:Z$74,$AI146,1)*(1-$AH146)+INDEX(Z$65:Z$74,$AJ146,1)*($AH146)</f>
        <v>50</v>
      </c>
      <c r="AA146" s="1164" cm="1">
        <f t="array" aca="1" ref="AA146" ca="1">INDEX(AA$65:AA$74,$AI146,1)*(1-$AH146)+INDEX(AA$65:AA$74,$AJ146,1)*($AH146)</f>
        <v>50</v>
      </c>
      <c r="AB146" s="1164" cm="1">
        <f t="array" aca="1" ref="AB146" ca="1">INDEX(AB$65:AB$74,$AI146,1)*(1-$AH146)+INDEX(AB$65:AB$74,$AJ146,1)*($AH146)</f>
        <v>400</v>
      </c>
      <c r="AC146" s="1164" cm="1">
        <f t="array" aca="1" ref="AC146" ca="1">INDEX(AC$65:AC$74,$AI146,1)*(1-$AH146)+INDEX(AC$65:AC$74,$AJ146,1)*($AH146)</f>
        <v>400</v>
      </c>
      <c r="AD146" s="1164" cm="1">
        <f t="array" aca="1" ref="AD146" ca="1">INDEX(AD$65:AD$74,$AI146,1)*(1-$AH146)+INDEX(AD$65:AD$74,$AJ146,1)*($AH146)</f>
        <v>400</v>
      </c>
      <c r="AE146" s="1164" cm="1">
        <f t="array" aca="1" ref="AE146" ca="1">INDEX(AE$65:AE$74,$AI146,1)*(1-$AH146)+INDEX(AE$65:AE$74,$AJ146,1)*($AH146)</f>
        <v>400</v>
      </c>
      <c r="AF146" s="1164" cm="1">
        <f t="array" aca="1" ref="AF146" ca="1">INDEX(AF$65:AF$74,$AI146,1)*(1-$AH146)+INDEX(AF$65:AF$74,$AJ146,1)*($AH146)</f>
        <v>400</v>
      </c>
      <c r="AG146" s="1164" cm="1">
        <f t="array" aca="1" ref="AG146" ca="1">INDEX(AG$65:AG$74,$AI146,1)*(1-$AH146)+INDEX(AG$65:AG$74,$AJ146,1)*($AH146)</f>
        <v>400</v>
      </c>
      <c r="AH146" s="413">
        <f t="shared" ca="1" si="31"/>
        <v>1</v>
      </c>
      <c r="AI146" s="413">
        <f t="shared" si="32"/>
        <v>1</v>
      </c>
      <c r="AJ146" s="413">
        <f t="shared" si="33"/>
        <v>1</v>
      </c>
      <c r="AK146" s="429" t="str">
        <f t="shared" si="27"/>
        <v>Dry</v>
      </c>
      <c r="AL146" s="413">
        <f t="shared" si="29"/>
        <v>179</v>
      </c>
      <c r="AM146" s="413"/>
      <c r="AN146" s="485">
        <f t="shared" si="24"/>
        <v>43614</v>
      </c>
      <c r="AO146" s="485">
        <f t="shared" si="28"/>
        <v>43684</v>
      </c>
      <c r="AP146" s="1178">
        <f>INDEX(Periods!$F$21:$O$31,INDEX(Annual!EndGS,1,$E146+2)+2,$E146+2)</f>
        <v>43770</v>
      </c>
      <c r="AQ146" s="408"/>
      <c r="AR146" s="394"/>
      <c r="AS146" s="382"/>
      <c r="AT146" s="382"/>
      <c r="AU146" s="382"/>
    </row>
    <row r="147" spans="1:47" outlineLevel="3" x14ac:dyDescent="0.3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1"/>
        <v>0</v>
      </c>
      <c r="AI147" s="413">
        <f t="shared" si="32"/>
        <v>2</v>
      </c>
      <c r="AJ147" s="413">
        <f t="shared" si="33"/>
        <v>3</v>
      </c>
      <c r="AK147" s="429" t="str">
        <f t="shared" si="27"/>
        <v>Early</v>
      </c>
      <c r="AL147" s="413">
        <f t="shared" si="29"/>
        <v>0</v>
      </c>
      <c r="AM147" s="413"/>
      <c r="AN147" s="485">
        <f t="shared" si="24"/>
        <v>43614</v>
      </c>
      <c r="AO147" s="485">
        <f t="shared" si="28"/>
        <v>43684</v>
      </c>
      <c r="AP147" s="1178">
        <f>INDEX(Periods!$F$21:$O$31,INDEX(Annual!EndGS,1,$E147+2)+2,$E147+2)</f>
        <v>43770</v>
      </c>
      <c r="AQ147" s="408"/>
      <c r="AR147" s="394"/>
      <c r="AS147" s="382"/>
      <c r="AT147" s="382"/>
      <c r="AU147" s="382"/>
    </row>
    <row r="148" spans="1:47" outlineLevel="3" x14ac:dyDescent="0.3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1"/>
        <v>0</v>
      </c>
      <c r="AI148" s="413">
        <f t="shared" si="32"/>
        <v>5</v>
      </c>
      <c r="AJ148" s="413">
        <f t="shared" si="33"/>
        <v>6</v>
      </c>
      <c r="AK148" s="429" t="str">
        <f t="shared" si="27"/>
        <v>Late</v>
      </c>
      <c r="AL148" s="413">
        <f t="shared" si="29"/>
        <v>0</v>
      </c>
      <c r="AM148" s="413"/>
      <c r="AN148" s="485">
        <f t="shared" si="24"/>
        <v>43614</v>
      </c>
      <c r="AO148" s="485">
        <f t="shared" si="28"/>
        <v>43684</v>
      </c>
      <c r="AP148" s="1178">
        <f>INDEX(Periods!$F$21:$O$31,INDEX(Annual!EndGS,1,$E148+2)+2,$E148+2)</f>
        <v>43770</v>
      </c>
      <c r="AQ148" s="408"/>
      <c r="AR148" s="394"/>
      <c r="AS148" s="382"/>
      <c r="AT148" s="382"/>
      <c r="AU148" s="382"/>
    </row>
    <row r="149" spans="1:47" outlineLevel="3" x14ac:dyDescent="0.3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1"/>
        <v>0</v>
      </c>
      <c r="AI149" s="413">
        <f t="shared" si="32"/>
        <v>6</v>
      </c>
      <c r="AJ149" s="413">
        <f t="shared" si="33"/>
        <v>6</v>
      </c>
      <c r="AK149" s="429" t="str">
        <f t="shared" si="27"/>
        <v>Late</v>
      </c>
      <c r="AL149" s="413">
        <f t="shared" si="29"/>
        <v>49</v>
      </c>
      <c r="AM149" s="413"/>
      <c r="AN149" s="485">
        <f t="shared" si="24"/>
        <v>43614</v>
      </c>
      <c r="AO149" s="485">
        <f t="shared" si="28"/>
        <v>43684</v>
      </c>
      <c r="AP149" s="1178">
        <f>INDEX(Periods!$F$21:$O$31,INDEX(Annual!EndGS,1,$E149+2)+2,$E149+2)</f>
        <v>43770</v>
      </c>
      <c r="AQ149" s="408"/>
      <c r="AR149" s="394"/>
      <c r="AS149" s="382"/>
      <c r="AT149" s="382"/>
      <c r="AU149" s="382"/>
    </row>
    <row r="150" spans="1:47" outlineLevel="3" x14ac:dyDescent="0.3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1"/>
        <v>0.44444444444444442</v>
      </c>
      <c r="AI150" s="413">
        <f t="shared" si="32"/>
        <v>6</v>
      </c>
      <c r="AJ150" s="413">
        <f t="shared" si="33"/>
        <v>6</v>
      </c>
      <c r="AK150" s="429" t="str">
        <f t="shared" si="27"/>
        <v>Late</v>
      </c>
      <c r="AL150" s="413">
        <f t="shared" si="29"/>
        <v>69</v>
      </c>
      <c r="AM150" s="413"/>
      <c r="AN150" s="485">
        <f t="shared" si="24"/>
        <v>43614</v>
      </c>
      <c r="AO150" s="485">
        <f t="shared" si="28"/>
        <v>43684</v>
      </c>
      <c r="AP150" s="1178">
        <f>INDEX(Periods!$F$21:$O$31,INDEX(Annual!EndGS,1,$E150+2)+2,$E150+2)</f>
        <v>43770</v>
      </c>
      <c r="AQ150" s="408"/>
      <c r="AR150" s="394"/>
      <c r="AS150" s="382"/>
      <c r="AT150" s="382"/>
      <c r="AU150" s="382"/>
    </row>
    <row r="151" spans="1:47" outlineLevel="3" x14ac:dyDescent="0.3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1"/>
        <v>0</v>
      </c>
      <c r="AI151" s="413">
        <f t="shared" si="32"/>
        <v>7</v>
      </c>
      <c r="AJ151" s="413">
        <f t="shared" si="33"/>
        <v>8</v>
      </c>
      <c r="AK151" s="429" t="str">
        <f t="shared" si="27"/>
        <v>Dry</v>
      </c>
      <c r="AL151" s="413">
        <f t="shared" si="29"/>
        <v>0</v>
      </c>
      <c r="AM151" s="413"/>
      <c r="AN151" s="485">
        <f t="shared" si="24"/>
        <v>43614</v>
      </c>
      <c r="AO151" s="485">
        <f t="shared" si="28"/>
        <v>43684</v>
      </c>
      <c r="AP151" s="1178">
        <f>INDEX(Periods!$F$21:$O$31,INDEX(Annual!EndGS,1,$E151+2)+2,$E151+2)</f>
        <v>43770</v>
      </c>
      <c r="AQ151" s="408"/>
      <c r="AR151" s="394"/>
      <c r="AS151" s="382"/>
      <c r="AT151" s="382"/>
      <c r="AU151" s="382"/>
    </row>
    <row r="152" spans="1:47" outlineLevel="3" x14ac:dyDescent="0.3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350</v>
      </c>
      <c r="P152" s="989" cm="1">
        <f t="array" aca="1" ref="P152" ca="1">INDEX(P$65:P$74,$AI152,1)*(1-$AH152)+INDEX(P$65:P$74,$AJ152,1)*($AH152)</f>
        <v>1450</v>
      </c>
      <c r="Q152" s="990" cm="1">
        <f t="array" aca="1" ref="Q152" ca="1">INDEX(Q$65:Q$74,$AI152,1)*(1-$AH152)+INDEX(Q$65:Q$74,$AJ152,1)*($AH152)</f>
        <v>0.5</v>
      </c>
      <c r="R152" s="990" cm="1">
        <f t="array" aca="1" ref="R152" ca="1">INDEX(R$65:R$74,$AI152,1)*(1-$AH152)+INDEX(R$65:R$74,$AJ152,1)*($AH152)</f>
        <v>0.59250000000000003</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0</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1"/>
        <v>0</v>
      </c>
      <c r="AI152" s="413">
        <f t="shared" si="32"/>
        <v>9</v>
      </c>
      <c r="AJ152" s="413">
        <f t="shared" si="33"/>
        <v>10</v>
      </c>
      <c r="AK152" s="429" t="str">
        <f t="shared" si="27"/>
        <v>Dry</v>
      </c>
      <c r="AL152" s="413">
        <f t="shared" si="29"/>
        <v>74</v>
      </c>
      <c r="AM152" s="413"/>
      <c r="AN152" s="485">
        <f t="shared" si="24"/>
        <v>43614</v>
      </c>
      <c r="AO152" s="485">
        <f t="shared" si="28"/>
        <v>43684</v>
      </c>
      <c r="AP152" s="1178">
        <f>INDEX(Periods!$F$21:$O$31,INDEX(Annual!EndGS,1,$E152+2)+2,$E152+2)</f>
        <v>43770</v>
      </c>
      <c r="AQ152" s="408"/>
      <c r="AR152" s="394"/>
      <c r="AS152" s="382"/>
      <c r="AT152" s="382"/>
      <c r="AU152" s="382"/>
    </row>
    <row r="153" spans="1:47" outlineLevel="3" x14ac:dyDescent="0.3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233</v>
      </c>
      <c r="P153" s="989" cm="1">
        <f t="array" aca="1" ref="P153" ca="1">INDEX(P$65:P$74,$AI153,1)*(1-$AH153)+INDEX(P$65:P$74,$AJ153,1)*($AH153)</f>
        <v>865</v>
      </c>
      <c r="Q153" s="990" cm="1">
        <f t="array" aca="1" ref="Q153" ca="1">INDEX(Q$65:Q$74,$AI153,1)*(1-$AH153)+INDEX(Q$65:Q$74,$AJ153,1)*($AH153)</f>
        <v>0.48635</v>
      </c>
      <c r="R153" s="990" cm="1">
        <f t="array" aca="1" ref="R153" ca="1">INDEX(R$65:R$74,$AI153,1)*(1-$AH153)+INDEX(R$65:R$74,$AJ153,1)*($AH153)</f>
        <v>0.56520000000000004</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3.9000000000000007E-2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1"/>
        <v>0.78</v>
      </c>
      <c r="AI153" s="413">
        <f t="shared" si="32"/>
        <v>9</v>
      </c>
      <c r="AJ153" s="413">
        <f t="shared" si="33"/>
        <v>10</v>
      </c>
      <c r="AK153" s="429" t="str">
        <f t="shared" si="27"/>
        <v>Dry</v>
      </c>
      <c r="AL153" s="413">
        <f t="shared" si="29"/>
        <v>113</v>
      </c>
      <c r="AM153" s="413"/>
      <c r="AN153" s="485">
        <f t="shared" si="24"/>
        <v>43614</v>
      </c>
      <c r="AO153" s="485">
        <f t="shared" si="28"/>
        <v>43684</v>
      </c>
      <c r="AP153" s="1178">
        <f>INDEX(Periods!$F$21:$O$31,INDEX(Annual!EndGS,1,$E153+2)+2,$E153+2)</f>
        <v>43770</v>
      </c>
      <c r="AQ153" s="408"/>
      <c r="AR153" s="394"/>
      <c r="AS153" s="382"/>
      <c r="AT153" s="382"/>
      <c r="AU153" s="382"/>
    </row>
    <row r="154" spans="1:47" outlineLevel="3" x14ac:dyDescent="0.3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550.28571428571422</v>
      </c>
      <c r="Q154" s="991" cm="1">
        <f t="array" aca="1" ref="Q154" ca="1">INDEX(Q$65:Q$74,$AI154,1)*(1-$AH154)+INDEX(Q$65:Q$74,$AJ154,1)*($AH154)</f>
        <v>0.47535714285714281</v>
      </c>
      <c r="R154" s="991" cm="1">
        <f t="array" aca="1" ref="R154" ca="1">INDEX(R$65:R$74,$AI154,1)*(1-$AH154)+INDEX(R$65:R$74,$AJ154,1)*($AH154)</f>
        <v>0.54178571428571431</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0.10714285714285714</v>
      </c>
      <c r="W154" s="482"/>
      <c r="X154" s="992" cm="1">
        <f t="array" aca="1" ref="X154" ca="1">INDEX(X$65:X$74,$AI154,1)*(1-$AH154)+INDEX(X$65:X$74,$AJ154,1)*($AH154)</f>
        <v>0.71285714285714286</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1"/>
        <v>0.5714285714285714</v>
      </c>
      <c r="AI154" s="413">
        <f t="shared" si="32"/>
        <v>10</v>
      </c>
      <c r="AJ154" s="413">
        <f t="shared" si="33"/>
        <v>1</v>
      </c>
      <c r="AK154" s="429" t="str">
        <f t="shared" si="27"/>
        <v>Dry</v>
      </c>
      <c r="AL154" s="413">
        <f t="shared" si="29"/>
        <v>144</v>
      </c>
      <c r="AM154" s="413"/>
      <c r="AN154" s="485">
        <f t="shared" si="24"/>
        <v>43614</v>
      </c>
      <c r="AO154" s="485">
        <f t="shared" si="28"/>
        <v>43684</v>
      </c>
      <c r="AP154" s="1178">
        <f>INDEX(Periods!$F$21:$O$31,INDEX(Annual!EndGS,1,$E154+2)+2,$E154+2)</f>
        <v>43770</v>
      </c>
      <c r="AQ154" s="408"/>
      <c r="AR154" s="394"/>
      <c r="AS154" s="382"/>
      <c r="AT154" s="382"/>
      <c r="AU154" s="382"/>
    </row>
    <row r="155" spans="1:47" outlineLevel="2" x14ac:dyDescent="0.35">
      <c r="A155" s="382"/>
      <c r="B155" s="391"/>
      <c r="C155" s="384">
        <f t="shared" ref="C155" si="35">INT($C$29)+2</f>
        <v>3</v>
      </c>
      <c r="D155" s="408"/>
      <c r="E155" s="465">
        <v>8</v>
      </c>
      <c r="F155" s="1173">
        <f t="shared" si="26"/>
        <v>43936</v>
      </c>
      <c r="G155" s="408"/>
      <c r="H155" s="429"/>
      <c r="I155" s="659" t="s">
        <v>777</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1"/>
        <v>0</v>
      </c>
      <c r="AI155" s="413">
        <f t="shared" si="32"/>
        <v>1</v>
      </c>
      <c r="AJ155" s="413">
        <f t="shared" si="33"/>
        <v>1</v>
      </c>
      <c r="AK155" s="429" t="str">
        <f t="shared" si="27"/>
        <v>Dry</v>
      </c>
      <c r="AL155" s="413">
        <f t="shared" si="29"/>
        <v>158</v>
      </c>
      <c r="AM155" s="413"/>
      <c r="AN155" s="485">
        <f t="shared" si="24"/>
        <v>43614</v>
      </c>
      <c r="AO155" s="485">
        <f t="shared" si="28"/>
        <v>43684</v>
      </c>
      <c r="AP155" s="1178">
        <f>INDEX(Periods!$F$21:$O$31,INDEX(Annual!EndGS,1,$E155+2)+2,$E155+2)</f>
        <v>43770</v>
      </c>
      <c r="AQ155" s="408"/>
      <c r="AR155" s="394"/>
      <c r="AS155" s="382"/>
      <c r="AT155" s="382"/>
      <c r="AU155" s="382"/>
    </row>
    <row r="156" spans="1:47" outlineLevel="3" collapsed="1" x14ac:dyDescent="0.3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v>
      </c>
      <c r="P156" s="989" cm="1">
        <f t="array" aca="1" ref="P156" ca="1">INDEX(P$65:P$74,$AI156,1)*(1-$AH156)+INDEX(P$65:P$74,$AJ156,1)*($AH156)</f>
        <v>438</v>
      </c>
      <c r="Q156" s="990" cm="1">
        <f t="array" aca="1" ref="Q156" ca="1">INDEX(Q$65:Q$74,$AI156,1)*(1-$AH156)+INDEX(Q$65:Q$74,$AJ156,1)*($AH156)</f>
        <v>0.47</v>
      </c>
      <c r="R156" s="990" cm="1">
        <f t="array" aca="1" ref="R156" ca="1">INDEX(R$65:R$74,$AI156,1)*(1-$AH156)+INDEX(R$65:R$74,$AJ156,1)*($AH156)</f>
        <v>0.53</v>
      </c>
      <c r="S156" s="985">
        <f>INDEX(Annual!i_pasture_stage_p6z,$J156+1,ROUNDDOWN((ROW($J156)-ROW($J$65))/i_p6_len,0)+1)</f>
        <v>1</v>
      </c>
      <c r="T156" s="990" cm="1">
        <f t="array" aca="1" ref="T156" ca="1">INDEX(T$65:T$74,$AI156,1)*(1-$AH156)+INDEX(T$65:T$74,$AJ156,1)*($AH156)</f>
        <v>0.3</v>
      </c>
      <c r="U156" s="984" cm="1">
        <f t="array" aca="1" ref="U156" ca="1">INDEX(U$65:U$74,$AI156,1)*(1-$AH156)+INDEX(U$65:U$74,$AJ156,1)*($AH156)</f>
        <v>10</v>
      </c>
      <c r="V156" s="990" cm="1">
        <f t="array" aca="1" ref="V156" ca="1">INDEX(V$65:V$74,$AI156,1)*(1-$AH156)+INDEX(V$65:V$74,$AJ156,1)*($AH156)</f>
        <v>0.15</v>
      </c>
      <c r="W156" s="413"/>
      <c r="X156" s="989" cm="1">
        <f t="array" aca="1" ref="X156" ca="1">INDEX(X$65:X$74,$AI156,1)*(1-$AH156)+INDEX(X$65:X$74,$AJ156,1)*($AH156)</f>
        <v>1</v>
      </c>
      <c r="Y156" s="1164" cm="1">
        <f t="array" aca="1" ref="Y156" ca="1">INDEX(Y$65:Y$74,$AI156,1)*(1-$AH156)+INDEX(Y$65:Y$74,$AJ156,1)*($AH156)</f>
        <v>50</v>
      </c>
      <c r="Z156" s="1164" cm="1">
        <f t="array" aca="1" ref="Z156" ca="1">INDEX(Z$65:Z$74,$AI156,1)*(1-$AH156)+INDEX(Z$65:Z$74,$AJ156,1)*($AH156)</f>
        <v>50</v>
      </c>
      <c r="AA156" s="1164" cm="1">
        <f t="array" aca="1" ref="AA156" ca="1">INDEX(AA$65:AA$74,$AI156,1)*(1-$AH156)+INDEX(AA$65:AA$74,$AJ156,1)*($AH156)</f>
        <v>50</v>
      </c>
      <c r="AB156" s="1164" cm="1">
        <f t="array" aca="1" ref="AB156" ca="1">INDEX(AB$65:AB$74,$AI156,1)*(1-$AH156)+INDEX(AB$65:AB$74,$AJ156,1)*($AH156)</f>
        <v>400</v>
      </c>
      <c r="AC156" s="1164" cm="1">
        <f t="array" aca="1" ref="AC156" ca="1">INDEX(AC$65:AC$74,$AI156,1)*(1-$AH156)+INDEX(AC$65:AC$74,$AJ156,1)*($AH156)</f>
        <v>400</v>
      </c>
      <c r="AD156" s="1164" cm="1">
        <f t="array" aca="1" ref="AD156" ca="1">INDEX(AD$65:AD$74,$AI156,1)*(1-$AH156)+INDEX(AD$65:AD$74,$AJ156,1)*($AH156)</f>
        <v>400</v>
      </c>
      <c r="AE156" s="1164" cm="1">
        <f t="array" aca="1" ref="AE156" ca="1">INDEX(AE$65:AE$74,$AI156,1)*(1-$AH156)+INDEX(AE$65:AE$74,$AJ156,1)*($AH156)</f>
        <v>400</v>
      </c>
      <c r="AF156" s="1164" cm="1">
        <f t="array" aca="1" ref="AF156" ca="1">INDEX(AF$65:AF$74,$AI156,1)*(1-$AH156)+INDEX(AF$65:AF$74,$AJ156,1)*($AH156)</f>
        <v>400</v>
      </c>
      <c r="AG156" s="1164" cm="1">
        <f t="array" aca="1" ref="AG156" ca="1">INDEX(AG$65:AG$74,$AI156,1)*(1-$AH156)+INDEX(AG$65:AG$74,$AJ156,1)*($AH156)</f>
        <v>400</v>
      </c>
      <c r="AH156" s="413">
        <f t="shared" ca="1" si="31"/>
        <v>1</v>
      </c>
      <c r="AI156" s="413">
        <f t="shared" si="32"/>
        <v>1</v>
      </c>
      <c r="AJ156" s="413">
        <f t="shared" si="33"/>
        <v>1</v>
      </c>
      <c r="AK156" s="429" t="str">
        <f t="shared" si="27"/>
        <v>Dry</v>
      </c>
      <c r="AL156" s="413">
        <f t="shared" si="29"/>
        <v>179</v>
      </c>
      <c r="AM156" s="413"/>
      <c r="AN156" s="485">
        <f t="shared" si="24"/>
        <v>43614</v>
      </c>
      <c r="AO156" s="485">
        <f t="shared" si="28"/>
        <v>43684</v>
      </c>
      <c r="AP156" s="1178">
        <f>INDEX(Periods!$F$21:$O$31,INDEX(Annual!EndGS,1,$E156+2)+2,$E156+2)</f>
        <v>43770</v>
      </c>
      <c r="AQ156" s="408"/>
      <c r="AR156" s="394"/>
      <c r="AS156" s="382"/>
      <c r="AT156" s="382"/>
      <c r="AU156" s="382"/>
    </row>
    <row r="157" spans="1:47" outlineLevel="3" x14ac:dyDescent="0.3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1"/>
        <v>0</v>
      </c>
      <c r="AI157" s="413">
        <f t="shared" si="32"/>
        <v>2</v>
      </c>
      <c r="AJ157" s="413">
        <f t="shared" si="33"/>
        <v>3</v>
      </c>
      <c r="AK157" s="429" t="str">
        <f t="shared" si="27"/>
        <v>Early</v>
      </c>
      <c r="AL157" s="413">
        <f t="shared" si="29"/>
        <v>0</v>
      </c>
      <c r="AM157" s="413"/>
      <c r="AN157" s="485">
        <f t="shared" si="24"/>
        <v>43614</v>
      </c>
      <c r="AO157" s="485">
        <f t="shared" si="28"/>
        <v>43684</v>
      </c>
      <c r="AP157" s="1178">
        <f>INDEX(Periods!$F$21:$O$31,INDEX(Annual!EndGS,1,$E157+2)+2,$E157+2)</f>
        <v>43770</v>
      </c>
      <c r="AQ157" s="408"/>
      <c r="AR157" s="394"/>
      <c r="AS157" s="382"/>
      <c r="AT157" s="382"/>
      <c r="AU157" s="382"/>
    </row>
    <row r="158" spans="1:47" outlineLevel="3" x14ac:dyDescent="0.3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1"/>
        <v>0</v>
      </c>
      <c r="AI158" s="413">
        <f t="shared" si="32"/>
        <v>5</v>
      </c>
      <c r="AJ158" s="413">
        <f t="shared" si="33"/>
        <v>6</v>
      </c>
      <c r="AK158" s="429" t="str">
        <f t="shared" si="27"/>
        <v>Late</v>
      </c>
      <c r="AL158" s="413">
        <f t="shared" si="29"/>
        <v>0</v>
      </c>
      <c r="AM158" s="413"/>
      <c r="AN158" s="485">
        <f t="shared" si="24"/>
        <v>43614</v>
      </c>
      <c r="AO158" s="485">
        <f t="shared" si="28"/>
        <v>43684</v>
      </c>
      <c r="AP158" s="1178">
        <f>INDEX(Periods!$F$21:$O$31,INDEX(Annual!EndGS,1,$E158+2)+2,$E158+2)</f>
        <v>43770</v>
      </c>
      <c r="AQ158" s="408"/>
      <c r="AR158" s="394"/>
      <c r="AS158" s="382"/>
      <c r="AT158" s="382"/>
      <c r="AU158" s="382"/>
    </row>
    <row r="159" spans="1:47" outlineLevel="3" x14ac:dyDescent="0.3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1"/>
        <v>0</v>
      </c>
      <c r="AI159" s="413">
        <f t="shared" si="32"/>
        <v>6</v>
      </c>
      <c r="AJ159" s="413">
        <f t="shared" si="33"/>
        <v>6</v>
      </c>
      <c r="AK159" s="429" t="str">
        <f t="shared" si="27"/>
        <v>Late</v>
      </c>
      <c r="AL159" s="413">
        <f t="shared" si="29"/>
        <v>49</v>
      </c>
      <c r="AM159" s="413"/>
      <c r="AN159" s="485">
        <f t="shared" si="24"/>
        <v>43614</v>
      </c>
      <c r="AO159" s="485">
        <f t="shared" si="28"/>
        <v>43684</v>
      </c>
      <c r="AP159" s="1178">
        <f>INDEX(Periods!$F$21:$O$31,INDEX(Annual!EndGS,1,$E159+2)+2,$E159+2)</f>
        <v>43770</v>
      </c>
      <c r="AQ159" s="408"/>
      <c r="AR159" s="394"/>
      <c r="AS159" s="382"/>
      <c r="AT159" s="382"/>
      <c r="AU159" s="382"/>
    </row>
    <row r="160" spans="1:47" outlineLevel="3" x14ac:dyDescent="0.3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1"/>
        <v>0.44444444444444442</v>
      </c>
      <c r="AI160" s="413">
        <f t="shared" si="32"/>
        <v>6</v>
      </c>
      <c r="AJ160" s="413">
        <f t="shared" si="33"/>
        <v>6</v>
      </c>
      <c r="AK160" s="429" t="str">
        <f t="shared" si="27"/>
        <v>Late</v>
      </c>
      <c r="AL160" s="413">
        <f t="shared" si="29"/>
        <v>69</v>
      </c>
      <c r="AM160" s="413"/>
      <c r="AN160" s="485">
        <f t="shared" si="24"/>
        <v>43614</v>
      </c>
      <c r="AO160" s="485">
        <f t="shared" si="28"/>
        <v>43684</v>
      </c>
      <c r="AP160" s="1178">
        <f>INDEX(Periods!$F$21:$O$31,INDEX(Annual!EndGS,1,$E160+2)+2,$E160+2)</f>
        <v>43770</v>
      </c>
      <c r="AQ160" s="408"/>
      <c r="AR160" s="394"/>
      <c r="AS160" s="382"/>
      <c r="AT160" s="382"/>
      <c r="AU160" s="382"/>
    </row>
    <row r="161" spans="1:47" outlineLevel="3" x14ac:dyDescent="0.3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1"/>
        <v>0</v>
      </c>
      <c r="AI161" s="413">
        <f t="shared" si="32"/>
        <v>7</v>
      </c>
      <c r="AJ161" s="413">
        <f t="shared" si="33"/>
        <v>8</v>
      </c>
      <c r="AK161" s="429" t="str">
        <f t="shared" si="27"/>
        <v>Dry</v>
      </c>
      <c r="AL161" s="413">
        <f t="shared" si="29"/>
        <v>0</v>
      </c>
      <c r="AM161" s="413"/>
      <c r="AN161" s="485">
        <f t="shared" si="24"/>
        <v>43614</v>
      </c>
      <c r="AO161" s="485">
        <f t="shared" si="28"/>
        <v>43684</v>
      </c>
      <c r="AP161" s="1178">
        <f>INDEX(Periods!$F$21:$O$31,INDEX(Annual!EndGS,1,$E161+2)+2,$E161+2)</f>
        <v>43770</v>
      </c>
      <c r="AQ161" s="408"/>
      <c r="AR161" s="394"/>
      <c r="AS161" s="382"/>
      <c r="AT161" s="382"/>
      <c r="AU161" s="382"/>
    </row>
    <row r="162" spans="1:47" outlineLevel="3" x14ac:dyDescent="0.3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350</v>
      </c>
      <c r="P162" s="989" cm="1">
        <f t="array" aca="1" ref="P162" ca="1">INDEX(P$65:P$74,$AI162,1)*(1-$AH162)+INDEX(P$65:P$74,$AJ162,1)*($AH162)</f>
        <v>1450</v>
      </c>
      <c r="Q162" s="990" cm="1">
        <f t="array" aca="1" ref="Q162" ca="1">INDEX(Q$65:Q$74,$AI162,1)*(1-$AH162)+INDEX(Q$65:Q$74,$AJ162,1)*($AH162)</f>
        <v>0.5</v>
      </c>
      <c r="R162" s="990" cm="1">
        <f t="array" aca="1" ref="R162" ca="1">INDEX(R$65:R$74,$AI162,1)*(1-$AH162)+INDEX(R$65:R$74,$AJ162,1)*($AH162)</f>
        <v>0.59250000000000003</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0</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1"/>
        <v>0</v>
      </c>
      <c r="AI162" s="413">
        <f t="shared" si="32"/>
        <v>9</v>
      </c>
      <c r="AJ162" s="413">
        <f t="shared" si="33"/>
        <v>10</v>
      </c>
      <c r="AK162" s="429" t="str">
        <f t="shared" si="27"/>
        <v>Dry</v>
      </c>
      <c r="AL162" s="413">
        <f t="shared" si="29"/>
        <v>74</v>
      </c>
      <c r="AM162" s="413"/>
      <c r="AN162" s="485">
        <f t="shared" si="24"/>
        <v>43614</v>
      </c>
      <c r="AO162" s="485">
        <f t="shared" si="28"/>
        <v>43684</v>
      </c>
      <c r="AP162" s="1178">
        <f>INDEX(Periods!$F$21:$O$31,INDEX(Annual!EndGS,1,$E162+2)+2,$E162+2)</f>
        <v>43770</v>
      </c>
      <c r="AQ162" s="408"/>
      <c r="AR162" s="394"/>
      <c r="AS162" s="382"/>
      <c r="AT162" s="382"/>
      <c r="AU162" s="382"/>
    </row>
    <row r="163" spans="1:47" outlineLevel="3" x14ac:dyDescent="0.3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233</v>
      </c>
      <c r="P163" s="989" cm="1">
        <f t="array" aca="1" ref="P163" ca="1">INDEX(P$65:P$74,$AI163,1)*(1-$AH163)+INDEX(P$65:P$74,$AJ163,1)*($AH163)</f>
        <v>865</v>
      </c>
      <c r="Q163" s="990" cm="1">
        <f t="array" aca="1" ref="Q163" ca="1">INDEX(Q$65:Q$74,$AI163,1)*(1-$AH163)+INDEX(Q$65:Q$74,$AJ163,1)*($AH163)</f>
        <v>0.48635</v>
      </c>
      <c r="R163" s="990" cm="1">
        <f t="array" aca="1" ref="R163" ca="1">INDEX(R$65:R$74,$AI163,1)*(1-$AH163)+INDEX(R$65:R$74,$AJ163,1)*($AH163)</f>
        <v>0.56520000000000004</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3.9000000000000007E-2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1"/>
        <v>0.78</v>
      </c>
      <c r="AI163" s="413">
        <f t="shared" si="32"/>
        <v>9</v>
      </c>
      <c r="AJ163" s="413">
        <f t="shared" si="33"/>
        <v>10</v>
      </c>
      <c r="AK163" s="429" t="str">
        <f t="shared" si="27"/>
        <v>Dry</v>
      </c>
      <c r="AL163" s="413">
        <f t="shared" si="29"/>
        <v>113</v>
      </c>
      <c r="AM163" s="413"/>
      <c r="AN163" s="485">
        <f t="shared" si="24"/>
        <v>43614</v>
      </c>
      <c r="AO163" s="485">
        <f t="shared" si="28"/>
        <v>43684</v>
      </c>
      <c r="AP163" s="1178">
        <f>INDEX(Periods!$F$21:$O$31,INDEX(Annual!EndGS,1,$E163+2)+2,$E163+2)</f>
        <v>43770</v>
      </c>
      <c r="AQ163" s="408"/>
      <c r="AR163" s="394"/>
      <c r="AS163" s="382"/>
      <c r="AT163" s="382"/>
      <c r="AU163" s="382"/>
    </row>
    <row r="164" spans="1:47" outlineLevel="3" x14ac:dyDescent="0.3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550.28571428571422</v>
      </c>
      <c r="Q164" s="991" cm="1">
        <f t="array" aca="1" ref="Q164" ca="1">INDEX(Q$65:Q$74,$AI164,1)*(1-$AH164)+INDEX(Q$65:Q$74,$AJ164,1)*($AH164)</f>
        <v>0.47535714285714281</v>
      </c>
      <c r="R164" s="991" cm="1">
        <f t="array" aca="1" ref="R164" ca="1">INDEX(R$65:R$74,$AI164,1)*(1-$AH164)+INDEX(R$65:R$74,$AJ164,1)*($AH164)</f>
        <v>0.54178571428571431</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0.10714285714285714</v>
      </c>
      <c r="W164" s="413"/>
      <c r="X164" s="992" cm="1">
        <f t="array" aca="1" ref="X164" ca="1">INDEX(X$65:X$74,$AI164,1)*(1-$AH164)+INDEX(X$65:X$74,$AJ164,1)*($AH164)</f>
        <v>0.71285714285714286</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1"/>
        <v>0.5714285714285714</v>
      </c>
      <c r="AI164" s="413">
        <f t="shared" si="32"/>
        <v>10</v>
      </c>
      <c r="AJ164" s="413">
        <f t="shared" si="33"/>
        <v>1</v>
      </c>
      <c r="AK164" s="429" t="str">
        <f t="shared" si="27"/>
        <v>Dry</v>
      </c>
      <c r="AL164" s="413">
        <f t="shared" si="29"/>
        <v>144</v>
      </c>
      <c r="AM164" s="413"/>
      <c r="AN164" s="485">
        <f t="shared" si="24"/>
        <v>43614</v>
      </c>
      <c r="AO164" s="485">
        <f t="shared" si="28"/>
        <v>43684</v>
      </c>
      <c r="AP164" s="1178">
        <f>INDEX(Periods!$F$21:$O$31,INDEX(Annual!EndGS,1,$E164+2)+2,$E164+2)</f>
        <v>43770</v>
      </c>
      <c r="AQ164" s="408"/>
      <c r="AR164" s="394"/>
      <c r="AS164" s="382"/>
      <c r="AT164" s="382"/>
      <c r="AU164" s="382"/>
    </row>
    <row r="165" spans="1:47" outlineLevel="3" x14ac:dyDescent="0.3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15" customHeight="1" outlineLevel="2" x14ac:dyDescent="0.3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428</v>
      </c>
      <c r="AR166" s="394"/>
      <c r="AS166" s="382"/>
      <c r="AT166" s="382"/>
      <c r="AU166" s="382"/>
    </row>
    <row r="167" spans="1:47" ht="5.15" customHeight="1" outlineLevel="3" x14ac:dyDescent="0.35">
      <c r="A167" s="382"/>
      <c r="B167" s="391"/>
      <c r="C167" s="384">
        <f>INT($C$29)+3.005</f>
        <v>4.0049999999999999</v>
      </c>
      <c r="D167" s="408" t="s">
        <v>424</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35">
      <c r="A168" s="382"/>
      <c r="B168" s="391"/>
      <c r="C168" s="384">
        <f>INT($C$29)+2</f>
        <v>3</v>
      </c>
      <c r="D168" s="408"/>
      <c r="E168" s="465"/>
      <c r="F168" s="465"/>
      <c r="G168" s="408"/>
      <c r="H168" s="429" t="s">
        <v>480</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15" customHeight="1" outlineLevel="2" x14ac:dyDescent="0.3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428</v>
      </c>
      <c r="AR169" s="394"/>
      <c r="AS169" s="382"/>
      <c r="AT169" s="382"/>
      <c r="AU169" s="382"/>
    </row>
    <row r="170" spans="1:47" ht="16" outlineLevel="1" x14ac:dyDescent="0.35">
      <c r="A170" s="382"/>
      <c r="B170" s="391"/>
      <c r="C170" s="384">
        <f>INT($C$29)+1</f>
        <v>2</v>
      </c>
      <c r="D170" s="408"/>
      <c r="E170" s="465"/>
      <c r="F170" s="465"/>
      <c r="G170" s="408"/>
      <c r="H170" s="425" t="s">
        <v>481</v>
      </c>
      <c r="I170" s="449"/>
      <c r="J170" s="442" t="s">
        <v>482</v>
      </c>
      <c r="K170" s="397" t="s">
        <v>483</v>
      </c>
      <c r="L170" s="397"/>
      <c r="M170" s="397"/>
      <c r="N170" s="442"/>
      <c r="O170" s="397" t="s">
        <v>484</v>
      </c>
      <c r="P170" s="397"/>
      <c r="Q170" s="397"/>
      <c r="R170" s="397"/>
      <c r="S170" s="397"/>
      <c r="T170" s="397"/>
      <c r="U170" s="1176" t="s">
        <v>485</v>
      </c>
      <c r="V170" s="397"/>
      <c r="W170" s="397"/>
      <c r="X170" s="397"/>
      <c r="Y170" s="443"/>
      <c r="Z170" s="443"/>
      <c r="AA170" s="443"/>
      <c r="AB170" s="450"/>
      <c r="AC170" s="443" t="s">
        <v>1263</v>
      </c>
      <c r="AD170" s="443"/>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35">
      <c r="A171" s="382"/>
      <c r="B171" s="391"/>
      <c r="C171" s="384">
        <f>INT($C$29)+1</f>
        <v>2</v>
      </c>
      <c r="D171" s="408"/>
      <c r="E171" s="465"/>
      <c r="F171" s="465"/>
      <c r="G171" s="408"/>
      <c r="H171" s="425"/>
      <c r="I171" s="449"/>
      <c r="J171" s="442"/>
      <c r="K171" s="442">
        <v>6</v>
      </c>
      <c r="L171" s="442">
        <v>8</v>
      </c>
      <c r="M171" s="442">
        <v>12</v>
      </c>
      <c r="N171" s="442"/>
      <c r="O171" s="442" t="s">
        <v>486</v>
      </c>
      <c r="P171" s="442" t="s">
        <v>487</v>
      </c>
      <c r="Q171" s="442" t="s">
        <v>488</v>
      </c>
      <c r="R171" s="442" t="s">
        <v>910</v>
      </c>
      <c r="S171" s="442" t="s">
        <v>489</v>
      </c>
      <c r="T171" s="442" t="s">
        <v>490</v>
      </c>
      <c r="U171" s="397" t="s">
        <v>491</v>
      </c>
      <c r="V171" s="397"/>
      <c r="W171" s="397"/>
      <c r="X171" s="397"/>
      <c r="Y171" s="443"/>
      <c r="Z171" s="443"/>
      <c r="AA171" s="443"/>
      <c r="AB171" s="450"/>
      <c r="AC171" s="450" t="s">
        <v>1264</v>
      </c>
      <c r="AD171" s="450" t="s">
        <v>1265</v>
      </c>
      <c r="AE171" s="450"/>
      <c r="AF171" s="450"/>
      <c r="AG171" s="450"/>
      <c r="AH171" s="450"/>
      <c r="AI171" s="450"/>
      <c r="AJ171" s="450"/>
      <c r="AK171" s="450"/>
      <c r="AL171" s="450"/>
      <c r="AM171" s="450"/>
      <c r="AN171" s="450"/>
      <c r="AO171" s="450"/>
      <c r="AP171" s="450"/>
      <c r="AQ171" s="408"/>
      <c r="AR171" s="394"/>
      <c r="AS171" s="382"/>
      <c r="AT171" s="382"/>
      <c r="AU171" s="382"/>
    </row>
    <row r="172" spans="1:47" ht="5.15" customHeight="1" outlineLevel="3" x14ac:dyDescent="0.35">
      <c r="A172" s="382"/>
      <c r="B172" s="391"/>
      <c r="C172" s="384">
        <f>INT($C$29)+3.005</f>
        <v>4.0049999999999999</v>
      </c>
      <c r="D172" s="408" t="s">
        <v>424</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35">
      <c r="A173" s="382"/>
      <c r="B173" s="391"/>
      <c r="C173" s="384">
        <f>INT($C$29)+2</f>
        <v>3</v>
      </c>
      <c r="D173" s="408"/>
      <c r="E173" s="465"/>
      <c r="F173" s="465"/>
      <c r="G173" s="408"/>
      <c r="H173" s="429" t="s">
        <v>492</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543">
        <f>481+(11.7+3.1*$R173^0.5)*(40-$Q173)+418*(1-EXP(-0.04*$S173/30.4))</f>
        <v>816.56557723613594</v>
      </c>
      <c r="AD173" s="54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543"/>
      <c r="AF173" s="413"/>
      <c r="AG173" s="413"/>
      <c r="AH173" s="413"/>
      <c r="AI173" s="413"/>
      <c r="AJ173" s="413"/>
      <c r="AK173" s="413"/>
      <c r="AL173" s="413"/>
      <c r="AM173" s="413"/>
      <c r="AN173" s="413"/>
      <c r="AO173" s="413"/>
      <c r="AP173" s="413"/>
      <c r="AQ173" s="408"/>
      <c r="AR173" s="394"/>
      <c r="AS173" s="382"/>
      <c r="AT173" s="382"/>
      <c r="AU173" s="382"/>
    </row>
    <row r="174" spans="1:47" outlineLevel="2" x14ac:dyDescent="0.35">
      <c r="A174" s="382"/>
      <c r="B174" s="391"/>
      <c r="C174" s="384">
        <f>INT($C$29)+2</f>
        <v>3</v>
      </c>
      <c r="D174" s="408"/>
      <c r="E174" s="465"/>
      <c r="F174" s="465"/>
      <c r="G174" s="408"/>
      <c r="H174" s="429" t="s">
        <v>493</v>
      </c>
      <c r="I174" s="429"/>
      <c r="J174" s="430">
        <v>1.9</v>
      </c>
      <c r="K174" s="430">
        <v>0.4</v>
      </c>
      <c r="L174" s="430">
        <v>0.4</v>
      </c>
      <c r="M174" s="430">
        <v>0.5</v>
      </c>
      <c r="N174" s="413"/>
      <c r="O174" s="430">
        <v>13.7</v>
      </c>
      <c r="P174" s="430">
        <v>28.8</v>
      </c>
      <c r="Q174" s="413">
        <f t="shared" si="37"/>
        <v>21.25</v>
      </c>
      <c r="R174" s="430">
        <v>3.61</v>
      </c>
      <c r="S174" s="430">
        <v>13.9</v>
      </c>
      <c r="T174" s="451">
        <v>3.2</v>
      </c>
      <c r="U174" s="447">
        <v>0.8</v>
      </c>
      <c r="V174" s="447">
        <v>0.15</v>
      </c>
      <c r="W174" s="447">
        <v>0.04</v>
      </c>
      <c r="X174" s="447">
        <v>0.01</v>
      </c>
      <c r="Y174" s="447">
        <v>0</v>
      </c>
      <c r="Z174" s="447">
        <v>0</v>
      </c>
      <c r="AA174" s="447">
        <v>0</v>
      </c>
      <c r="AB174" s="413"/>
      <c r="AC174" s="543">
        <f t="shared" ref="AC174:AC184" si="39">481+(11.7+3.1*$R174^0.5)*(40-$Q174)+418*(1-EXP(-0.04*$S174/30.4))</f>
        <v>818.38801276006404</v>
      </c>
      <c r="AD174" s="543">
        <f t="shared" si="38"/>
        <v>818.74303298787913</v>
      </c>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35">
      <c r="A175" s="382"/>
      <c r="B175" s="391"/>
      <c r="C175" s="384">
        <f t="shared" ref="C175:C184" si="40">INT($C$29)+3</f>
        <v>4</v>
      </c>
      <c r="D175" s="408"/>
      <c r="E175" s="465"/>
      <c r="F175" s="465"/>
      <c r="G175" s="408"/>
      <c r="H175" s="429" t="s">
        <v>494</v>
      </c>
      <c r="I175" s="429"/>
      <c r="J175" s="430">
        <v>2</v>
      </c>
      <c r="K175" s="430">
        <v>0.4</v>
      </c>
      <c r="L175" s="430">
        <v>0.4</v>
      </c>
      <c r="M175" s="430">
        <v>0.4</v>
      </c>
      <c r="N175" s="413"/>
      <c r="O175" s="430">
        <v>12.7</v>
      </c>
      <c r="P175" s="430">
        <v>26.2</v>
      </c>
      <c r="Q175" s="413">
        <f t="shared" si="37"/>
        <v>19.45</v>
      </c>
      <c r="R175" s="430">
        <v>3.33</v>
      </c>
      <c r="S175" s="430">
        <v>22.8</v>
      </c>
      <c r="T175" s="451">
        <v>4.7</v>
      </c>
      <c r="U175" s="447">
        <v>0.73</v>
      </c>
      <c r="V175" s="447">
        <v>0.19</v>
      </c>
      <c r="W175" s="447">
        <v>7.0000000000000007E-2</v>
      </c>
      <c r="X175" s="447">
        <v>0.01</v>
      </c>
      <c r="Y175" s="447">
        <v>0</v>
      </c>
      <c r="Z175" s="447">
        <v>0</v>
      </c>
      <c r="AA175" s="447">
        <v>0</v>
      </c>
      <c r="AB175" s="413"/>
      <c r="AC175" s="543">
        <f t="shared" si="39"/>
        <v>850.0394830745181</v>
      </c>
      <c r="AD175" s="543">
        <f t="shared" si="38"/>
        <v>850.45455279825705</v>
      </c>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35">
      <c r="A176" s="382"/>
      <c r="B176" s="391"/>
      <c r="C176" s="384">
        <f t="shared" si="40"/>
        <v>4</v>
      </c>
      <c r="D176" s="408"/>
      <c r="E176" s="465"/>
      <c r="F176" s="465"/>
      <c r="G176" s="408"/>
      <c r="H176" s="429" t="s">
        <v>495</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0.64</v>
      </c>
      <c r="V176" s="447">
        <v>0.23</v>
      </c>
      <c r="W176" s="447">
        <v>7.0000000000000007E-2</v>
      </c>
      <c r="X176" s="447">
        <v>0.03</v>
      </c>
      <c r="Y176" s="447">
        <v>0.02</v>
      </c>
      <c r="Z176" s="447">
        <v>0.01</v>
      </c>
      <c r="AA176" s="447">
        <v>0</v>
      </c>
      <c r="AB176" s="413"/>
      <c r="AC176" s="543">
        <f t="shared" si="39"/>
        <v>892.28446877345266</v>
      </c>
      <c r="AD176" s="543">
        <f t="shared" si="38"/>
        <v>892.81617218730173</v>
      </c>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35">
      <c r="A177" s="382"/>
      <c r="B177" s="391"/>
      <c r="C177" s="384">
        <f t="shared" si="40"/>
        <v>4</v>
      </c>
      <c r="D177" s="408"/>
      <c r="E177" s="465"/>
      <c r="F177" s="465"/>
      <c r="G177" s="408"/>
      <c r="H177" s="429" t="s">
        <v>496</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0.56000000000000005</v>
      </c>
      <c r="V177" s="447">
        <v>0.24</v>
      </c>
      <c r="W177" s="447">
        <v>0.12</v>
      </c>
      <c r="X177" s="447">
        <v>0.05</v>
      </c>
      <c r="Y177" s="447">
        <v>0.01</v>
      </c>
      <c r="Z177" s="447">
        <v>0</v>
      </c>
      <c r="AA177" s="447">
        <v>0.02</v>
      </c>
      <c r="AB177" s="413"/>
      <c r="AC177" s="543">
        <f t="shared" si="39"/>
        <v>958.08393363752248</v>
      </c>
      <c r="AD177" s="543">
        <f t="shared" si="38"/>
        <v>958.15238776001672</v>
      </c>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35">
      <c r="A178" s="382"/>
      <c r="B178" s="391"/>
      <c r="C178" s="384">
        <f t="shared" si="40"/>
        <v>4</v>
      </c>
      <c r="D178" s="408"/>
      <c r="E178" s="465"/>
      <c r="F178" s="465"/>
      <c r="G178" s="408"/>
      <c r="H178" s="429" t="s">
        <v>497</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543">
        <f t="shared" si="39"/>
        <v>1003.8059653183001</v>
      </c>
      <c r="AD178" s="543">
        <f t="shared" si="38"/>
        <v>1003.4276457282514</v>
      </c>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35">
      <c r="A179" s="382"/>
      <c r="B179" s="391"/>
      <c r="C179" s="384">
        <f t="shared" si="40"/>
        <v>4</v>
      </c>
      <c r="D179" s="408"/>
      <c r="E179" s="465"/>
      <c r="F179" s="465"/>
      <c r="G179" s="408"/>
      <c r="H179" s="429" t="s">
        <v>498</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543">
        <f t="shared" si="39"/>
        <v>1025.0328808337069</v>
      </c>
      <c r="AD179" s="543">
        <f t="shared" si="38"/>
        <v>1025.0304627641408</v>
      </c>
      <c r="AE179" s="543"/>
      <c r="AF179" s="543"/>
      <c r="AG179" s="543"/>
      <c r="AH179" s="543"/>
      <c r="AI179" s="543"/>
      <c r="AJ179" s="543"/>
      <c r="AK179" s="413"/>
      <c r="AL179" s="413"/>
      <c r="AM179" s="413"/>
      <c r="AN179" s="413"/>
      <c r="AO179" s="413"/>
      <c r="AP179" s="413"/>
      <c r="AQ179" s="408"/>
      <c r="AR179" s="394"/>
      <c r="AS179" s="382"/>
      <c r="AT179" s="382"/>
      <c r="AU179" s="382"/>
    </row>
    <row r="180" spans="1:47" outlineLevel="3" x14ac:dyDescent="0.35">
      <c r="A180" s="382"/>
      <c r="B180" s="391"/>
      <c r="C180" s="384">
        <f t="shared" si="40"/>
        <v>4</v>
      </c>
      <c r="D180" s="408"/>
      <c r="E180" s="465"/>
      <c r="F180" s="465"/>
      <c r="G180" s="408"/>
      <c r="H180" s="429" t="s">
        <v>499</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543">
        <f t="shared" si="39"/>
        <v>1025.8395402585916</v>
      </c>
      <c r="AD180" s="54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35">
      <c r="A181" s="382"/>
      <c r="B181" s="391"/>
      <c r="C181" s="384">
        <f t="shared" si="40"/>
        <v>4</v>
      </c>
      <c r="D181" s="408"/>
      <c r="E181" s="465"/>
      <c r="F181" s="465"/>
      <c r="G181" s="408"/>
      <c r="H181" s="429" t="s">
        <v>500</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543">
        <f t="shared" si="39"/>
        <v>995.1455098346604</v>
      </c>
      <c r="AD181" s="54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35">
      <c r="A182" s="382"/>
      <c r="B182" s="391"/>
      <c r="C182" s="384">
        <f t="shared" si="40"/>
        <v>4</v>
      </c>
      <c r="D182" s="408"/>
      <c r="E182" s="465"/>
      <c r="F182" s="465"/>
      <c r="G182" s="408"/>
      <c r="H182" s="429" t="s">
        <v>501</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0.61</v>
      </c>
      <c r="V182" s="447">
        <v>0.23</v>
      </c>
      <c r="W182" s="447">
        <v>0.11</v>
      </c>
      <c r="X182" s="447">
        <v>0.04</v>
      </c>
      <c r="Y182" s="447">
        <v>0.01</v>
      </c>
      <c r="Z182" s="447">
        <v>0</v>
      </c>
      <c r="AA182" s="447">
        <v>0</v>
      </c>
      <c r="AB182" s="413"/>
      <c r="AC182" s="543">
        <f t="shared" si="39"/>
        <v>960.65563319699072</v>
      </c>
      <c r="AD182" s="543">
        <f t="shared" si="41"/>
        <v>961.20279867811348</v>
      </c>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35">
      <c r="A183" s="382"/>
      <c r="B183" s="391"/>
      <c r="C183" s="384">
        <f t="shared" si="40"/>
        <v>4</v>
      </c>
      <c r="D183" s="408"/>
      <c r="E183" s="465"/>
      <c r="F183" s="465"/>
      <c r="G183" s="408"/>
      <c r="H183" s="429" t="s">
        <v>502</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543">
        <f t="shared" si="39"/>
        <v>900.41054598407834</v>
      </c>
      <c r="AD183" s="543">
        <f t="shared" si="41"/>
        <v>900.92650591550841</v>
      </c>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35">
      <c r="A184" s="382"/>
      <c r="B184" s="391"/>
      <c r="C184" s="384">
        <f t="shared" si="40"/>
        <v>4</v>
      </c>
      <c r="D184" s="408"/>
      <c r="E184" s="465"/>
      <c r="F184" s="465"/>
      <c r="G184" s="408"/>
      <c r="H184" s="429" t="s">
        <v>503</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0.72</v>
      </c>
      <c r="V184" s="447">
        <v>0.19</v>
      </c>
      <c r="W184" s="447">
        <v>0.05</v>
      </c>
      <c r="X184" s="447">
        <v>0.02</v>
      </c>
      <c r="Y184" s="447">
        <v>0</v>
      </c>
      <c r="Z184" s="447">
        <v>0.02</v>
      </c>
      <c r="AA184" s="447">
        <v>0</v>
      </c>
      <c r="AB184" s="413"/>
      <c r="AC184" s="543">
        <f t="shared" si="39"/>
        <v>841.38586239976723</v>
      </c>
      <c r="AD184" s="543">
        <f t="shared" si="41"/>
        <v>841.81557827150812</v>
      </c>
      <c r="AE184" s="413"/>
      <c r="AF184" s="413"/>
      <c r="AG184" s="413"/>
      <c r="AH184" s="413"/>
      <c r="AI184" s="413"/>
      <c r="AJ184" s="413"/>
      <c r="AK184" s="413"/>
      <c r="AL184" s="413"/>
      <c r="AM184" s="413"/>
      <c r="AN184" s="413"/>
      <c r="AO184" s="413"/>
      <c r="AP184" s="413"/>
      <c r="AQ184" s="408"/>
      <c r="AR184" s="394"/>
      <c r="AS184" s="382"/>
      <c r="AT184" s="382"/>
      <c r="AU184" s="382"/>
    </row>
    <row r="185" spans="1:47" ht="5.15" customHeight="1" outlineLevel="2" x14ac:dyDescent="0.3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428</v>
      </c>
      <c r="AR185" s="394"/>
      <c r="AS185" s="382"/>
      <c r="AT185" s="382"/>
      <c r="AU185" s="382"/>
    </row>
    <row r="186" spans="1:47" ht="5.15" customHeight="1" outlineLevel="3" x14ac:dyDescent="0.35">
      <c r="A186" s="382"/>
      <c r="B186" s="391"/>
      <c r="C186" s="384">
        <f>INT($C$29)+3.005</f>
        <v>4.0049999999999999</v>
      </c>
      <c r="D186" s="408" t="s">
        <v>424</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35">
      <c r="A187" s="382"/>
      <c r="B187" s="391"/>
      <c r="C187" s="384">
        <f>INT($C$29)+2</f>
        <v>3</v>
      </c>
      <c r="D187" s="408"/>
      <c r="E187" s="465"/>
      <c r="F187" s="465"/>
      <c r="G187" s="408"/>
      <c r="H187" s="429" t="s">
        <v>912</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15" customHeight="1" outlineLevel="2" x14ac:dyDescent="0.3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428</v>
      </c>
      <c r="AR188" s="394"/>
      <c r="AS188" s="382"/>
      <c r="AT188" s="382"/>
      <c r="AU188" s="382"/>
    </row>
    <row r="189" spans="1:47" outlineLevel="1" x14ac:dyDescent="0.35">
      <c r="A189" s="382"/>
      <c r="B189" s="391"/>
      <c r="C189" s="384">
        <f>INT($C$29)+1</f>
        <v>2</v>
      </c>
      <c r="D189" s="408"/>
      <c r="E189" s="465"/>
      <c r="F189" s="465"/>
      <c r="G189" s="408"/>
      <c r="H189" s="425" t="s">
        <v>504</v>
      </c>
      <c r="I189" s="426"/>
      <c r="J189" s="453" t="s">
        <v>395</v>
      </c>
      <c r="K189" s="453" t="s">
        <v>142</v>
      </c>
      <c r="L189" s="453" t="s">
        <v>143</v>
      </c>
      <c r="M189" s="453" t="s">
        <v>144</v>
      </c>
      <c r="N189" s="453" t="s">
        <v>145</v>
      </c>
      <c r="O189" s="453" t="s">
        <v>146</v>
      </c>
      <c r="P189" s="453" t="s">
        <v>147</v>
      </c>
      <c r="Q189" s="453" t="s">
        <v>148</v>
      </c>
      <c r="R189" s="453" t="s">
        <v>149</v>
      </c>
      <c r="S189" s="453" t="s">
        <v>150</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15" customHeight="1" outlineLevel="3" x14ac:dyDescent="0.35">
      <c r="A190" s="382"/>
      <c r="B190" s="391"/>
      <c r="C190" s="384">
        <f>INT($C$29)+3.005</f>
        <v>4.0049999999999999</v>
      </c>
      <c r="D190" s="408" t="s">
        <v>424</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6" outlineLevel="2" x14ac:dyDescent="0.35">
      <c r="A191" s="382"/>
      <c r="B191" s="391"/>
      <c r="C191" s="384">
        <f>INT($C$29)+2</f>
        <v>3</v>
      </c>
      <c r="D191" s="408"/>
      <c r="E191" s="465"/>
      <c r="F191" s="465"/>
      <c r="G191" s="408"/>
      <c r="H191" s="413" t="s">
        <v>506</v>
      </c>
      <c r="I191" s="429"/>
      <c r="J191" s="454">
        <v>50</v>
      </c>
      <c r="K191" s="413"/>
      <c r="L191" s="413"/>
      <c r="M191" s="413" t="s">
        <v>507</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35">
      <c r="A192" s="382"/>
      <c r="B192" s="391"/>
      <c r="C192" s="384">
        <f>INT($C$29)+2</f>
        <v>3</v>
      </c>
      <c r="D192" s="408"/>
      <c r="E192" s="465"/>
      <c r="F192" s="465"/>
      <c r="G192" s="408"/>
      <c r="H192" s="413" t="s">
        <v>1262</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35">
      <c r="A193" s="382"/>
      <c r="B193" s="391"/>
      <c r="C193" s="384">
        <f>INT($C$29)+2</f>
        <v>3</v>
      </c>
      <c r="D193" s="408"/>
      <c r="E193" s="465"/>
      <c r="F193" s="465"/>
      <c r="G193" s="408"/>
      <c r="H193" s="413"/>
      <c r="I193" s="429"/>
      <c r="J193" s="413" t="s">
        <v>508</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35">
      <c r="A194" s="382"/>
      <c r="B194" s="391"/>
      <c r="C194" s="384">
        <f t="shared" ref="C194:C202" si="42">INT($C$29)+3</f>
        <v>4</v>
      </c>
      <c r="D194" s="408"/>
      <c r="E194" s="465"/>
      <c r="F194" s="465"/>
      <c r="G194" s="408"/>
      <c r="H194" s="415" t="s">
        <v>509</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35">
      <c r="A195" s="382"/>
      <c r="B195" s="391"/>
      <c r="C195" s="384">
        <f t="shared" si="42"/>
        <v>4</v>
      </c>
      <c r="D195" s="408"/>
      <c r="E195" s="465"/>
      <c r="F195" s="465"/>
      <c r="G195" s="408"/>
      <c r="H195" s="415" t="s">
        <v>510</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35">
      <c r="A196" s="382"/>
      <c r="B196" s="391"/>
      <c r="C196" s="384">
        <f t="shared" si="42"/>
        <v>4</v>
      </c>
      <c r="D196" s="408"/>
      <c r="E196" s="465"/>
      <c r="F196" s="465"/>
      <c r="G196" s="408"/>
      <c r="H196" s="415" t="s">
        <v>511</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35">
      <c r="A197" s="382"/>
      <c r="B197" s="391"/>
      <c r="C197" s="384">
        <f t="shared" si="42"/>
        <v>4</v>
      </c>
      <c r="D197" s="408"/>
      <c r="E197" s="465"/>
      <c r="F197" s="465"/>
      <c r="G197" s="408"/>
      <c r="H197" s="415" t="s">
        <v>512</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35">
      <c r="A198" s="382"/>
      <c r="B198" s="391"/>
      <c r="C198" s="384">
        <f t="shared" si="42"/>
        <v>4</v>
      </c>
      <c r="D198" s="408"/>
      <c r="E198" s="465"/>
      <c r="F198" s="465"/>
      <c r="G198" s="408"/>
      <c r="H198" s="415" t="s">
        <v>513</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35">
      <c r="A199" s="382"/>
      <c r="B199" s="391"/>
      <c r="C199" s="384">
        <f t="shared" si="42"/>
        <v>4</v>
      </c>
      <c r="D199" s="408"/>
      <c r="E199" s="465"/>
      <c r="F199" s="465"/>
      <c r="G199" s="408"/>
      <c r="H199" s="415" t="s">
        <v>514</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35">
      <c r="A200" s="382"/>
      <c r="B200" s="391"/>
      <c r="C200" s="384">
        <f t="shared" si="42"/>
        <v>4</v>
      </c>
      <c r="D200" s="408"/>
      <c r="E200" s="465"/>
      <c r="F200" s="465"/>
      <c r="G200" s="408"/>
      <c r="H200" s="415" t="s">
        <v>515</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35">
      <c r="A201" s="382"/>
      <c r="B201" s="391"/>
      <c r="C201" s="384">
        <f t="shared" si="42"/>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35">
      <c r="A202" s="382"/>
      <c r="B202" s="391"/>
      <c r="C202" s="384">
        <f t="shared" si="42"/>
        <v>4</v>
      </c>
      <c r="D202" s="408"/>
      <c r="E202" s="465"/>
      <c r="F202" s="465"/>
      <c r="G202" s="408"/>
      <c r="H202" s="415" t="s">
        <v>516</v>
      </c>
      <c r="I202" s="429"/>
      <c r="J202" s="456">
        <v>0</v>
      </c>
      <c r="K202" s="456">
        <v>0</v>
      </c>
      <c r="L202" s="456">
        <v>0.5</v>
      </c>
      <c r="M202" s="456">
        <v>0.5</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15" customHeight="1" outlineLevel="2" x14ac:dyDescent="0.3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428</v>
      </c>
      <c r="AR203" s="394"/>
      <c r="AS203" s="382"/>
      <c r="AT203" s="382"/>
      <c r="AU203" s="382"/>
    </row>
    <row r="204" spans="1:47" outlineLevel="1" x14ac:dyDescent="0.35">
      <c r="A204" s="382"/>
      <c r="B204" s="391"/>
      <c r="C204" s="384">
        <f>INT($C$29)+1</f>
        <v>2</v>
      </c>
      <c r="D204" s="408"/>
      <c r="E204" s="465"/>
      <c r="F204" s="465"/>
      <c r="G204" s="408"/>
      <c r="H204" s="425" t="s">
        <v>517</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15" customHeight="1" outlineLevel="3" x14ac:dyDescent="0.35">
      <c r="A205" s="382"/>
      <c r="B205" s="391"/>
      <c r="C205" s="384">
        <f>INT($C$29)+3.005</f>
        <v>4.0049999999999999</v>
      </c>
      <c r="D205" s="408" t="s">
        <v>424</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35">
      <c r="A206" s="382"/>
      <c r="B206" s="391"/>
      <c r="C206" s="384">
        <f>INT($C$29)+2</f>
        <v>3</v>
      </c>
      <c r="D206" s="408"/>
      <c r="E206" s="465"/>
      <c r="F206" s="465"/>
      <c r="G206" s="408"/>
      <c r="H206" s="413" t="s">
        <v>518</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15" customHeight="1" outlineLevel="2" x14ac:dyDescent="0.3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428</v>
      </c>
      <c r="AR207" s="394"/>
      <c r="AS207" s="382"/>
      <c r="AT207" s="382"/>
      <c r="AU207" s="382"/>
    </row>
    <row r="208" spans="1:47" outlineLevel="1" x14ac:dyDescent="0.35">
      <c r="A208" s="382"/>
      <c r="B208" s="391"/>
      <c r="C208" s="384">
        <f>INT($C$29)+1</f>
        <v>2</v>
      </c>
      <c r="D208" s="408"/>
      <c r="E208" s="465"/>
      <c r="F208" s="465"/>
      <c r="G208" s="408"/>
      <c r="H208" s="425" t="s">
        <v>519</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15" customHeight="1" outlineLevel="3" x14ac:dyDescent="0.35">
      <c r="A209" s="382"/>
      <c r="B209" s="391"/>
      <c r="C209" s="384">
        <f>INT($C$29)+3.005</f>
        <v>4.0049999999999999</v>
      </c>
      <c r="D209" s="408" t="s">
        <v>424</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35">
      <c r="A210" s="382"/>
      <c r="B210" s="391"/>
      <c r="C210" s="384">
        <f>INT($C$29)+2</f>
        <v>3</v>
      </c>
      <c r="D210" s="408"/>
      <c r="E210" s="465"/>
      <c r="F210" s="465"/>
      <c r="G210" s="408"/>
      <c r="H210" s="413" t="s">
        <v>520</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3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35">
      <c r="A212" s="382"/>
      <c r="B212" s="391"/>
      <c r="C212" s="384">
        <f>INT($C$29)+3</f>
        <v>4</v>
      </c>
      <c r="D212" s="408"/>
      <c r="E212" s="465"/>
      <c r="F212" s="465"/>
      <c r="G212" s="408"/>
      <c r="H212" s="413" t="s">
        <v>521</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35">
      <c r="A213" s="382"/>
      <c r="B213" s="391"/>
      <c r="C213" s="384">
        <f>INT($C$29)+3</f>
        <v>4</v>
      </c>
      <c r="D213" s="408"/>
      <c r="E213" s="465"/>
      <c r="F213" s="465"/>
      <c r="G213" s="408"/>
      <c r="H213" s="413"/>
      <c r="I213" s="429" t="s">
        <v>522</v>
      </c>
      <c r="J213" s="429" t="s">
        <v>523</v>
      </c>
      <c r="K213" s="429" t="s">
        <v>768</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3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15" customHeight="1" outlineLevel="2" x14ac:dyDescent="0.3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428</v>
      </c>
      <c r="AR215" s="394"/>
      <c r="AS215" s="382"/>
      <c r="AT215" s="382"/>
      <c r="AU215" s="382"/>
    </row>
    <row r="216" spans="1:47" s="687" customFormat="1" ht="30" customHeight="1" outlineLevel="1" x14ac:dyDescent="0.35">
      <c r="A216" s="382"/>
      <c r="B216" s="391"/>
      <c r="C216" s="384">
        <f>INT($C$29)+1</f>
        <v>2</v>
      </c>
      <c r="D216" s="408"/>
      <c r="E216" s="465"/>
      <c r="F216" s="465"/>
      <c r="G216" s="408"/>
      <c r="H216" s="425" t="s">
        <v>973</v>
      </c>
      <c r="I216" s="426"/>
      <c r="J216" s="1237" t="s">
        <v>975</v>
      </c>
      <c r="K216" s="1237"/>
      <c r="L216" s="1237" t="s">
        <v>974</v>
      </c>
      <c r="M216" s="1237"/>
      <c r="N216" s="442"/>
      <c r="O216" s="442" t="s">
        <v>998</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15" customHeight="1" outlineLevel="3" x14ac:dyDescent="0.35">
      <c r="A217" s="382"/>
      <c r="B217" s="391"/>
      <c r="C217" s="384">
        <f>INT($C$29)+3.005</f>
        <v>4.0049999999999999</v>
      </c>
      <c r="D217" s="408" t="s">
        <v>424</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3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35">
      <c r="A219" s="382"/>
      <c r="B219" s="391"/>
      <c r="C219" s="384">
        <f t="shared" ref="C219:C222" si="43">INT($C$29)+2</f>
        <v>3</v>
      </c>
      <c r="D219" s="408"/>
      <c r="E219" s="465"/>
      <c r="F219" s="465"/>
      <c r="G219" s="408"/>
      <c r="H219" s="413" t="str">
        <f t="shared" ref="H219:H220" si="44">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35">
      <c r="A220" s="382"/>
      <c r="B220" s="391"/>
      <c r="C220" s="384">
        <f t="shared" si="43"/>
        <v>3</v>
      </c>
      <c r="D220" s="408"/>
      <c r="E220" s="465"/>
      <c r="F220" s="465"/>
      <c r="G220" s="408"/>
      <c r="H220" s="413" t="str">
        <f t="shared" si="44"/>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35">
      <c r="A221" s="382"/>
      <c r="B221" s="391"/>
      <c r="C221" s="384">
        <f t="shared" si="43"/>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35">
      <c r="A222" s="382"/>
      <c r="B222" s="391"/>
      <c r="C222" s="384">
        <f t="shared" si="43"/>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15" customHeight="1" outlineLevel="2" x14ac:dyDescent="0.3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428</v>
      </c>
      <c r="AR223" s="394"/>
      <c r="AS223" s="382"/>
      <c r="AT223" s="382"/>
      <c r="AU223" s="382"/>
    </row>
    <row r="224" spans="1:47" ht="5.15" customHeight="1" outlineLevel="2" x14ac:dyDescent="0.3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15" customHeight="1" outlineLevel="1" x14ac:dyDescent="0.3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128</v>
      </c>
      <c r="AS225" s="382"/>
      <c r="AT225" s="382"/>
      <c r="AU225" s="382"/>
    </row>
    <row r="226" spans="1:47" ht="5.15" customHeight="1" x14ac:dyDescent="0.3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3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3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15" customHeight="1" thickBot="1" x14ac:dyDescent="0.4">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15" customHeight="1" outlineLevel="1" collapsed="1" x14ac:dyDescent="0.3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3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49999999999999" customHeight="1" x14ac:dyDescent="0.35">
      <c r="A232" s="382"/>
      <c r="B232" s="391"/>
      <c r="C232" s="384">
        <v>1.02</v>
      </c>
      <c r="D232" s="395"/>
      <c r="E232" s="458" t="s">
        <v>416</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49999999999999" customHeight="1" outlineLevel="1" x14ac:dyDescent="0.35">
      <c r="A233" s="382"/>
      <c r="B233" s="391"/>
      <c r="C233" s="384">
        <f>INT($C$232)+1.02</f>
        <v>2.02</v>
      </c>
      <c r="D233" s="395"/>
      <c r="E233" s="458" t="s">
        <v>418</v>
      </c>
      <c r="F233" s="462">
        <v>1</v>
      </c>
      <c r="G233" s="400"/>
      <c r="H233" s="401" t="s">
        <v>525</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15" customHeight="1" outlineLevel="2" x14ac:dyDescent="0.3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3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3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35">
      <c r="A237" s="382"/>
      <c r="B237" s="391"/>
      <c r="C237" s="384">
        <f>INT($C$232)+2</f>
        <v>3</v>
      </c>
      <c r="D237" s="392"/>
      <c r="E237" s="465"/>
      <c r="F237" s="465"/>
      <c r="G237" s="392"/>
      <c r="H237" s="407"/>
      <c r="I237" s="407"/>
      <c r="J237" s="407"/>
      <c r="K237" s="466" t="s">
        <v>458</v>
      </c>
      <c r="L237" s="466"/>
      <c r="M237" s="466"/>
      <c r="N237" s="466" t="s">
        <v>459</v>
      </c>
      <c r="O237" s="466"/>
      <c r="P237" s="466"/>
      <c r="Q237" s="466"/>
      <c r="R237" s="466" t="s">
        <v>461</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35">
      <c r="A238" s="382"/>
      <c r="B238" s="391"/>
      <c r="C238" s="384">
        <f>INT($C$232)+2</f>
        <v>3</v>
      </c>
      <c r="D238" s="392"/>
      <c r="E238" s="465"/>
      <c r="F238" s="465"/>
      <c r="G238" s="392"/>
      <c r="H238" s="407"/>
      <c r="I238" s="407"/>
      <c r="J238" s="407"/>
      <c r="K238" s="455" t="s">
        <v>14</v>
      </c>
      <c r="L238" s="455" t="s">
        <v>526</v>
      </c>
      <c r="M238" s="455" t="s">
        <v>4</v>
      </c>
      <c r="N238" s="455" t="s">
        <v>527</v>
      </c>
      <c r="O238" s="455" t="s">
        <v>528</v>
      </c>
      <c r="P238" s="455" t="s">
        <v>529</v>
      </c>
      <c r="Q238" s="455" t="s">
        <v>530</v>
      </c>
      <c r="R238" s="455" t="s">
        <v>527</v>
      </c>
      <c r="S238" s="455" t="s">
        <v>528</v>
      </c>
      <c r="T238" s="455" t="s">
        <v>529</v>
      </c>
      <c r="U238" s="455" t="s">
        <v>530</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35">
      <c r="A239" s="382"/>
      <c r="B239" s="391" t="s">
        <v>421</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35">
      <c r="A240" s="382"/>
      <c r="B240" s="391"/>
      <c r="C240" s="384">
        <f>INT(MAX($C$244:$C$357))</f>
        <v>4</v>
      </c>
      <c r="D240" s="408"/>
      <c r="E240" s="465"/>
      <c r="F240" s="465"/>
      <c r="G240" s="408"/>
      <c r="H240" s="465" t="s">
        <v>531</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35">
      <c r="A241" s="382"/>
      <c r="B241" s="391" t="s">
        <v>422</v>
      </c>
      <c r="C241" s="384">
        <f>INT(MAX($C$244:$C$357))+1</f>
        <v>5</v>
      </c>
      <c r="D241" s="408" t="s">
        <v>423</v>
      </c>
      <c r="E241" s="465"/>
      <c r="F241" s="465"/>
      <c r="G241" s="408"/>
      <c r="H241" s="465" t="s">
        <v>532</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35">
      <c r="A242" s="382"/>
      <c r="B242" s="391" t="s">
        <v>422</v>
      </c>
      <c r="C242" s="384">
        <f>INT(MAX($C$244:$C$357))+1</f>
        <v>5</v>
      </c>
      <c r="D242" s="408" t="s">
        <v>423</v>
      </c>
      <c r="E242" s="465"/>
      <c r="F242" s="465"/>
      <c r="G242" s="408"/>
      <c r="H242" s="465" t="s">
        <v>1085</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35">
      <c r="A243" s="382"/>
      <c r="B243" s="391"/>
      <c r="C243" s="384">
        <f>INT($C$232)+1</f>
        <v>2</v>
      </c>
      <c r="D243" s="408"/>
      <c r="E243" s="465"/>
      <c r="F243" s="465"/>
      <c r="G243" s="408"/>
      <c r="H243" s="468" t="s">
        <v>533</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15" customHeight="1" outlineLevel="3" x14ac:dyDescent="0.35">
      <c r="A244" s="382"/>
      <c r="B244" s="391"/>
      <c r="C244" s="384">
        <f>INT($C$232)+3.005</f>
        <v>4.0049999999999999</v>
      </c>
      <c r="D244" s="408" t="s">
        <v>424</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35">
      <c r="A245" s="382"/>
      <c r="B245" s="391"/>
      <c r="C245" s="384">
        <f>INT($C$232)+2</f>
        <v>3</v>
      </c>
      <c r="D245" s="408"/>
      <c r="E245" s="465"/>
      <c r="F245" s="465"/>
      <c r="G245" s="408"/>
      <c r="H245" s="412" t="s">
        <v>534</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35">
      <c r="A246" s="382"/>
      <c r="B246" s="391"/>
      <c r="C246" s="384">
        <f>INT($C$232)+2</f>
        <v>3</v>
      </c>
      <c r="D246" s="408"/>
      <c r="E246" s="465"/>
      <c r="F246" s="465"/>
      <c r="G246" s="408"/>
      <c r="H246" s="413" t="s">
        <v>535</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3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15" customHeight="1" outlineLevel="2" x14ac:dyDescent="0.3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428</v>
      </c>
      <c r="AR248" s="394"/>
      <c r="AS248" s="382"/>
      <c r="AT248" s="382"/>
      <c r="AU248" s="382"/>
    </row>
    <row r="249" spans="1:47" outlineLevel="1" x14ac:dyDescent="0.35">
      <c r="A249" s="382"/>
      <c r="B249" s="391"/>
      <c r="C249" s="384">
        <f>INT($C$232)+1</f>
        <v>2</v>
      </c>
      <c r="D249" s="408"/>
      <c r="E249" s="465"/>
      <c r="F249" s="465"/>
      <c r="G249" s="408"/>
      <c r="H249" s="468" t="s">
        <v>536</v>
      </c>
      <c r="I249" s="397" t="s">
        <v>537</v>
      </c>
      <c r="J249" s="471"/>
      <c r="K249" s="397" t="s">
        <v>538</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15" customHeight="1" outlineLevel="3" x14ac:dyDescent="0.35">
      <c r="A250" s="382"/>
      <c r="B250" s="391"/>
      <c r="C250" s="384">
        <f>INT($C$232)+3.005</f>
        <v>4.0049999999999999</v>
      </c>
      <c r="D250" s="408" t="s">
        <v>424</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35">
      <c r="A251" s="382"/>
      <c r="B251" s="391"/>
      <c r="C251" s="384">
        <f>INT($C$232)+2</f>
        <v>3</v>
      </c>
      <c r="D251" s="408"/>
      <c r="E251" s="465"/>
      <c r="F251" s="465"/>
      <c r="G251" s="408"/>
      <c r="H251" s="472" t="s">
        <v>867</v>
      </c>
      <c r="I251" s="473" t="b">
        <v>0</v>
      </c>
      <c r="J251" s="430" t="b">
        <v>1</v>
      </c>
      <c r="K251" s="474">
        <f t="shared" ref="K251:Q251" si="45">DATE($I$254,MONTH(INDEX($N$260:$Q$260,1,K$240+1)),DAY(INDEX($N$260:$Q$260,1,K$240+1)))</f>
        <v>43600</v>
      </c>
      <c r="L251" s="474">
        <f t="shared" si="45"/>
        <v>43600</v>
      </c>
      <c r="M251" s="474">
        <f t="shared" si="45"/>
        <v>43600</v>
      </c>
      <c r="N251" s="474">
        <f t="shared" si="45"/>
        <v>43600</v>
      </c>
      <c r="O251" s="474">
        <f t="shared" si="45"/>
        <v>43600</v>
      </c>
      <c r="P251" s="474">
        <f t="shared" si="45"/>
        <v>43600</v>
      </c>
      <c r="Q251" s="474">
        <f t="shared" si="45"/>
        <v>43600</v>
      </c>
      <c r="R251" s="413"/>
      <c r="S251" s="413"/>
      <c r="T251" s="413"/>
      <c r="U251" s="413"/>
      <c r="V251" s="413"/>
      <c r="W251" s="435"/>
      <c r="X251" s="435"/>
      <c r="Y251" s="435"/>
      <c r="Z251" s="435"/>
      <c r="AA251" s="435"/>
      <c r="AB251" s="413"/>
      <c r="AC251" s="1204" t="s">
        <v>540</v>
      </c>
      <c r="AD251" s="1205"/>
      <c r="AE251" s="1205"/>
      <c r="AF251" s="1206"/>
      <c r="AG251" s="413"/>
      <c r="AH251" s="413"/>
      <c r="AI251" s="413"/>
      <c r="AJ251" s="413"/>
      <c r="AK251" s="413"/>
      <c r="AL251" s="413"/>
      <c r="AM251" s="413"/>
      <c r="AN251" s="413"/>
      <c r="AO251" s="413"/>
      <c r="AP251" s="413"/>
      <c r="AQ251" s="408"/>
      <c r="AR251" s="394"/>
      <c r="AS251" s="382"/>
      <c r="AT251" s="382"/>
      <c r="AU251" s="382"/>
    </row>
    <row r="252" spans="1:47" outlineLevel="2" x14ac:dyDescent="0.35">
      <c r="A252" s="382"/>
      <c r="B252" s="391"/>
      <c r="C252" s="384">
        <f>INT($C$232)+2</f>
        <v>3</v>
      </c>
      <c r="D252" s="408"/>
      <c r="E252" s="465"/>
      <c r="F252" s="465"/>
      <c r="G252" s="408"/>
      <c r="H252" s="733" t="s">
        <v>866</v>
      </c>
      <c r="I252" s="473" t="b">
        <v>0</v>
      </c>
      <c r="J252" s="430" t="b">
        <v>1</v>
      </c>
      <c r="K252" s="477">
        <f>DATE($I$254,MONTH(INDEX($N$268:$Q$268,1,K$240+1)),DAY(INDEX($N$268:$Q$268,1,K$240+1)))</f>
        <v>43634</v>
      </c>
      <c r="L252" s="477">
        <f t="shared" ref="L252:Q252" si="46">DATE($I$254,MONTH(INDEX($N$268:$Q$268,1,L$240+1)),DAY(INDEX($N$268:$Q$268,1,L$240+1)))</f>
        <v>43634</v>
      </c>
      <c r="M252" s="477">
        <f t="shared" si="46"/>
        <v>43634</v>
      </c>
      <c r="N252" s="477">
        <f t="shared" si="46"/>
        <v>43634</v>
      </c>
      <c r="O252" s="477">
        <f t="shared" si="46"/>
        <v>43634</v>
      </c>
      <c r="P252" s="477">
        <f t="shared" si="46"/>
        <v>43634</v>
      </c>
      <c r="Q252" s="477">
        <f t="shared" si="46"/>
        <v>43634</v>
      </c>
      <c r="R252" s="413"/>
      <c r="S252" s="413"/>
      <c r="T252" s="413"/>
      <c r="U252" s="413"/>
      <c r="V252" s="413"/>
      <c r="W252" s="435"/>
      <c r="X252" s="435"/>
      <c r="Y252" s="435"/>
      <c r="Z252" s="435"/>
      <c r="AA252" s="435"/>
      <c r="AB252" s="413"/>
      <c r="AC252" s="1207"/>
      <c r="AD252" s="1208"/>
      <c r="AE252" s="1208"/>
      <c r="AF252" s="1209"/>
      <c r="AG252" s="413"/>
      <c r="AH252" s="413"/>
      <c r="AI252" s="413"/>
      <c r="AJ252" s="413"/>
      <c r="AK252" s="413"/>
      <c r="AL252" s="413"/>
      <c r="AM252" s="413"/>
      <c r="AN252" s="413"/>
      <c r="AO252" s="413"/>
      <c r="AP252" s="413"/>
      <c r="AQ252" s="408"/>
      <c r="AR252" s="394"/>
      <c r="AS252" s="382"/>
      <c r="AT252" s="382"/>
      <c r="AU252" s="382"/>
    </row>
    <row r="253" spans="1:47" outlineLevel="2" x14ac:dyDescent="0.35">
      <c r="A253" s="382"/>
      <c r="B253" s="391"/>
      <c r="C253" s="384">
        <f>INT($C$232)+2</f>
        <v>3</v>
      </c>
      <c r="D253" s="408"/>
      <c r="E253" s="465"/>
      <c r="F253" s="465"/>
      <c r="G253" s="408"/>
      <c r="H253" s="475" t="s">
        <v>865</v>
      </c>
      <c r="I253" s="476" t="b">
        <f>NOT(OR(I251,I252))</f>
        <v>1</v>
      </c>
      <c r="J253" s="430" t="b">
        <v>1</v>
      </c>
      <c r="K253" s="487">
        <f t="shared" ref="K253:Q253" si="47">DATE($I$254,MONTH(INDEX($N$276:$Q$276,1,K$240+1)),DAY(INDEX($N$276:$Q$276,1,K$240+1)))</f>
        <v>43669</v>
      </c>
      <c r="L253" s="487">
        <f t="shared" si="47"/>
        <v>43669</v>
      </c>
      <c r="M253" s="487">
        <f t="shared" si="47"/>
        <v>43669</v>
      </c>
      <c r="N253" s="487">
        <f t="shared" si="47"/>
        <v>43669</v>
      </c>
      <c r="O253" s="487">
        <f t="shared" si="47"/>
        <v>43669</v>
      </c>
      <c r="P253" s="487">
        <f t="shared" si="47"/>
        <v>43669</v>
      </c>
      <c r="Q253" s="487">
        <f t="shared" si="47"/>
        <v>43669</v>
      </c>
      <c r="R253" s="413"/>
      <c r="S253" s="413"/>
      <c r="T253" s="413"/>
      <c r="U253" s="413"/>
      <c r="V253" s="413"/>
      <c r="W253" s="429"/>
      <c r="X253" s="429"/>
      <c r="Y253" s="429"/>
      <c r="Z253" s="429"/>
      <c r="AA253" s="429"/>
      <c r="AB253" s="429"/>
      <c r="AC253" s="1210"/>
      <c r="AD253" s="1211"/>
      <c r="AE253" s="1211"/>
      <c r="AF253" s="1212"/>
      <c r="AG253" s="429"/>
      <c r="AH253" s="429"/>
      <c r="AI253" s="429"/>
      <c r="AJ253" s="429"/>
      <c r="AK253" s="429"/>
      <c r="AL253" s="429"/>
      <c r="AM253" s="429"/>
      <c r="AN253" s="429"/>
      <c r="AO253" s="429"/>
      <c r="AP253" s="429"/>
      <c r="AQ253" s="408"/>
      <c r="AR253" s="394"/>
      <c r="AS253" s="382"/>
      <c r="AT253" s="382"/>
      <c r="AU253" s="382"/>
    </row>
    <row r="254" spans="1:47" outlineLevel="2" x14ac:dyDescent="0.35">
      <c r="A254" s="382"/>
      <c r="B254" s="391"/>
      <c r="C254" s="384">
        <f>INT($C$232)+3</f>
        <v>4</v>
      </c>
      <c r="D254" s="408"/>
      <c r="E254" s="465"/>
      <c r="F254" s="465"/>
      <c r="G254" s="408"/>
      <c r="H254" s="412" t="s">
        <v>541</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204" t="s">
        <v>1145</v>
      </c>
      <c r="AD254" s="1205"/>
      <c r="AE254" s="1205"/>
      <c r="AF254" s="1206"/>
      <c r="AG254" s="413"/>
      <c r="AH254" s="413"/>
      <c r="AI254" s="413"/>
      <c r="AJ254" s="413"/>
      <c r="AK254" s="413"/>
      <c r="AL254" s="413"/>
      <c r="AM254" s="413"/>
      <c r="AN254" s="413"/>
      <c r="AO254" s="413"/>
      <c r="AP254" s="413"/>
      <c r="AQ254" s="408"/>
      <c r="AR254" s="394"/>
      <c r="AS254" s="382"/>
      <c r="AT254" s="382"/>
      <c r="AU254" s="382"/>
    </row>
    <row r="255" spans="1:47" outlineLevel="2" x14ac:dyDescent="0.35">
      <c r="A255" s="382"/>
      <c r="B255" s="391"/>
      <c r="C255" s="384">
        <f>INT($C$232)+3</f>
        <v>4</v>
      </c>
      <c r="D255" s="408"/>
      <c r="E255" s="465"/>
      <c r="F255" s="465"/>
      <c r="G255" s="408"/>
      <c r="H255" s="413" t="s">
        <v>542</v>
      </c>
      <c r="I255" s="413">
        <f>YEAR(MIN(N251:Q253)+MIN(R354:U356))</f>
        <v>2019</v>
      </c>
      <c r="J255" s="413"/>
      <c r="K255" s="413"/>
      <c r="L255" s="413"/>
      <c r="M255" s="413"/>
      <c r="N255" s="413"/>
      <c r="O255" s="413"/>
      <c r="P255" s="413"/>
      <c r="Q255" s="413"/>
      <c r="R255" s="413"/>
      <c r="S255" s="413"/>
      <c r="T255" s="413"/>
      <c r="U255" s="413"/>
      <c r="V255" s="413"/>
      <c r="W255" s="995" t="s">
        <v>539</v>
      </c>
      <c r="X255" s="413"/>
      <c r="Y255" s="413"/>
      <c r="Z255" s="413"/>
      <c r="AA255" s="413"/>
      <c r="AB255" s="413"/>
      <c r="AC255" s="1210"/>
      <c r="AD255" s="1211"/>
      <c r="AE255" s="1211"/>
      <c r="AF255" s="1212"/>
      <c r="AG255" s="413"/>
      <c r="AH255" s="413"/>
      <c r="AI255" s="413"/>
      <c r="AJ255" s="413"/>
      <c r="AK255" s="413"/>
      <c r="AL255" s="413"/>
      <c r="AM255" s="413"/>
      <c r="AN255" s="413"/>
      <c r="AO255" s="413"/>
      <c r="AP255" s="413"/>
      <c r="AQ255" s="408"/>
      <c r="AR255" s="394"/>
      <c r="AS255" s="382"/>
      <c r="AT255" s="382"/>
      <c r="AU255" s="382"/>
    </row>
    <row r="256" spans="1:47" outlineLevel="2" x14ac:dyDescent="0.35">
      <c r="A256" s="382"/>
      <c r="B256" s="391"/>
      <c r="C256" s="384">
        <f>INT($C$232)+2</f>
        <v>3</v>
      </c>
      <c r="D256" s="408"/>
      <c r="E256" s="465" t="s">
        <v>543</v>
      </c>
      <c r="F256" s="465"/>
      <c r="G256" s="408"/>
      <c r="H256" s="478" t="s">
        <v>544</v>
      </c>
      <c r="I256" s="436" t="s">
        <v>545</v>
      </c>
      <c r="J256" s="479"/>
      <c r="K256" s="416">
        <f>COUNTA($H$257:$H$312)</f>
        <v>3</v>
      </c>
      <c r="L256" s="416">
        <f>COUNTA($I$257:$I$312)/K256</f>
        <v>8</v>
      </c>
      <c r="M256" s="480">
        <v>-8</v>
      </c>
      <c r="N256" s="436" t="s">
        <v>827</v>
      </c>
      <c r="O256" s="436"/>
      <c r="P256" s="436"/>
      <c r="Q256" s="436"/>
      <c r="R256" s="436" t="s">
        <v>546</v>
      </c>
      <c r="S256" s="436"/>
      <c r="T256" s="436"/>
      <c r="U256" s="436"/>
      <c r="V256" s="413"/>
      <c r="W256" s="481" t="s">
        <v>547</v>
      </c>
      <c r="X256" s="481" t="s">
        <v>548</v>
      </c>
      <c r="Y256" s="481" t="s">
        <v>549</v>
      </c>
      <c r="Z256" s="481" t="s">
        <v>550</v>
      </c>
      <c r="AA256" s="482"/>
      <c r="AB256" s="413"/>
      <c r="AC256" s="481" t="s">
        <v>547</v>
      </c>
      <c r="AD256" s="481" t="s">
        <v>548</v>
      </c>
      <c r="AE256" s="481" t="s">
        <v>549</v>
      </c>
      <c r="AF256" s="481" t="s">
        <v>550</v>
      </c>
      <c r="AG256" s="413"/>
      <c r="AH256" s="413"/>
      <c r="AI256" s="413"/>
      <c r="AJ256" s="413"/>
      <c r="AK256" s="413"/>
      <c r="AL256" s="413"/>
      <c r="AM256" s="413"/>
      <c r="AN256" s="413"/>
      <c r="AO256" s="413"/>
      <c r="AP256" s="413"/>
      <c r="AQ256" s="408"/>
      <c r="AR256" s="394"/>
      <c r="AS256" s="382"/>
      <c r="AT256" s="382"/>
      <c r="AU256" s="382"/>
    </row>
    <row r="257" spans="1:47" outlineLevel="2" x14ac:dyDescent="0.35">
      <c r="A257" s="382"/>
      <c r="B257" s="391"/>
      <c r="C257" s="384">
        <f>INT($C$232)+2</f>
        <v>3</v>
      </c>
      <c r="D257" s="408"/>
      <c r="E257" s="465">
        <v>1</v>
      </c>
      <c r="F257" s="465"/>
      <c r="G257" s="408"/>
      <c r="H257" s="429" t="str">
        <f>H$251</f>
        <v>Aut</v>
      </c>
      <c r="I257" s="483">
        <v>0</v>
      </c>
      <c r="J257" s="484" t="s">
        <v>551</v>
      </c>
      <c r="K257" s="485"/>
      <c r="L257" s="485"/>
      <c r="M257" s="413"/>
      <c r="N257" s="486">
        <v>43966</v>
      </c>
      <c r="O257" s="486">
        <v>43966</v>
      </c>
      <c r="P257" s="486">
        <v>43966</v>
      </c>
      <c r="Q257" s="486">
        <v>43966</v>
      </c>
      <c r="R257" s="487">
        <f t="shared" ref="R257:U280" si="48">DATE($I$254,MONTH(INDEX($N257:$Q257,1,R$240+1)),DAY(INDEX($N257:$Q257,1,R$240+1)))</f>
        <v>43600</v>
      </c>
      <c r="S257" s="487">
        <f t="shared" si="48"/>
        <v>43600</v>
      </c>
      <c r="T257" s="487">
        <f t="shared" si="48"/>
        <v>43600</v>
      </c>
      <c r="U257" s="487">
        <f t="shared" si="48"/>
        <v>43600</v>
      </c>
      <c r="V257" s="413"/>
      <c r="W257" s="488">
        <f>((N257-150)-INDEX(N$251:N$253,$E257,1))/30.5</f>
        <v>7.081967213114754</v>
      </c>
      <c r="X257" s="488">
        <f t="shared" ref="X257:X280" si="49">((O257-150)-INDEX(O$251:O$253,$E257,1))/30.5</f>
        <v>7.081967213114754</v>
      </c>
      <c r="Y257" s="488">
        <f t="shared" ref="Y257:Y280" si="50">((P257-150)-INDEX(P$251:P$253,$E257,1))/30.5</f>
        <v>7.081967213114754</v>
      </c>
      <c r="Z257" s="488">
        <f t="shared" ref="Z257:Z280" si="51">((Q257-150)-INDEX(Q$251:Q$253,$E257,1))/30.5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35">
      <c r="A258" s="382"/>
      <c r="B258" s="391"/>
      <c r="C258" s="384">
        <f>INT($C$232)+3</f>
        <v>4</v>
      </c>
      <c r="D258" s="408"/>
      <c r="E258" s="465">
        <v>1</v>
      </c>
      <c r="F258" s="465"/>
      <c r="G258" s="408"/>
      <c r="H258" s="413"/>
      <c r="I258" s="483">
        <v>1</v>
      </c>
      <c r="J258" s="493" t="s">
        <v>552</v>
      </c>
      <c r="K258" s="485"/>
      <c r="L258" s="485"/>
      <c r="M258" s="413"/>
      <c r="N258" s="486">
        <v>44331</v>
      </c>
      <c r="O258" s="486">
        <v>44331</v>
      </c>
      <c r="P258" s="486">
        <v>44331</v>
      </c>
      <c r="Q258" s="486">
        <v>44331</v>
      </c>
      <c r="R258" s="487">
        <f t="shared" si="48"/>
        <v>43600</v>
      </c>
      <c r="S258" s="487">
        <f t="shared" si="48"/>
        <v>43600</v>
      </c>
      <c r="T258" s="487">
        <f t="shared" si="48"/>
        <v>43600</v>
      </c>
      <c r="U258" s="487">
        <f t="shared" si="48"/>
        <v>43600</v>
      </c>
      <c r="V258" s="413"/>
      <c r="W258" s="494">
        <f t="shared" ref="W258:W280" si="52">((N258-150)-INDEX(N$251:N$253,$E258,1))/30.5</f>
        <v>19.049180327868854</v>
      </c>
      <c r="X258" s="494">
        <f t="shared" si="49"/>
        <v>19.049180327868854</v>
      </c>
      <c r="Y258" s="494">
        <f t="shared" si="50"/>
        <v>19.049180327868854</v>
      </c>
      <c r="Z258" s="494">
        <f t="shared" si="51"/>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35">
      <c r="A259" s="382"/>
      <c r="B259" s="391"/>
      <c r="C259" s="384">
        <f t="shared" ref="C259:C264" si="53">INT($C$232+3)</f>
        <v>4</v>
      </c>
      <c r="D259" s="408"/>
      <c r="E259" s="465">
        <v>1</v>
      </c>
      <c r="F259" s="465"/>
      <c r="G259" s="408"/>
      <c r="H259" s="413"/>
      <c r="I259" s="483">
        <v>2</v>
      </c>
      <c r="J259" s="499" t="s">
        <v>553</v>
      </c>
      <c r="K259" s="500"/>
      <c r="L259" s="413"/>
      <c r="M259" s="413"/>
      <c r="N259" s="501">
        <f t="shared" ref="N259:Q264" si="54">DATEVALUE(DAY(N258)&amp;"/"&amp;MONTH(N258)&amp;"/"&amp;YEAR(N258)+1)</f>
        <v>44696</v>
      </c>
      <c r="O259" s="501">
        <f t="shared" si="54"/>
        <v>44696</v>
      </c>
      <c r="P259" s="501">
        <f t="shared" si="54"/>
        <v>44696</v>
      </c>
      <c r="Q259" s="501">
        <f t="shared" si="54"/>
        <v>44696</v>
      </c>
      <c r="R259" s="487">
        <f t="shared" si="48"/>
        <v>43600</v>
      </c>
      <c r="S259" s="487">
        <f t="shared" si="48"/>
        <v>43600</v>
      </c>
      <c r="T259" s="487">
        <f t="shared" si="48"/>
        <v>43600</v>
      </c>
      <c r="U259" s="487">
        <f t="shared" si="48"/>
        <v>43600</v>
      </c>
      <c r="V259" s="413"/>
      <c r="W259" s="494">
        <f t="shared" si="52"/>
        <v>31.016393442622952</v>
      </c>
      <c r="X259" s="494">
        <f t="shared" si="49"/>
        <v>31.016393442622952</v>
      </c>
      <c r="Y259" s="494">
        <f t="shared" si="50"/>
        <v>31.016393442622952</v>
      </c>
      <c r="Z259" s="494">
        <f t="shared" si="51"/>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35">
      <c r="A260" s="382"/>
      <c r="B260" s="391"/>
      <c r="C260" s="384">
        <f t="shared" si="53"/>
        <v>4</v>
      </c>
      <c r="D260" s="408"/>
      <c r="E260" s="465">
        <v>1</v>
      </c>
      <c r="F260" s="465"/>
      <c r="G260" s="408"/>
      <c r="H260" s="413"/>
      <c r="I260" s="413">
        <v>3</v>
      </c>
      <c r="J260" s="412" t="s">
        <v>554</v>
      </c>
      <c r="K260" s="413"/>
      <c r="L260" s="413"/>
      <c r="M260" s="413"/>
      <c r="N260" s="501">
        <f t="shared" si="54"/>
        <v>45061</v>
      </c>
      <c r="O260" s="501">
        <f t="shared" si="54"/>
        <v>45061</v>
      </c>
      <c r="P260" s="501">
        <f t="shared" si="54"/>
        <v>45061</v>
      </c>
      <c r="Q260" s="501">
        <f t="shared" si="54"/>
        <v>45061</v>
      </c>
      <c r="R260" s="487">
        <f t="shared" si="48"/>
        <v>43600</v>
      </c>
      <c r="S260" s="487">
        <f t="shared" si="48"/>
        <v>43600</v>
      </c>
      <c r="T260" s="487">
        <f t="shared" si="48"/>
        <v>43600</v>
      </c>
      <c r="U260" s="487">
        <f t="shared" si="48"/>
        <v>43600</v>
      </c>
      <c r="V260" s="413"/>
      <c r="W260" s="494">
        <f t="shared" si="52"/>
        <v>42.983606557377051</v>
      </c>
      <c r="X260" s="494">
        <f t="shared" si="49"/>
        <v>42.983606557377051</v>
      </c>
      <c r="Y260" s="494">
        <f t="shared" si="50"/>
        <v>42.983606557377051</v>
      </c>
      <c r="Z260" s="494">
        <f t="shared" si="51"/>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35">
      <c r="A261" s="382"/>
      <c r="B261" s="391"/>
      <c r="C261" s="384">
        <f t="shared" si="53"/>
        <v>4</v>
      </c>
      <c r="D261" s="408"/>
      <c r="E261" s="465">
        <v>1</v>
      </c>
      <c r="F261" s="465"/>
      <c r="G261" s="408"/>
      <c r="H261" s="413"/>
      <c r="I261" s="413">
        <v>4</v>
      </c>
      <c r="J261" s="413" t="s">
        <v>555</v>
      </c>
      <c r="K261" s="413"/>
      <c r="L261" s="413"/>
      <c r="M261" s="413"/>
      <c r="N261" s="501">
        <f t="shared" si="54"/>
        <v>45427</v>
      </c>
      <c r="O261" s="501">
        <f t="shared" si="54"/>
        <v>45427</v>
      </c>
      <c r="P261" s="501">
        <f t="shared" si="54"/>
        <v>45427</v>
      </c>
      <c r="Q261" s="501">
        <f t="shared" si="54"/>
        <v>45427</v>
      </c>
      <c r="R261" s="487">
        <f t="shared" si="48"/>
        <v>43600</v>
      </c>
      <c r="S261" s="487">
        <f>DATE($I$254,MONTH(INDEX($N261:$Q261,1,S$240+1)),DAY(INDEX($N261:$Q261,1,S$240+1)))</f>
        <v>43600</v>
      </c>
      <c r="T261" s="487">
        <f t="shared" si="48"/>
        <v>43600</v>
      </c>
      <c r="U261" s="487">
        <f t="shared" si="48"/>
        <v>43600</v>
      </c>
      <c r="V261" s="413"/>
      <c r="W261" s="494">
        <f t="shared" si="52"/>
        <v>54.983606557377051</v>
      </c>
      <c r="X261" s="494">
        <f t="shared" si="49"/>
        <v>54.983606557377051</v>
      </c>
      <c r="Y261" s="494">
        <f t="shared" si="50"/>
        <v>54.983606557377051</v>
      </c>
      <c r="Z261" s="494">
        <f t="shared" si="51"/>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35">
      <c r="A262" s="382"/>
      <c r="B262" s="391"/>
      <c r="C262" s="384">
        <f t="shared" si="53"/>
        <v>4</v>
      </c>
      <c r="D262" s="408"/>
      <c r="E262" s="465">
        <v>1</v>
      </c>
      <c r="F262" s="465"/>
      <c r="G262" s="408"/>
      <c r="H262" s="413"/>
      <c r="I262" s="413">
        <v>5</v>
      </c>
      <c r="J262" s="413" t="s">
        <v>556</v>
      </c>
      <c r="K262" s="413"/>
      <c r="L262" s="413"/>
      <c r="M262" s="413"/>
      <c r="N262" s="501">
        <f t="shared" si="54"/>
        <v>45792</v>
      </c>
      <c r="O262" s="501">
        <f t="shared" si="54"/>
        <v>45792</v>
      </c>
      <c r="P262" s="501">
        <f t="shared" si="54"/>
        <v>45792</v>
      </c>
      <c r="Q262" s="501">
        <f t="shared" si="54"/>
        <v>45792</v>
      </c>
      <c r="R262" s="487">
        <f t="shared" si="48"/>
        <v>43600</v>
      </c>
      <c r="S262" s="487">
        <f>DATE($I$254,MONTH(INDEX($N262:$Q262,1,S$240+1)),DAY(INDEX($N262:$Q262,1,S$240+1)))</f>
        <v>43600</v>
      </c>
      <c r="T262" s="487">
        <f t="shared" si="48"/>
        <v>43600</v>
      </c>
      <c r="U262" s="487">
        <f t="shared" si="48"/>
        <v>43600</v>
      </c>
      <c r="V262" s="413"/>
      <c r="W262" s="494">
        <f t="shared" si="52"/>
        <v>66.950819672131146</v>
      </c>
      <c r="X262" s="494">
        <f t="shared" si="49"/>
        <v>66.950819672131146</v>
      </c>
      <c r="Y262" s="494">
        <f t="shared" si="50"/>
        <v>66.950819672131146</v>
      </c>
      <c r="Z262" s="494">
        <f t="shared" si="51"/>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35">
      <c r="A263" s="382"/>
      <c r="B263" s="391"/>
      <c r="C263" s="384">
        <f t="shared" si="53"/>
        <v>4</v>
      </c>
      <c r="D263" s="408"/>
      <c r="E263" s="465">
        <v>1</v>
      </c>
      <c r="F263" s="465"/>
      <c r="G263" s="408"/>
      <c r="H263" s="413"/>
      <c r="I263" s="413">
        <v>6</v>
      </c>
      <c r="J263" s="413" t="s">
        <v>557</v>
      </c>
      <c r="K263" s="413"/>
      <c r="L263" s="413"/>
      <c r="M263" s="413"/>
      <c r="N263" s="501">
        <f t="shared" si="54"/>
        <v>46157</v>
      </c>
      <c r="O263" s="501">
        <f t="shared" si="54"/>
        <v>46157</v>
      </c>
      <c r="P263" s="501">
        <f t="shared" si="54"/>
        <v>46157</v>
      </c>
      <c r="Q263" s="501">
        <f t="shared" si="54"/>
        <v>46157</v>
      </c>
      <c r="R263" s="487">
        <f t="shared" si="48"/>
        <v>43600</v>
      </c>
      <c r="S263" s="487">
        <f t="shared" si="48"/>
        <v>43600</v>
      </c>
      <c r="T263" s="487">
        <f t="shared" si="48"/>
        <v>43600</v>
      </c>
      <c r="U263" s="487">
        <f t="shared" si="48"/>
        <v>43600</v>
      </c>
      <c r="V263" s="413"/>
      <c r="W263" s="494">
        <f t="shared" si="52"/>
        <v>78.918032786885249</v>
      </c>
      <c r="X263" s="494">
        <f t="shared" si="49"/>
        <v>78.918032786885249</v>
      </c>
      <c r="Y263" s="494">
        <f t="shared" si="50"/>
        <v>78.918032786885249</v>
      </c>
      <c r="Z263" s="494">
        <f t="shared" si="51"/>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35">
      <c r="A264" s="382"/>
      <c r="B264" s="391"/>
      <c r="C264" s="384">
        <f t="shared" si="53"/>
        <v>4</v>
      </c>
      <c r="D264" s="408"/>
      <c r="E264" s="465">
        <v>1</v>
      </c>
      <c r="F264" s="465"/>
      <c r="G264" s="408"/>
      <c r="H264" s="413"/>
      <c r="I264" s="413">
        <v>7</v>
      </c>
      <c r="J264" s="413" t="s">
        <v>558</v>
      </c>
      <c r="K264" s="413"/>
      <c r="L264" s="413"/>
      <c r="M264" s="413"/>
      <c r="N264" s="501">
        <f t="shared" si="54"/>
        <v>46522</v>
      </c>
      <c r="O264" s="501">
        <f t="shared" si="54"/>
        <v>46522</v>
      </c>
      <c r="P264" s="501">
        <f t="shared" si="54"/>
        <v>46522</v>
      </c>
      <c r="Q264" s="501">
        <f t="shared" si="54"/>
        <v>46522</v>
      </c>
      <c r="R264" s="487">
        <f t="shared" si="48"/>
        <v>43600</v>
      </c>
      <c r="S264" s="487">
        <f t="shared" si="48"/>
        <v>43600</v>
      </c>
      <c r="T264" s="487">
        <f t="shared" si="48"/>
        <v>43600</v>
      </c>
      <c r="U264" s="487">
        <f t="shared" si="48"/>
        <v>43600</v>
      </c>
      <c r="V264" s="413"/>
      <c r="W264" s="502">
        <f t="shared" si="52"/>
        <v>90.885245901639351</v>
      </c>
      <c r="X264" s="502">
        <f t="shared" si="49"/>
        <v>90.885245901639351</v>
      </c>
      <c r="Y264" s="502">
        <f t="shared" si="50"/>
        <v>90.885245901639351</v>
      </c>
      <c r="Z264" s="502">
        <f t="shared" si="51"/>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35">
      <c r="A265" s="382"/>
      <c r="B265" s="391"/>
      <c r="C265" s="384">
        <f>INT($C$232)+2</f>
        <v>3</v>
      </c>
      <c r="D265" s="408"/>
      <c r="E265" s="465">
        <v>2</v>
      </c>
      <c r="F265" s="465"/>
      <c r="G265" s="408"/>
      <c r="H265" s="429" t="str">
        <f>H$252</f>
        <v>Win</v>
      </c>
      <c r="I265" s="413">
        <v>0</v>
      </c>
      <c r="J265" s="484" t="s">
        <v>551</v>
      </c>
      <c r="K265" s="485"/>
      <c r="L265" s="485"/>
      <c r="M265" s="413"/>
      <c r="N265" s="486">
        <v>44000</v>
      </c>
      <c r="O265" s="486">
        <v>44000</v>
      </c>
      <c r="P265" s="486">
        <v>44000</v>
      </c>
      <c r="Q265" s="486">
        <v>44000</v>
      </c>
      <c r="R265" s="487">
        <f t="shared" si="48"/>
        <v>43634</v>
      </c>
      <c r="S265" s="487">
        <f t="shared" si="48"/>
        <v>43634</v>
      </c>
      <c r="T265" s="487">
        <f t="shared" si="48"/>
        <v>43634</v>
      </c>
      <c r="U265" s="487">
        <f t="shared" si="48"/>
        <v>43634</v>
      </c>
      <c r="V265" s="413"/>
      <c r="W265" s="488">
        <f t="shared" si="52"/>
        <v>7.081967213114754</v>
      </c>
      <c r="X265" s="488">
        <f t="shared" si="49"/>
        <v>7.081967213114754</v>
      </c>
      <c r="Y265" s="488">
        <f t="shared" si="50"/>
        <v>7.081967213114754</v>
      </c>
      <c r="Z265" s="488">
        <f t="shared" si="51"/>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35">
      <c r="A266" s="382"/>
      <c r="B266" s="391"/>
      <c r="C266" s="384">
        <f>INT($C$232)+3</f>
        <v>4</v>
      </c>
      <c r="D266" s="408"/>
      <c r="E266" s="465">
        <v>2</v>
      </c>
      <c r="F266" s="465"/>
      <c r="G266" s="408"/>
      <c r="H266" s="413"/>
      <c r="I266" s="413">
        <v>1</v>
      </c>
      <c r="J266" s="493" t="s">
        <v>552</v>
      </c>
      <c r="K266" s="485"/>
      <c r="L266" s="485"/>
      <c r="M266" s="413"/>
      <c r="N266" s="486">
        <v>44365</v>
      </c>
      <c r="O266" s="486">
        <v>44365</v>
      </c>
      <c r="P266" s="486">
        <v>44365</v>
      </c>
      <c r="Q266" s="486">
        <v>44365</v>
      </c>
      <c r="R266" s="487">
        <f t="shared" si="48"/>
        <v>43634</v>
      </c>
      <c r="S266" s="487">
        <f t="shared" si="48"/>
        <v>43634</v>
      </c>
      <c r="T266" s="487">
        <f t="shared" si="48"/>
        <v>43634</v>
      </c>
      <c r="U266" s="487">
        <f t="shared" si="48"/>
        <v>43634</v>
      </c>
      <c r="V266" s="413"/>
      <c r="W266" s="494">
        <f t="shared" si="52"/>
        <v>19.049180327868854</v>
      </c>
      <c r="X266" s="494">
        <f t="shared" si="49"/>
        <v>19.049180327868854</v>
      </c>
      <c r="Y266" s="494">
        <f t="shared" si="50"/>
        <v>19.049180327868854</v>
      </c>
      <c r="Z266" s="494">
        <f t="shared" si="51"/>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35">
      <c r="A267" s="382"/>
      <c r="B267" s="391"/>
      <c r="C267" s="384">
        <f t="shared" ref="C267:C272" si="55">INT($C$232+3)</f>
        <v>4</v>
      </c>
      <c r="D267" s="408"/>
      <c r="E267" s="465">
        <v>2</v>
      </c>
      <c r="F267" s="465"/>
      <c r="G267" s="408"/>
      <c r="H267" s="413"/>
      <c r="I267" s="413">
        <v>2</v>
      </c>
      <c r="J267" s="493" t="s">
        <v>559</v>
      </c>
      <c r="K267" s="413"/>
      <c r="L267" s="413"/>
      <c r="M267" s="413"/>
      <c r="N267" s="501">
        <f t="shared" ref="N267:Q267" si="56">DATEVALUE(DAY(N266)&amp;"/"&amp;MONTH(N266)&amp;"/"&amp;YEAR(N266)+1)</f>
        <v>44730</v>
      </c>
      <c r="O267" s="501">
        <f t="shared" si="56"/>
        <v>44730</v>
      </c>
      <c r="P267" s="501">
        <f t="shared" si="56"/>
        <v>44730</v>
      </c>
      <c r="Q267" s="501">
        <f t="shared" si="56"/>
        <v>44730</v>
      </c>
      <c r="R267" s="487">
        <f t="shared" si="48"/>
        <v>43634</v>
      </c>
      <c r="S267" s="487">
        <f t="shared" si="48"/>
        <v>43634</v>
      </c>
      <c r="T267" s="487">
        <f t="shared" si="48"/>
        <v>43634</v>
      </c>
      <c r="U267" s="487">
        <f t="shared" si="48"/>
        <v>43634</v>
      </c>
      <c r="V267" s="413"/>
      <c r="W267" s="494">
        <f t="shared" si="52"/>
        <v>31.016393442622952</v>
      </c>
      <c r="X267" s="494">
        <f t="shared" si="49"/>
        <v>31.016393442622952</v>
      </c>
      <c r="Y267" s="494">
        <f t="shared" si="50"/>
        <v>31.016393442622952</v>
      </c>
      <c r="Z267" s="494">
        <f t="shared" si="51"/>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35">
      <c r="A268" s="382"/>
      <c r="B268" s="391"/>
      <c r="C268" s="384">
        <f t="shared" si="55"/>
        <v>4</v>
      </c>
      <c r="D268" s="408"/>
      <c r="E268" s="465">
        <v>2</v>
      </c>
      <c r="F268" s="465"/>
      <c r="G268" s="408"/>
      <c r="H268" s="413"/>
      <c r="I268" s="413">
        <v>3</v>
      </c>
      <c r="J268" s="493" t="s">
        <v>560</v>
      </c>
      <c r="K268" s="413"/>
      <c r="L268" s="413"/>
      <c r="M268" s="413"/>
      <c r="N268" s="501">
        <f t="shared" ref="N268:Q268" si="57">DATEVALUE(DAY(N267)&amp;"/"&amp;MONTH(N267)&amp;"/"&amp;YEAR(N267)+1)</f>
        <v>45095</v>
      </c>
      <c r="O268" s="501">
        <f t="shared" si="57"/>
        <v>45095</v>
      </c>
      <c r="P268" s="501">
        <f t="shared" si="57"/>
        <v>45095</v>
      </c>
      <c r="Q268" s="501">
        <f t="shared" si="57"/>
        <v>45095</v>
      </c>
      <c r="R268" s="487">
        <f t="shared" si="48"/>
        <v>43634</v>
      </c>
      <c r="S268" s="487">
        <f t="shared" si="48"/>
        <v>43634</v>
      </c>
      <c r="T268" s="487">
        <f t="shared" si="48"/>
        <v>43634</v>
      </c>
      <c r="U268" s="487">
        <f t="shared" si="48"/>
        <v>43634</v>
      </c>
      <c r="V268" s="413"/>
      <c r="W268" s="494">
        <f t="shared" si="52"/>
        <v>42.983606557377051</v>
      </c>
      <c r="X268" s="494">
        <f t="shared" si="49"/>
        <v>42.983606557377051</v>
      </c>
      <c r="Y268" s="494">
        <f t="shared" si="50"/>
        <v>42.983606557377051</v>
      </c>
      <c r="Z268" s="494">
        <f t="shared" si="51"/>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35">
      <c r="A269" s="382"/>
      <c r="B269" s="391"/>
      <c r="C269" s="384">
        <f t="shared" si="55"/>
        <v>4</v>
      </c>
      <c r="D269" s="408"/>
      <c r="E269" s="465">
        <v>2</v>
      </c>
      <c r="F269" s="465"/>
      <c r="G269" s="408"/>
      <c r="H269" s="413"/>
      <c r="I269" s="413">
        <v>4</v>
      </c>
      <c r="J269" s="493" t="s">
        <v>561</v>
      </c>
      <c r="K269" s="413"/>
      <c r="L269" s="413"/>
      <c r="M269" s="413"/>
      <c r="N269" s="501">
        <f t="shared" ref="N269:Q269" si="58">DATEVALUE(DAY(N268)&amp;"/"&amp;MONTH(N268)&amp;"/"&amp;YEAR(N268)+1)</f>
        <v>45461</v>
      </c>
      <c r="O269" s="501">
        <f t="shared" si="58"/>
        <v>45461</v>
      </c>
      <c r="P269" s="501">
        <f t="shared" si="58"/>
        <v>45461</v>
      </c>
      <c r="Q269" s="501">
        <f t="shared" si="58"/>
        <v>45461</v>
      </c>
      <c r="R269" s="487">
        <f t="shared" si="48"/>
        <v>43634</v>
      </c>
      <c r="S269" s="487">
        <f t="shared" si="48"/>
        <v>43634</v>
      </c>
      <c r="T269" s="487">
        <f t="shared" si="48"/>
        <v>43634</v>
      </c>
      <c r="U269" s="487">
        <f t="shared" si="48"/>
        <v>43634</v>
      </c>
      <c r="V269" s="413"/>
      <c r="W269" s="494">
        <f t="shared" si="52"/>
        <v>54.983606557377051</v>
      </c>
      <c r="X269" s="494">
        <f t="shared" si="49"/>
        <v>54.983606557377051</v>
      </c>
      <c r="Y269" s="494">
        <f t="shared" si="50"/>
        <v>54.983606557377051</v>
      </c>
      <c r="Z269" s="494">
        <f t="shared" si="51"/>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35">
      <c r="A270" s="382"/>
      <c r="B270" s="391"/>
      <c r="C270" s="384">
        <f t="shared" si="55"/>
        <v>4</v>
      </c>
      <c r="D270" s="408"/>
      <c r="E270" s="465">
        <v>2</v>
      </c>
      <c r="F270" s="465"/>
      <c r="G270" s="408"/>
      <c r="H270" s="413"/>
      <c r="I270" s="413">
        <v>5</v>
      </c>
      <c r="J270" s="493" t="s">
        <v>562</v>
      </c>
      <c r="K270" s="413"/>
      <c r="L270" s="413"/>
      <c r="M270" s="413"/>
      <c r="N270" s="501">
        <f t="shared" ref="N270:Q270" si="59">DATEVALUE(DAY(N269)&amp;"/"&amp;MONTH(N269)&amp;"/"&amp;YEAR(N269)+1)</f>
        <v>45826</v>
      </c>
      <c r="O270" s="501">
        <f t="shared" si="59"/>
        <v>45826</v>
      </c>
      <c r="P270" s="501">
        <f t="shared" si="59"/>
        <v>45826</v>
      </c>
      <c r="Q270" s="501">
        <f t="shared" si="59"/>
        <v>45826</v>
      </c>
      <c r="R270" s="487">
        <f t="shared" si="48"/>
        <v>43634</v>
      </c>
      <c r="S270" s="487">
        <f t="shared" si="48"/>
        <v>43634</v>
      </c>
      <c r="T270" s="487">
        <f t="shared" si="48"/>
        <v>43634</v>
      </c>
      <c r="U270" s="487">
        <f t="shared" si="48"/>
        <v>43634</v>
      </c>
      <c r="V270" s="413"/>
      <c r="W270" s="494">
        <f t="shared" si="52"/>
        <v>66.950819672131146</v>
      </c>
      <c r="X270" s="494">
        <f t="shared" si="49"/>
        <v>66.950819672131146</v>
      </c>
      <c r="Y270" s="494">
        <f t="shared" si="50"/>
        <v>66.950819672131146</v>
      </c>
      <c r="Z270" s="494">
        <f t="shared" si="51"/>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35">
      <c r="A271" s="382"/>
      <c r="B271" s="391"/>
      <c r="C271" s="384">
        <f t="shared" si="55"/>
        <v>4</v>
      </c>
      <c r="D271" s="408"/>
      <c r="E271" s="465">
        <v>2</v>
      </c>
      <c r="F271" s="465"/>
      <c r="G271" s="408"/>
      <c r="H271" s="413"/>
      <c r="I271" s="413">
        <v>6</v>
      </c>
      <c r="J271" s="493" t="s">
        <v>563</v>
      </c>
      <c r="K271" s="413"/>
      <c r="L271" s="413"/>
      <c r="M271" s="413"/>
      <c r="N271" s="501">
        <f t="shared" ref="N271:Q271" si="60">DATEVALUE(DAY(N270)&amp;"/"&amp;MONTH(N270)&amp;"/"&amp;YEAR(N270)+1)</f>
        <v>46191</v>
      </c>
      <c r="O271" s="501">
        <f t="shared" si="60"/>
        <v>46191</v>
      </c>
      <c r="P271" s="501">
        <f t="shared" si="60"/>
        <v>46191</v>
      </c>
      <c r="Q271" s="501">
        <f t="shared" si="60"/>
        <v>46191</v>
      </c>
      <c r="R271" s="487">
        <f t="shared" si="48"/>
        <v>43634</v>
      </c>
      <c r="S271" s="487">
        <f t="shared" si="48"/>
        <v>43634</v>
      </c>
      <c r="T271" s="487">
        <f t="shared" si="48"/>
        <v>43634</v>
      </c>
      <c r="U271" s="487">
        <f t="shared" si="48"/>
        <v>43634</v>
      </c>
      <c r="V271" s="413"/>
      <c r="W271" s="494">
        <f t="shared" si="52"/>
        <v>78.918032786885249</v>
      </c>
      <c r="X271" s="494">
        <f t="shared" si="49"/>
        <v>78.918032786885249</v>
      </c>
      <c r="Y271" s="494">
        <f t="shared" si="50"/>
        <v>78.918032786885249</v>
      </c>
      <c r="Z271" s="494">
        <f t="shared" si="51"/>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35">
      <c r="A272" s="382"/>
      <c r="B272" s="391"/>
      <c r="C272" s="384">
        <f t="shared" si="55"/>
        <v>4</v>
      </c>
      <c r="D272" s="408"/>
      <c r="E272" s="465">
        <v>2</v>
      </c>
      <c r="F272" s="465"/>
      <c r="G272" s="408"/>
      <c r="H272" s="413"/>
      <c r="I272" s="413">
        <v>7</v>
      </c>
      <c r="J272" s="735" t="s">
        <v>564</v>
      </c>
      <c r="K272" s="413"/>
      <c r="L272" s="413"/>
      <c r="M272" s="413"/>
      <c r="N272" s="501">
        <f t="shared" ref="N272:Q272" si="61">DATEVALUE(DAY(N271)&amp;"/"&amp;MONTH(N271)&amp;"/"&amp;YEAR(N271)+1)</f>
        <v>46556</v>
      </c>
      <c r="O272" s="501">
        <f t="shared" si="61"/>
        <v>46556</v>
      </c>
      <c r="P272" s="501">
        <f t="shared" si="61"/>
        <v>46556</v>
      </c>
      <c r="Q272" s="501">
        <f t="shared" si="61"/>
        <v>46556</v>
      </c>
      <c r="R272" s="487">
        <f t="shared" si="48"/>
        <v>43634</v>
      </c>
      <c r="S272" s="487">
        <f t="shared" si="48"/>
        <v>43634</v>
      </c>
      <c r="T272" s="487">
        <f t="shared" si="48"/>
        <v>43634</v>
      </c>
      <c r="U272" s="487">
        <f t="shared" si="48"/>
        <v>43634</v>
      </c>
      <c r="V272" s="413"/>
      <c r="W272" s="502">
        <f t="shared" si="52"/>
        <v>90.885245901639351</v>
      </c>
      <c r="X272" s="502">
        <f t="shared" si="49"/>
        <v>90.885245901639351</v>
      </c>
      <c r="Y272" s="502">
        <f t="shared" si="50"/>
        <v>90.885245901639351</v>
      </c>
      <c r="Z272" s="502">
        <f t="shared" si="51"/>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35">
      <c r="A273" s="382"/>
      <c r="B273" s="391"/>
      <c r="C273" s="384">
        <f>INT($C$232)+2</f>
        <v>3</v>
      </c>
      <c r="D273" s="408"/>
      <c r="E273" s="465">
        <v>3</v>
      </c>
      <c r="F273" s="465"/>
      <c r="G273" s="408"/>
      <c r="H273" s="429" t="str">
        <f>H$253</f>
        <v>Spr</v>
      </c>
      <c r="I273" s="483">
        <v>0</v>
      </c>
      <c r="J273" s="736" t="s">
        <v>551</v>
      </c>
      <c r="K273" s="734"/>
      <c r="L273" s="485"/>
      <c r="M273" s="413"/>
      <c r="N273" s="486">
        <v>44035</v>
      </c>
      <c r="O273" s="486">
        <v>44035</v>
      </c>
      <c r="P273" s="486">
        <v>44035</v>
      </c>
      <c r="Q273" s="486">
        <v>44035</v>
      </c>
      <c r="R273" s="487">
        <f t="shared" si="48"/>
        <v>43669</v>
      </c>
      <c r="S273" s="487">
        <f t="shared" si="48"/>
        <v>43669</v>
      </c>
      <c r="T273" s="487">
        <f t="shared" si="48"/>
        <v>43669</v>
      </c>
      <c r="U273" s="487">
        <f t="shared" si="48"/>
        <v>43669</v>
      </c>
      <c r="V273" s="413"/>
      <c r="W273" s="488">
        <f t="shared" si="52"/>
        <v>7.081967213114754</v>
      </c>
      <c r="X273" s="488">
        <f t="shared" si="49"/>
        <v>7.081967213114754</v>
      </c>
      <c r="Y273" s="488">
        <f t="shared" si="50"/>
        <v>7.081967213114754</v>
      </c>
      <c r="Z273" s="488">
        <f t="shared" si="51"/>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35">
      <c r="A274" s="382"/>
      <c r="B274" s="391"/>
      <c r="C274" s="384">
        <f>INT($C$232)+3</f>
        <v>4</v>
      </c>
      <c r="D274" s="408"/>
      <c r="E274" s="465">
        <v>3</v>
      </c>
      <c r="F274" s="465"/>
      <c r="G274" s="408"/>
      <c r="H274" s="413"/>
      <c r="I274" s="483">
        <v>1</v>
      </c>
      <c r="J274" s="737" t="s">
        <v>552</v>
      </c>
      <c r="K274" s="734"/>
      <c r="L274" s="485"/>
      <c r="M274" s="413"/>
      <c r="N274" s="486">
        <v>44400</v>
      </c>
      <c r="O274" s="486">
        <v>44400</v>
      </c>
      <c r="P274" s="486">
        <v>44400</v>
      </c>
      <c r="Q274" s="486">
        <v>44400</v>
      </c>
      <c r="R274" s="487">
        <f t="shared" si="48"/>
        <v>43669</v>
      </c>
      <c r="S274" s="487">
        <f t="shared" si="48"/>
        <v>43669</v>
      </c>
      <c r="T274" s="487">
        <f t="shared" si="48"/>
        <v>43669</v>
      </c>
      <c r="U274" s="487">
        <f t="shared" si="48"/>
        <v>43669</v>
      </c>
      <c r="V274" s="413"/>
      <c r="W274" s="494">
        <f t="shared" si="52"/>
        <v>19.049180327868854</v>
      </c>
      <c r="X274" s="494">
        <f t="shared" si="49"/>
        <v>19.049180327868854</v>
      </c>
      <c r="Y274" s="494">
        <f t="shared" si="50"/>
        <v>19.049180327868854</v>
      </c>
      <c r="Z274" s="494">
        <f t="shared" si="51"/>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35">
      <c r="A275" s="382"/>
      <c r="B275" s="391"/>
      <c r="C275" s="384">
        <f t="shared" ref="C275:C280" si="62">INT($C$232+3)</f>
        <v>4</v>
      </c>
      <c r="D275" s="408"/>
      <c r="E275" s="465">
        <v>3</v>
      </c>
      <c r="F275" s="465"/>
      <c r="G275" s="408"/>
      <c r="H275" s="413"/>
      <c r="I275" s="483">
        <v>2</v>
      </c>
      <c r="J275" s="737" t="s">
        <v>559</v>
      </c>
      <c r="K275" s="500"/>
      <c r="L275" s="413"/>
      <c r="M275" s="413"/>
      <c r="N275" s="501">
        <f t="shared" ref="N275:Q280" si="63">DATEVALUE(DAY(N274)&amp;"/"&amp;MONTH(N274)&amp;"/"&amp;YEAR(N274)+1)</f>
        <v>44765</v>
      </c>
      <c r="O275" s="501">
        <f t="shared" si="63"/>
        <v>44765</v>
      </c>
      <c r="P275" s="501">
        <f t="shared" si="63"/>
        <v>44765</v>
      </c>
      <c r="Q275" s="501">
        <f t="shared" si="63"/>
        <v>44765</v>
      </c>
      <c r="R275" s="487">
        <f t="shared" si="48"/>
        <v>43669</v>
      </c>
      <c r="S275" s="487">
        <f t="shared" si="48"/>
        <v>43669</v>
      </c>
      <c r="T275" s="487">
        <f t="shared" si="48"/>
        <v>43669</v>
      </c>
      <c r="U275" s="487">
        <f t="shared" si="48"/>
        <v>43669</v>
      </c>
      <c r="V275" s="413"/>
      <c r="W275" s="494">
        <f t="shared" si="52"/>
        <v>31.016393442622952</v>
      </c>
      <c r="X275" s="494">
        <f t="shared" si="49"/>
        <v>31.016393442622952</v>
      </c>
      <c r="Y275" s="494">
        <f t="shared" si="50"/>
        <v>31.016393442622952</v>
      </c>
      <c r="Z275" s="494">
        <f t="shared" si="51"/>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35">
      <c r="A276" s="382"/>
      <c r="B276" s="391"/>
      <c r="C276" s="384">
        <f t="shared" si="62"/>
        <v>4</v>
      </c>
      <c r="D276" s="408"/>
      <c r="E276" s="465">
        <v>3</v>
      </c>
      <c r="F276" s="465"/>
      <c r="G276" s="408"/>
      <c r="H276" s="413"/>
      <c r="I276" s="483">
        <v>3</v>
      </c>
      <c r="J276" s="737" t="s">
        <v>560</v>
      </c>
      <c r="K276" s="500"/>
      <c r="L276" s="413"/>
      <c r="M276" s="413"/>
      <c r="N276" s="501">
        <f t="shared" si="63"/>
        <v>45130</v>
      </c>
      <c r="O276" s="501">
        <f t="shared" si="63"/>
        <v>45130</v>
      </c>
      <c r="P276" s="501">
        <f t="shared" si="63"/>
        <v>45130</v>
      </c>
      <c r="Q276" s="501">
        <f t="shared" si="63"/>
        <v>45130</v>
      </c>
      <c r="R276" s="487">
        <f t="shared" si="48"/>
        <v>43669</v>
      </c>
      <c r="S276" s="487">
        <f t="shared" si="48"/>
        <v>43669</v>
      </c>
      <c r="T276" s="487">
        <f t="shared" si="48"/>
        <v>43669</v>
      </c>
      <c r="U276" s="487">
        <f t="shared" si="48"/>
        <v>43669</v>
      </c>
      <c r="V276" s="413"/>
      <c r="W276" s="494">
        <f t="shared" si="52"/>
        <v>42.983606557377051</v>
      </c>
      <c r="X276" s="494">
        <f t="shared" si="49"/>
        <v>42.983606557377051</v>
      </c>
      <c r="Y276" s="494">
        <f t="shared" si="50"/>
        <v>42.983606557377051</v>
      </c>
      <c r="Z276" s="494">
        <f t="shared" si="51"/>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35">
      <c r="A277" s="382"/>
      <c r="B277" s="391"/>
      <c r="C277" s="384">
        <f t="shared" si="62"/>
        <v>4</v>
      </c>
      <c r="D277" s="408"/>
      <c r="E277" s="465">
        <v>3</v>
      </c>
      <c r="F277" s="465"/>
      <c r="G277" s="408"/>
      <c r="H277" s="413"/>
      <c r="I277" s="483">
        <v>4</v>
      </c>
      <c r="J277" s="737" t="s">
        <v>561</v>
      </c>
      <c r="K277" s="500"/>
      <c r="L277" s="413"/>
      <c r="M277" s="413"/>
      <c r="N277" s="501">
        <f t="shared" si="63"/>
        <v>45496</v>
      </c>
      <c r="O277" s="501">
        <f t="shared" si="63"/>
        <v>45496</v>
      </c>
      <c r="P277" s="501">
        <f t="shared" si="63"/>
        <v>45496</v>
      </c>
      <c r="Q277" s="501">
        <f t="shared" si="63"/>
        <v>45496</v>
      </c>
      <c r="R277" s="487">
        <f t="shared" si="48"/>
        <v>43669</v>
      </c>
      <c r="S277" s="487">
        <f t="shared" si="48"/>
        <v>43669</v>
      </c>
      <c r="T277" s="487">
        <f t="shared" si="48"/>
        <v>43669</v>
      </c>
      <c r="U277" s="487">
        <f t="shared" si="48"/>
        <v>43669</v>
      </c>
      <c r="V277" s="413"/>
      <c r="W277" s="494">
        <f t="shared" si="52"/>
        <v>54.983606557377051</v>
      </c>
      <c r="X277" s="494">
        <f t="shared" si="49"/>
        <v>54.983606557377051</v>
      </c>
      <c r="Y277" s="494">
        <f t="shared" si="50"/>
        <v>54.983606557377051</v>
      </c>
      <c r="Z277" s="494">
        <f t="shared" si="51"/>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35">
      <c r="A278" s="382"/>
      <c r="B278" s="391"/>
      <c r="C278" s="384">
        <f t="shared" si="62"/>
        <v>4</v>
      </c>
      <c r="D278" s="408"/>
      <c r="E278" s="465">
        <v>3</v>
      </c>
      <c r="F278" s="465"/>
      <c r="G278" s="408"/>
      <c r="H278" s="413"/>
      <c r="I278" s="483">
        <v>5</v>
      </c>
      <c r="J278" s="737" t="s">
        <v>562</v>
      </c>
      <c r="K278" s="500"/>
      <c r="L278" s="413"/>
      <c r="M278" s="413"/>
      <c r="N278" s="501">
        <f t="shared" si="63"/>
        <v>45861</v>
      </c>
      <c r="O278" s="501">
        <f t="shared" si="63"/>
        <v>45861</v>
      </c>
      <c r="P278" s="501">
        <f t="shared" si="63"/>
        <v>45861</v>
      </c>
      <c r="Q278" s="501">
        <f t="shared" si="63"/>
        <v>45861</v>
      </c>
      <c r="R278" s="487">
        <f t="shared" si="48"/>
        <v>43669</v>
      </c>
      <c r="S278" s="487">
        <f t="shared" si="48"/>
        <v>43669</v>
      </c>
      <c r="T278" s="487">
        <f t="shared" si="48"/>
        <v>43669</v>
      </c>
      <c r="U278" s="487">
        <f t="shared" si="48"/>
        <v>43669</v>
      </c>
      <c r="V278" s="413"/>
      <c r="W278" s="494">
        <f t="shared" si="52"/>
        <v>66.950819672131146</v>
      </c>
      <c r="X278" s="494">
        <f t="shared" si="49"/>
        <v>66.950819672131146</v>
      </c>
      <c r="Y278" s="494">
        <f t="shared" si="50"/>
        <v>66.950819672131146</v>
      </c>
      <c r="Z278" s="494">
        <f t="shared" si="51"/>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35">
      <c r="A279" s="382"/>
      <c r="B279" s="391"/>
      <c r="C279" s="384">
        <f t="shared" si="62"/>
        <v>4</v>
      </c>
      <c r="D279" s="408"/>
      <c r="E279" s="465">
        <v>3</v>
      </c>
      <c r="F279" s="465"/>
      <c r="G279" s="408"/>
      <c r="H279" s="413"/>
      <c r="I279" s="483">
        <v>6</v>
      </c>
      <c r="J279" s="737" t="s">
        <v>563</v>
      </c>
      <c r="K279" s="500"/>
      <c r="L279" s="413"/>
      <c r="M279" s="413"/>
      <c r="N279" s="501">
        <f t="shared" si="63"/>
        <v>46226</v>
      </c>
      <c r="O279" s="501">
        <f t="shared" si="63"/>
        <v>46226</v>
      </c>
      <c r="P279" s="501">
        <f t="shared" si="63"/>
        <v>46226</v>
      </c>
      <c r="Q279" s="501">
        <f t="shared" si="63"/>
        <v>46226</v>
      </c>
      <c r="R279" s="487">
        <f t="shared" si="48"/>
        <v>43669</v>
      </c>
      <c r="S279" s="487">
        <f t="shared" si="48"/>
        <v>43669</v>
      </c>
      <c r="T279" s="487">
        <f t="shared" si="48"/>
        <v>43669</v>
      </c>
      <c r="U279" s="487">
        <f t="shared" si="48"/>
        <v>43669</v>
      </c>
      <c r="V279" s="413"/>
      <c r="W279" s="494">
        <f t="shared" si="52"/>
        <v>78.918032786885249</v>
      </c>
      <c r="X279" s="494">
        <f t="shared" si="49"/>
        <v>78.918032786885249</v>
      </c>
      <c r="Y279" s="494">
        <f t="shared" si="50"/>
        <v>78.918032786885249</v>
      </c>
      <c r="Z279" s="494">
        <f t="shared" si="51"/>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35">
      <c r="A280" s="382"/>
      <c r="B280" s="391"/>
      <c r="C280" s="384">
        <f t="shared" si="62"/>
        <v>4</v>
      </c>
      <c r="D280" s="408"/>
      <c r="E280" s="465">
        <v>3</v>
      </c>
      <c r="F280" s="465"/>
      <c r="G280" s="408"/>
      <c r="H280" s="413"/>
      <c r="I280" s="483">
        <v>7</v>
      </c>
      <c r="J280" s="737" t="s">
        <v>564</v>
      </c>
      <c r="K280" s="500"/>
      <c r="L280" s="413"/>
      <c r="M280" s="413"/>
      <c r="N280" s="501">
        <f t="shared" si="63"/>
        <v>46591</v>
      </c>
      <c r="O280" s="501">
        <f t="shared" si="63"/>
        <v>46591</v>
      </c>
      <c r="P280" s="501">
        <f t="shared" si="63"/>
        <v>46591</v>
      </c>
      <c r="Q280" s="501">
        <f t="shared" si="63"/>
        <v>46591</v>
      </c>
      <c r="R280" s="487">
        <f t="shared" si="48"/>
        <v>43669</v>
      </c>
      <c r="S280" s="487">
        <f t="shared" si="48"/>
        <v>43669</v>
      </c>
      <c r="T280" s="487">
        <f t="shared" si="48"/>
        <v>43669</v>
      </c>
      <c r="U280" s="487">
        <f t="shared" si="48"/>
        <v>43669</v>
      </c>
      <c r="V280" s="413"/>
      <c r="W280" s="502">
        <f t="shared" si="52"/>
        <v>90.885245901639351</v>
      </c>
      <c r="X280" s="502">
        <f t="shared" si="49"/>
        <v>90.885245901639351</v>
      </c>
      <c r="Y280" s="502">
        <f t="shared" si="50"/>
        <v>90.885245901639351</v>
      </c>
      <c r="Z280" s="502">
        <f t="shared" si="51"/>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3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35">
      <c r="A282" s="382"/>
      <c r="B282" s="391"/>
      <c r="C282" s="384"/>
      <c r="D282" s="408"/>
      <c r="E282" s="465"/>
      <c r="F282" s="465"/>
      <c r="G282" s="408"/>
      <c r="H282" s="413"/>
      <c r="I282" s="470"/>
      <c r="J282" s="470"/>
      <c r="K282" s="1025" t="s">
        <v>1146</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3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35">
      <c r="A284" s="382"/>
      <c r="B284" s="391"/>
      <c r="C284" s="384"/>
      <c r="D284" s="408"/>
      <c r="E284" s="465"/>
      <c r="F284" s="465"/>
      <c r="G284" s="408"/>
      <c r="H284" s="413"/>
      <c r="I284" s="470"/>
      <c r="J284" s="470"/>
      <c r="K284" s="1028">
        <f t="shared" ref="K284:Q286" si="64">MIN(363,INT((K251 - DATE(YEAR(K251),1,1))))+364*(YEAR(K251)-i_startyear)</f>
        <v>134</v>
      </c>
      <c r="L284" s="1028">
        <f t="shared" si="64"/>
        <v>134</v>
      </c>
      <c r="M284" s="1028">
        <f t="shared" si="64"/>
        <v>134</v>
      </c>
      <c r="N284" s="1028">
        <f t="shared" si="64"/>
        <v>134</v>
      </c>
      <c r="O284" s="1028">
        <f t="shared" si="64"/>
        <v>134</v>
      </c>
      <c r="P284" s="1028">
        <f t="shared" si="64"/>
        <v>134</v>
      </c>
      <c r="Q284" s="1028">
        <f t="shared" si="64"/>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35">
      <c r="A285" s="382"/>
      <c r="B285" s="391"/>
      <c r="C285" s="384"/>
      <c r="D285" s="408"/>
      <c r="E285" s="465"/>
      <c r="F285" s="465"/>
      <c r="G285" s="408"/>
      <c r="H285" s="413"/>
      <c r="I285" s="470"/>
      <c r="J285" s="470"/>
      <c r="K285" s="1028">
        <f t="shared" si="64"/>
        <v>168</v>
      </c>
      <c r="L285" s="1028">
        <f t="shared" si="64"/>
        <v>168</v>
      </c>
      <c r="M285" s="1028">
        <f t="shared" si="64"/>
        <v>168</v>
      </c>
      <c r="N285" s="1028">
        <f t="shared" si="64"/>
        <v>168</v>
      </c>
      <c r="O285" s="1028">
        <f t="shared" si="64"/>
        <v>168</v>
      </c>
      <c r="P285" s="1028">
        <f t="shared" si="64"/>
        <v>168</v>
      </c>
      <c r="Q285" s="1028">
        <f t="shared" si="64"/>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35">
      <c r="A286" s="382"/>
      <c r="B286" s="391"/>
      <c r="C286" s="384"/>
      <c r="D286" s="408"/>
      <c r="E286" s="465"/>
      <c r="F286" s="465"/>
      <c r="G286" s="408"/>
      <c r="H286" s="413"/>
      <c r="I286" s="470"/>
      <c r="J286" s="470"/>
      <c r="K286" s="1028">
        <f t="shared" si="64"/>
        <v>203</v>
      </c>
      <c r="L286" s="1028">
        <f t="shared" si="64"/>
        <v>203</v>
      </c>
      <c r="M286" s="1028">
        <f t="shared" si="64"/>
        <v>203</v>
      </c>
      <c r="N286" s="1028">
        <f t="shared" si="64"/>
        <v>203</v>
      </c>
      <c r="O286" s="1028">
        <f t="shared" si="64"/>
        <v>203</v>
      </c>
      <c r="P286" s="1028">
        <f t="shared" si="64"/>
        <v>203</v>
      </c>
      <c r="Q286" s="1028">
        <f t="shared" si="64"/>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3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3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5">MIN(363,INT((O257 - DATE(YEAR(O257),1,1))))+364*(YEAR(O257)-i_startyear)</f>
        <v>499</v>
      </c>
      <c r="P288" s="1028">
        <f t="shared" si="65"/>
        <v>499</v>
      </c>
      <c r="Q288" s="1028">
        <f t="shared" si="65"/>
        <v>499</v>
      </c>
      <c r="R288" s="1031">
        <f t="shared" si="65"/>
        <v>134</v>
      </c>
      <c r="S288" s="1031">
        <f t="shared" si="65"/>
        <v>134</v>
      </c>
      <c r="T288" s="1031">
        <f t="shared" si="65"/>
        <v>134</v>
      </c>
      <c r="U288" s="1031">
        <f t="shared" si="65"/>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35">
      <c r="A289" s="382"/>
      <c r="B289" s="391"/>
      <c r="C289" s="384"/>
      <c r="D289" s="408"/>
      <c r="E289" s="465"/>
      <c r="F289" s="465"/>
      <c r="G289" s="408"/>
      <c r="H289" s="413"/>
      <c r="I289" s="470"/>
      <c r="J289" s="470"/>
      <c r="K289" s="470"/>
      <c r="L289" s="413"/>
      <c r="M289" s="413"/>
      <c r="N289" s="1028">
        <f t="shared" ref="N289:N311" si="66">MIN(363,INT((N258 - DATE(YEAR(N258),1,1))))+364*(YEAR(N258)-i_startyear)</f>
        <v>862</v>
      </c>
      <c r="O289" s="1029">
        <f t="shared" si="65"/>
        <v>862</v>
      </c>
      <c r="P289" s="1029">
        <f t="shared" si="65"/>
        <v>862</v>
      </c>
      <c r="Q289" s="1029">
        <f t="shared" si="65"/>
        <v>862</v>
      </c>
      <c r="R289" s="1031">
        <f t="shared" si="65"/>
        <v>134</v>
      </c>
      <c r="S289" s="1031">
        <f t="shared" si="65"/>
        <v>134</v>
      </c>
      <c r="T289" s="1031">
        <f t="shared" si="65"/>
        <v>134</v>
      </c>
      <c r="U289" s="1031">
        <f t="shared" si="65"/>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35">
      <c r="A290" s="382"/>
      <c r="B290" s="391"/>
      <c r="C290" s="384"/>
      <c r="D290" s="408"/>
      <c r="E290" s="465"/>
      <c r="F290" s="465"/>
      <c r="G290" s="408"/>
      <c r="H290" s="413"/>
      <c r="I290" s="470"/>
      <c r="J290" s="470"/>
      <c r="K290" s="470"/>
      <c r="L290" s="413"/>
      <c r="M290" s="413"/>
      <c r="N290" s="1028">
        <f t="shared" si="66"/>
        <v>1226</v>
      </c>
      <c r="O290" s="1030">
        <f t="shared" si="65"/>
        <v>1226</v>
      </c>
      <c r="P290" s="1030">
        <f t="shared" si="65"/>
        <v>1226</v>
      </c>
      <c r="Q290" s="1030">
        <f t="shared" si="65"/>
        <v>1226</v>
      </c>
      <c r="R290" s="1031">
        <f t="shared" si="65"/>
        <v>134</v>
      </c>
      <c r="S290" s="1031">
        <f t="shared" si="65"/>
        <v>134</v>
      </c>
      <c r="T290" s="1031">
        <f t="shared" si="65"/>
        <v>134</v>
      </c>
      <c r="U290" s="1031">
        <f t="shared" si="65"/>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35">
      <c r="A291" s="382"/>
      <c r="B291" s="391"/>
      <c r="C291" s="384"/>
      <c r="D291" s="408"/>
      <c r="E291" s="465"/>
      <c r="F291" s="465"/>
      <c r="G291" s="408"/>
      <c r="H291" s="413"/>
      <c r="I291" s="470"/>
      <c r="J291" s="470"/>
      <c r="K291" s="470"/>
      <c r="L291" s="413"/>
      <c r="M291" s="413"/>
      <c r="N291" s="1028">
        <f t="shared" si="66"/>
        <v>1590</v>
      </c>
      <c r="O291" s="1030">
        <f t="shared" si="65"/>
        <v>1590</v>
      </c>
      <c r="P291" s="1030">
        <f t="shared" si="65"/>
        <v>1590</v>
      </c>
      <c r="Q291" s="1030">
        <f t="shared" si="65"/>
        <v>1590</v>
      </c>
      <c r="R291" s="1031">
        <f t="shared" si="65"/>
        <v>134</v>
      </c>
      <c r="S291" s="1031">
        <f t="shared" si="65"/>
        <v>134</v>
      </c>
      <c r="T291" s="1031">
        <f t="shared" si="65"/>
        <v>134</v>
      </c>
      <c r="U291" s="1031">
        <f t="shared" si="65"/>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35">
      <c r="A292" s="382"/>
      <c r="B292" s="391"/>
      <c r="C292" s="384"/>
      <c r="D292" s="408"/>
      <c r="E292" s="465"/>
      <c r="F292" s="465"/>
      <c r="G292" s="408"/>
      <c r="H292" s="413"/>
      <c r="I292" s="470"/>
      <c r="J292" s="470"/>
      <c r="K292" s="470"/>
      <c r="L292" s="413"/>
      <c r="M292" s="413"/>
      <c r="N292" s="1028">
        <f t="shared" si="66"/>
        <v>1955</v>
      </c>
      <c r="O292" s="1030">
        <f t="shared" si="65"/>
        <v>1955</v>
      </c>
      <c r="P292" s="1030">
        <f t="shared" si="65"/>
        <v>1955</v>
      </c>
      <c r="Q292" s="1030">
        <f t="shared" si="65"/>
        <v>1955</v>
      </c>
      <c r="R292" s="1031">
        <f t="shared" si="65"/>
        <v>134</v>
      </c>
      <c r="S292" s="1031">
        <f t="shared" si="65"/>
        <v>134</v>
      </c>
      <c r="T292" s="1031">
        <f t="shared" si="65"/>
        <v>134</v>
      </c>
      <c r="U292" s="1031">
        <f t="shared" si="65"/>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35">
      <c r="A293" s="382"/>
      <c r="B293" s="391"/>
      <c r="C293" s="384"/>
      <c r="D293" s="408"/>
      <c r="E293" s="465"/>
      <c r="F293" s="465"/>
      <c r="G293" s="408"/>
      <c r="H293" s="413"/>
      <c r="I293" s="470"/>
      <c r="J293" s="470"/>
      <c r="K293" s="470"/>
      <c r="L293" s="413"/>
      <c r="M293" s="413"/>
      <c r="N293" s="1028">
        <f t="shared" si="66"/>
        <v>2318</v>
      </c>
      <c r="O293" s="1030">
        <f t="shared" si="65"/>
        <v>2318</v>
      </c>
      <c r="P293" s="1030">
        <f t="shared" si="65"/>
        <v>2318</v>
      </c>
      <c r="Q293" s="1030">
        <f t="shared" si="65"/>
        <v>2318</v>
      </c>
      <c r="R293" s="1031">
        <f t="shared" si="65"/>
        <v>134</v>
      </c>
      <c r="S293" s="1031">
        <f t="shared" si="65"/>
        <v>134</v>
      </c>
      <c r="T293" s="1031">
        <f t="shared" si="65"/>
        <v>134</v>
      </c>
      <c r="U293" s="1031">
        <f t="shared" si="65"/>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35">
      <c r="A294" s="382"/>
      <c r="B294" s="391"/>
      <c r="C294" s="384"/>
      <c r="D294" s="408"/>
      <c r="E294" s="465"/>
      <c r="F294" s="465"/>
      <c r="G294" s="408"/>
      <c r="H294" s="413"/>
      <c r="I294" s="470"/>
      <c r="J294" s="470"/>
      <c r="K294" s="470"/>
      <c r="L294" s="413"/>
      <c r="M294" s="413"/>
      <c r="N294" s="1028">
        <f t="shared" si="66"/>
        <v>2682</v>
      </c>
      <c r="O294" s="1030">
        <f t="shared" si="65"/>
        <v>2682</v>
      </c>
      <c r="P294" s="1030">
        <f t="shared" si="65"/>
        <v>2682</v>
      </c>
      <c r="Q294" s="1030">
        <f t="shared" si="65"/>
        <v>2682</v>
      </c>
      <c r="R294" s="1031">
        <f t="shared" si="65"/>
        <v>134</v>
      </c>
      <c r="S294" s="1031">
        <f t="shared" si="65"/>
        <v>134</v>
      </c>
      <c r="T294" s="1031">
        <f t="shared" si="65"/>
        <v>134</v>
      </c>
      <c r="U294" s="1031">
        <f t="shared" si="65"/>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35">
      <c r="A295" s="382"/>
      <c r="B295" s="391"/>
      <c r="C295" s="384"/>
      <c r="D295" s="408"/>
      <c r="E295" s="465"/>
      <c r="F295" s="465"/>
      <c r="G295" s="408"/>
      <c r="H295" s="413"/>
      <c r="I295" s="470"/>
      <c r="J295" s="470"/>
      <c r="K295" s="470"/>
      <c r="L295" s="413"/>
      <c r="M295" s="413"/>
      <c r="N295" s="1028">
        <f t="shared" si="66"/>
        <v>3046</v>
      </c>
      <c r="O295" s="1030">
        <f t="shared" si="65"/>
        <v>3046</v>
      </c>
      <c r="P295" s="1030">
        <f t="shared" si="65"/>
        <v>3046</v>
      </c>
      <c r="Q295" s="1030">
        <f t="shared" si="65"/>
        <v>3046</v>
      </c>
      <c r="R295" s="1031">
        <f t="shared" si="65"/>
        <v>134</v>
      </c>
      <c r="S295" s="1031">
        <f t="shared" si="65"/>
        <v>134</v>
      </c>
      <c r="T295" s="1031">
        <f t="shared" si="65"/>
        <v>134</v>
      </c>
      <c r="U295" s="1031">
        <f t="shared" si="65"/>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35">
      <c r="A296" s="382"/>
      <c r="B296" s="391"/>
      <c r="C296" s="384"/>
      <c r="D296" s="408"/>
      <c r="E296" s="465"/>
      <c r="F296" s="465"/>
      <c r="G296" s="408"/>
      <c r="H296" s="413"/>
      <c r="I296" s="470"/>
      <c r="J296" s="470"/>
      <c r="K296" s="470"/>
      <c r="L296" s="413"/>
      <c r="M296" s="413"/>
      <c r="N296" s="1028">
        <f t="shared" si="66"/>
        <v>533</v>
      </c>
      <c r="O296" s="1029">
        <f t="shared" si="65"/>
        <v>533</v>
      </c>
      <c r="P296" s="1029">
        <f t="shared" si="65"/>
        <v>533</v>
      </c>
      <c r="Q296" s="1029">
        <f t="shared" si="65"/>
        <v>533</v>
      </c>
      <c r="R296" s="1031">
        <f t="shared" si="65"/>
        <v>168</v>
      </c>
      <c r="S296" s="1031">
        <f t="shared" si="65"/>
        <v>168</v>
      </c>
      <c r="T296" s="1031">
        <f t="shared" si="65"/>
        <v>168</v>
      </c>
      <c r="U296" s="1031">
        <f t="shared" si="65"/>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35">
      <c r="A297" s="382"/>
      <c r="B297" s="391"/>
      <c r="C297" s="384"/>
      <c r="D297" s="408"/>
      <c r="E297" s="465"/>
      <c r="F297" s="465"/>
      <c r="G297" s="408"/>
      <c r="H297" s="413"/>
      <c r="I297" s="470"/>
      <c r="J297" s="470"/>
      <c r="K297" s="470"/>
      <c r="L297" s="413"/>
      <c r="M297" s="413"/>
      <c r="N297" s="1028">
        <f t="shared" si="66"/>
        <v>896</v>
      </c>
      <c r="O297" s="1029">
        <f t="shared" si="65"/>
        <v>896</v>
      </c>
      <c r="P297" s="1029">
        <f t="shared" si="65"/>
        <v>896</v>
      </c>
      <c r="Q297" s="1029">
        <f t="shared" si="65"/>
        <v>896</v>
      </c>
      <c r="R297" s="1031">
        <f t="shared" si="65"/>
        <v>168</v>
      </c>
      <c r="S297" s="1031">
        <f t="shared" si="65"/>
        <v>168</v>
      </c>
      <c r="T297" s="1031">
        <f t="shared" si="65"/>
        <v>168</v>
      </c>
      <c r="U297" s="1031">
        <f t="shared" si="65"/>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35">
      <c r="A298" s="382"/>
      <c r="B298" s="391"/>
      <c r="C298" s="384"/>
      <c r="D298" s="408"/>
      <c r="E298" s="465"/>
      <c r="F298" s="465"/>
      <c r="G298" s="408"/>
      <c r="H298" s="413"/>
      <c r="I298" s="470"/>
      <c r="J298" s="470"/>
      <c r="K298" s="470"/>
      <c r="L298" s="413"/>
      <c r="M298" s="413"/>
      <c r="N298" s="1028">
        <f t="shared" si="66"/>
        <v>1260</v>
      </c>
      <c r="O298" s="1030">
        <f t="shared" ref="O298:U307" si="67">MIN(363,INT((O267 - DATE(YEAR(O267),1,1))))+364*(YEAR(O267)-i_startyear)</f>
        <v>1260</v>
      </c>
      <c r="P298" s="1030">
        <f t="shared" si="67"/>
        <v>1260</v>
      </c>
      <c r="Q298" s="1030">
        <f t="shared" si="67"/>
        <v>1260</v>
      </c>
      <c r="R298" s="1031">
        <f t="shared" si="67"/>
        <v>168</v>
      </c>
      <c r="S298" s="1031">
        <f t="shared" si="67"/>
        <v>168</v>
      </c>
      <c r="T298" s="1031">
        <f t="shared" si="67"/>
        <v>168</v>
      </c>
      <c r="U298" s="1031">
        <f t="shared" si="67"/>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35">
      <c r="A299" s="382"/>
      <c r="B299" s="391"/>
      <c r="C299" s="384"/>
      <c r="D299" s="408"/>
      <c r="E299" s="465"/>
      <c r="F299" s="465"/>
      <c r="G299" s="408"/>
      <c r="H299" s="413"/>
      <c r="I299" s="470"/>
      <c r="J299" s="470"/>
      <c r="K299" s="470"/>
      <c r="L299" s="413"/>
      <c r="M299" s="413"/>
      <c r="N299" s="1028">
        <f t="shared" si="66"/>
        <v>1624</v>
      </c>
      <c r="O299" s="1030">
        <f t="shared" si="67"/>
        <v>1624</v>
      </c>
      <c r="P299" s="1030">
        <f t="shared" si="67"/>
        <v>1624</v>
      </c>
      <c r="Q299" s="1030">
        <f t="shared" si="67"/>
        <v>1624</v>
      </c>
      <c r="R299" s="1031">
        <f t="shared" si="67"/>
        <v>168</v>
      </c>
      <c r="S299" s="1031">
        <f t="shared" si="67"/>
        <v>168</v>
      </c>
      <c r="T299" s="1031">
        <f t="shared" si="67"/>
        <v>168</v>
      </c>
      <c r="U299" s="1031">
        <f t="shared" si="67"/>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35">
      <c r="A300" s="382"/>
      <c r="B300" s="391"/>
      <c r="C300" s="384"/>
      <c r="D300" s="408"/>
      <c r="E300" s="465"/>
      <c r="F300" s="465"/>
      <c r="G300" s="408"/>
      <c r="H300" s="413"/>
      <c r="I300" s="470"/>
      <c r="J300" s="470"/>
      <c r="K300" s="470"/>
      <c r="L300" s="413"/>
      <c r="M300" s="413"/>
      <c r="N300" s="1028">
        <f t="shared" si="66"/>
        <v>1989</v>
      </c>
      <c r="O300" s="1030">
        <f t="shared" si="67"/>
        <v>1989</v>
      </c>
      <c r="P300" s="1030">
        <f t="shared" si="67"/>
        <v>1989</v>
      </c>
      <c r="Q300" s="1030">
        <f t="shared" si="67"/>
        <v>1989</v>
      </c>
      <c r="R300" s="1031">
        <f t="shared" si="67"/>
        <v>168</v>
      </c>
      <c r="S300" s="1031">
        <f t="shared" si="67"/>
        <v>168</v>
      </c>
      <c r="T300" s="1031">
        <f t="shared" si="67"/>
        <v>168</v>
      </c>
      <c r="U300" s="1031">
        <f t="shared" si="67"/>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35">
      <c r="A301" s="382"/>
      <c r="B301" s="391"/>
      <c r="C301" s="384"/>
      <c r="D301" s="408"/>
      <c r="E301" s="465"/>
      <c r="F301" s="465"/>
      <c r="G301" s="408"/>
      <c r="H301" s="413"/>
      <c r="I301" s="470"/>
      <c r="J301" s="470"/>
      <c r="K301" s="470"/>
      <c r="L301" s="413"/>
      <c r="M301" s="413"/>
      <c r="N301" s="1028">
        <f t="shared" si="66"/>
        <v>2352</v>
      </c>
      <c r="O301" s="1030">
        <f t="shared" si="67"/>
        <v>2352</v>
      </c>
      <c r="P301" s="1030">
        <f t="shared" si="67"/>
        <v>2352</v>
      </c>
      <c r="Q301" s="1030">
        <f t="shared" si="67"/>
        <v>2352</v>
      </c>
      <c r="R301" s="1031">
        <f t="shared" si="67"/>
        <v>168</v>
      </c>
      <c r="S301" s="1031">
        <f t="shared" si="67"/>
        <v>168</v>
      </c>
      <c r="T301" s="1031">
        <f t="shared" si="67"/>
        <v>168</v>
      </c>
      <c r="U301" s="1031">
        <f t="shared" si="67"/>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35">
      <c r="A302" s="382"/>
      <c r="B302" s="391"/>
      <c r="C302" s="384"/>
      <c r="D302" s="408"/>
      <c r="E302" s="465"/>
      <c r="F302" s="465"/>
      <c r="G302" s="408"/>
      <c r="H302" s="413"/>
      <c r="I302" s="470"/>
      <c r="J302" s="470"/>
      <c r="K302" s="470"/>
      <c r="L302" s="413"/>
      <c r="M302" s="413"/>
      <c r="N302" s="1028">
        <f t="shared" si="66"/>
        <v>2716</v>
      </c>
      <c r="O302" s="1030">
        <f t="shared" si="67"/>
        <v>2716</v>
      </c>
      <c r="P302" s="1030">
        <f t="shared" si="67"/>
        <v>2716</v>
      </c>
      <c r="Q302" s="1030">
        <f t="shared" si="67"/>
        <v>2716</v>
      </c>
      <c r="R302" s="1031">
        <f t="shared" si="67"/>
        <v>168</v>
      </c>
      <c r="S302" s="1031">
        <f t="shared" si="67"/>
        <v>168</v>
      </c>
      <c r="T302" s="1031">
        <f t="shared" si="67"/>
        <v>168</v>
      </c>
      <c r="U302" s="1031">
        <f t="shared" si="67"/>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35">
      <c r="A303" s="382"/>
      <c r="B303" s="391"/>
      <c r="C303" s="384"/>
      <c r="D303" s="408"/>
      <c r="E303" s="465"/>
      <c r="F303" s="465"/>
      <c r="G303" s="408"/>
      <c r="H303" s="413"/>
      <c r="I303" s="470"/>
      <c r="J303" s="470"/>
      <c r="K303" s="470"/>
      <c r="L303" s="413"/>
      <c r="M303" s="413"/>
      <c r="N303" s="1028">
        <f t="shared" si="66"/>
        <v>3080</v>
      </c>
      <c r="O303" s="1030">
        <f t="shared" si="67"/>
        <v>3080</v>
      </c>
      <c r="P303" s="1030">
        <f t="shared" si="67"/>
        <v>3080</v>
      </c>
      <c r="Q303" s="1030">
        <f t="shared" si="67"/>
        <v>3080</v>
      </c>
      <c r="R303" s="1031">
        <f t="shared" si="67"/>
        <v>168</v>
      </c>
      <c r="S303" s="1031">
        <f t="shared" si="67"/>
        <v>168</v>
      </c>
      <c r="T303" s="1031">
        <f t="shared" si="67"/>
        <v>168</v>
      </c>
      <c r="U303" s="1031">
        <f t="shared" si="67"/>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35">
      <c r="A304" s="382"/>
      <c r="B304" s="391"/>
      <c r="C304" s="384"/>
      <c r="D304" s="408"/>
      <c r="E304" s="465"/>
      <c r="F304" s="465"/>
      <c r="G304" s="408"/>
      <c r="H304" s="413"/>
      <c r="I304" s="470"/>
      <c r="J304" s="470"/>
      <c r="K304" s="470"/>
      <c r="L304" s="413"/>
      <c r="M304" s="413"/>
      <c r="N304" s="1028">
        <f t="shared" si="66"/>
        <v>568</v>
      </c>
      <c r="O304" s="1029">
        <f t="shared" si="67"/>
        <v>568</v>
      </c>
      <c r="P304" s="1029">
        <f t="shared" si="67"/>
        <v>568</v>
      </c>
      <c r="Q304" s="1029">
        <f t="shared" si="67"/>
        <v>568</v>
      </c>
      <c r="R304" s="1031">
        <f t="shared" si="67"/>
        <v>203</v>
      </c>
      <c r="S304" s="1031">
        <f t="shared" si="67"/>
        <v>203</v>
      </c>
      <c r="T304" s="1031">
        <f t="shared" si="67"/>
        <v>203</v>
      </c>
      <c r="U304" s="1031">
        <f t="shared" si="67"/>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35">
      <c r="A305" s="382"/>
      <c r="B305" s="391"/>
      <c r="C305" s="384"/>
      <c r="D305" s="408"/>
      <c r="E305" s="465"/>
      <c r="F305" s="465"/>
      <c r="G305" s="408"/>
      <c r="H305" s="413"/>
      <c r="I305" s="470"/>
      <c r="J305" s="470"/>
      <c r="K305" s="470"/>
      <c r="L305" s="413"/>
      <c r="M305" s="413"/>
      <c r="N305" s="1028">
        <f t="shared" si="66"/>
        <v>931</v>
      </c>
      <c r="O305" s="1029">
        <f t="shared" si="67"/>
        <v>931</v>
      </c>
      <c r="P305" s="1029">
        <f t="shared" si="67"/>
        <v>931</v>
      </c>
      <c r="Q305" s="1029">
        <f t="shared" si="67"/>
        <v>931</v>
      </c>
      <c r="R305" s="1031">
        <f t="shared" si="67"/>
        <v>203</v>
      </c>
      <c r="S305" s="1031">
        <f t="shared" si="67"/>
        <v>203</v>
      </c>
      <c r="T305" s="1031">
        <f t="shared" si="67"/>
        <v>203</v>
      </c>
      <c r="U305" s="1031">
        <f t="shared" si="67"/>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35">
      <c r="A306" s="382"/>
      <c r="B306" s="391"/>
      <c r="C306" s="384"/>
      <c r="D306" s="408"/>
      <c r="E306" s="465"/>
      <c r="F306" s="465"/>
      <c r="G306" s="408"/>
      <c r="H306" s="413"/>
      <c r="I306" s="470"/>
      <c r="J306" s="470"/>
      <c r="K306" s="470"/>
      <c r="L306" s="413"/>
      <c r="M306" s="413"/>
      <c r="N306" s="1028">
        <f t="shared" si="66"/>
        <v>1295</v>
      </c>
      <c r="O306" s="1030">
        <f t="shared" si="67"/>
        <v>1295</v>
      </c>
      <c r="P306" s="1030">
        <f t="shared" si="67"/>
        <v>1295</v>
      </c>
      <c r="Q306" s="1030">
        <f t="shared" si="67"/>
        <v>1295</v>
      </c>
      <c r="R306" s="1031">
        <f t="shared" si="67"/>
        <v>203</v>
      </c>
      <c r="S306" s="1031">
        <f t="shared" si="67"/>
        <v>203</v>
      </c>
      <c r="T306" s="1031">
        <f t="shared" si="67"/>
        <v>203</v>
      </c>
      <c r="U306" s="1031">
        <f t="shared" si="67"/>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35">
      <c r="A307" s="382"/>
      <c r="B307" s="391"/>
      <c r="C307" s="384"/>
      <c r="D307" s="408"/>
      <c r="E307" s="465"/>
      <c r="F307" s="465"/>
      <c r="G307" s="408"/>
      <c r="H307" s="413"/>
      <c r="I307" s="470"/>
      <c r="J307" s="470"/>
      <c r="K307" s="470"/>
      <c r="L307" s="413"/>
      <c r="M307" s="413"/>
      <c r="N307" s="1028">
        <f t="shared" si="66"/>
        <v>1659</v>
      </c>
      <c r="O307" s="1030">
        <f t="shared" si="67"/>
        <v>1659</v>
      </c>
      <c r="P307" s="1030">
        <f t="shared" si="67"/>
        <v>1659</v>
      </c>
      <c r="Q307" s="1030">
        <f t="shared" si="67"/>
        <v>1659</v>
      </c>
      <c r="R307" s="1031">
        <f t="shared" si="67"/>
        <v>203</v>
      </c>
      <c r="S307" s="1031">
        <f t="shared" si="67"/>
        <v>203</v>
      </c>
      <c r="T307" s="1031">
        <f t="shared" si="67"/>
        <v>203</v>
      </c>
      <c r="U307" s="1031">
        <f t="shared" si="67"/>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35">
      <c r="A308" s="382"/>
      <c r="B308" s="391"/>
      <c r="C308" s="384"/>
      <c r="D308" s="408"/>
      <c r="E308" s="465"/>
      <c r="F308" s="465"/>
      <c r="G308" s="408"/>
      <c r="H308" s="413"/>
      <c r="I308" s="470"/>
      <c r="J308" s="470"/>
      <c r="K308" s="470"/>
      <c r="L308" s="413"/>
      <c r="M308" s="413"/>
      <c r="N308" s="1028">
        <f t="shared" si="66"/>
        <v>2024</v>
      </c>
      <c r="O308" s="1030">
        <f t="shared" ref="O308:U311" si="68">MIN(363,INT((O277 - DATE(YEAR(O277),1,1))))+364*(YEAR(O277)-i_startyear)</f>
        <v>2024</v>
      </c>
      <c r="P308" s="1030">
        <f t="shared" si="68"/>
        <v>2024</v>
      </c>
      <c r="Q308" s="1030">
        <f t="shared" si="68"/>
        <v>2024</v>
      </c>
      <c r="R308" s="1031">
        <f t="shared" si="68"/>
        <v>203</v>
      </c>
      <c r="S308" s="1031">
        <f t="shared" si="68"/>
        <v>203</v>
      </c>
      <c r="T308" s="1031">
        <f t="shared" si="68"/>
        <v>203</v>
      </c>
      <c r="U308" s="1031">
        <f t="shared" si="68"/>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35">
      <c r="A309" s="382"/>
      <c r="B309" s="391"/>
      <c r="C309" s="384"/>
      <c r="D309" s="408"/>
      <c r="E309" s="465"/>
      <c r="F309" s="465"/>
      <c r="G309" s="408"/>
      <c r="H309" s="413"/>
      <c r="I309" s="470"/>
      <c r="J309" s="470"/>
      <c r="K309" s="470"/>
      <c r="L309" s="413"/>
      <c r="M309" s="413"/>
      <c r="N309" s="1028">
        <f t="shared" si="66"/>
        <v>2387</v>
      </c>
      <c r="O309" s="1030">
        <f t="shared" si="68"/>
        <v>2387</v>
      </c>
      <c r="P309" s="1030">
        <f t="shared" si="68"/>
        <v>2387</v>
      </c>
      <c r="Q309" s="1030">
        <f t="shared" si="68"/>
        <v>2387</v>
      </c>
      <c r="R309" s="1031">
        <f t="shared" si="68"/>
        <v>203</v>
      </c>
      <c r="S309" s="1031">
        <f t="shared" si="68"/>
        <v>203</v>
      </c>
      <c r="T309" s="1031">
        <f t="shared" si="68"/>
        <v>203</v>
      </c>
      <c r="U309" s="1031">
        <f t="shared" si="68"/>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35">
      <c r="A310" s="382"/>
      <c r="B310" s="391"/>
      <c r="C310" s="384"/>
      <c r="D310" s="408"/>
      <c r="E310" s="465"/>
      <c r="F310" s="465"/>
      <c r="G310" s="408"/>
      <c r="H310" s="413"/>
      <c r="I310" s="470"/>
      <c r="J310" s="470"/>
      <c r="K310" s="470"/>
      <c r="L310" s="413"/>
      <c r="M310" s="413"/>
      <c r="N310" s="1028">
        <f t="shared" si="66"/>
        <v>2751</v>
      </c>
      <c r="O310" s="1030">
        <f t="shared" si="68"/>
        <v>2751</v>
      </c>
      <c r="P310" s="1030">
        <f t="shared" si="68"/>
        <v>2751</v>
      </c>
      <c r="Q310" s="1030">
        <f t="shared" si="68"/>
        <v>2751</v>
      </c>
      <c r="R310" s="1031">
        <f t="shared" si="68"/>
        <v>203</v>
      </c>
      <c r="S310" s="1031">
        <f t="shared" si="68"/>
        <v>203</v>
      </c>
      <c r="T310" s="1031">
        <f t="shared" si="68"/>
        <v>203</v>
      </c>
      <c r="U310" s="1031">
        <f t="shared" si="68"/>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35">
      <c r="A311" s="382"/>
      <c r="B311" s="391"/>
      <c r="C311" s="384"/>
      <c r="D311" s="408"/>
      <c r="E311" s="465"/>
      <c r="F311" s="465"/>
      <c r="G311" s="408"/>
      <c r="H311" s="413"/>
      <c r="I311" s="470"/>
      <c r="J311" s="470"/>
      <c r="K311" s="470"/>
      <c r="L311" s="413"/>
      <c r="M311" s="413"/>
      <c r="N311" s="1028">
        <f t="shared" si="66"/>
        <v>3115</v>
      </c>
      <c r="O311" s="1030">
        <f t="shared" si="68"/>
        <v>3115</v>
      </c>
      <c r="P311" s="1030">
        <f t="shared" si="68"/>
        <v>3115</v>
      </c>
      <c r="Q311" s="1030">
        <f t="shared" si="68"/>
        <v>3115</v>
      </c>
      <c r="R311" s="1031">
        <f t="shared" si="68"/>
        <v>203</v>
      </c>
      <c r="S311" s="1031">
        <f t="shared" si="68"/>
        <v>203</v>
      </c>
      <c r="T311" s="1031">
        <f t="shared" si="68"/>
        <v>203</v>
      </c>
      <c r="U311" s="1031">
        <f t="shared" si="68"/>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15" customHeight="1" outlineLevel="2" x14ac:dyDescent="0.3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428</v>
      </c>
      <c r="AR312" s="394"/>
      <c r="AS312" s="382"/>
      <c r="AT312" s="382"/>
      <c r="AU312" s="382"/>
    </row>
    <row r="313" spans="1:47" outlineLevel="2" x14ac:dyDescent="0.35">
      <c r="A313" s="382"/>
      <c r="B313" s="391"/>
      <c r="C313" s="384">
        <f>INT($C$232)+2</f>
        <v>3</v>
      </c>
      <c r="D313" s="408"/>
      <c r="E313" s="465" t="s">
        <v>543</v>
      </c>
      <c r="F313" s="465"/>
      <c r="G313" s="408"/>
      <c r="H313" s="478" t="s">
        <v>544</v>
      </c>
      <c r="I313" s="436" t="s">
        <v>545</v>
      </c>
      <c r="J313" s="436"/>
      <c r="K313" s="413"/>
      <c r="L313" s="413"/>
      <c r="M313" s="413"/>
      <c r="N313" s="436" t="s">
        <v>565</v>
      </c>
      <c r="O313" s="436"/>
      <c r="P313" s="436"/>
      <c r="Q313" s="436"/>
      <c r="R313" s="413" t="s">
        <v>566</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35">
      <c r="A314" s="382"/>
      <c r="B314" s="391"/>
      <c r="C314" s="384">
        <f>INT($C$232)+2</f>
        <v>3</v>
      </c>
      <c r="D314" s="408"/>
      <c r="E314" s="465">
        <v>1</v>
      </c>
      <c r="F314" s="465"/>
      <c r="G314" s="408"/>
      <c r="H314" s="429" t="str">
        <f>H$251</f>
        <v>Aut</v>
      </c>
      <c r="I314" s="413">
        <v>0</v>
      </c>
      <c r="J314" s="413" t="s">
        <v>567</v>
      </c>
      <c r="K314" s="413"/>
      <c r="L314" s="413"/>
      <c r="M314" s="413"/>
      <c r="N314" s="507">
        <v>2.5000000000000001E-2</v>
      </c>
      <c r="O314" s="507">
        <v>2.5000000000000001E-2</v>
      </c>
      <c r="P314" s="507">
        <v>2.5000000000000001E-2</v>
      </c>
      <c r="Q314" s="507">
        <v>2.5000000000000001E-2</v>
      </c>
      <c r="R314" s="508">
        <f t="shared" ref="R314:R337" si="69">N257-150</f>
        <v>43816</v>
      </c>
      <c r="S314" s="508">
        <f t="shared" ref="S314:S337" si="70">O257-150</f>
        <v>43816</v>
      </c>
      <c r="T314" s="508">
        <f t="shared" ref="T314:T337" si="71">P257-150</f>
        <v>43816</v>
      </c>
      <c r="U314" s="508">
        <f t="shared" ref="U314:U337" si="72">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35">
      <c r="A315" s="382"/>
      <c r="B315" s="391"/>
      <c r="C315" s="384">
        <f>INT($C$232)+3</f>
        <v>4</v>
      </c>
      <c r="D315" s="408"/>
      <c r="E315" s="465">
        <v>1</v>
      </c>
      <c r="F315" s="465"/>
      <c r="G315" s="408"/>
      <c r="H315" s="413"/>
      <c r="I315" s="413">
        <v>1</v>
      </c>
      <c r="J315" s="413" t="s">
        <v>568</v>
      </c>
      <c r="K315" s="413"/>
      <c r="L315" s="413"/>
      <c r="M315" s="413"/>
      <c r="N315" s="507">
        <v>2.5000000000000001E-2</v>
      </c>
      <c r="O315" s="507">
        <v>2.5000000000000001E-2</v>
      </c>
      <c r="P315" s="507">
        <v>2.5000000000000001E-2</v>
      </c>
      <c r="Q315" s="507">
        <v>2.5000000000000001E-2</v>
      </c>
      <c r="R315" s="508">
        <f t="shared" si="69"/>
        <v>44181</v>
      </c>
      <c r="S315" s="508">
        <f t="shared" si="70"/>
        <v>44181</v>
      </c>
      <c r="T315" s="508">
        <f t="shared" si="71"/>
        <v>44181</v>
      </c>
      <c r="U315" s="508">
        <f t="shared" si="72"/>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35">
      <c r="A316" s="382"/>
      <c r="B316" s="391"/>
      <c r="C316" s="384">
        <f t="shared" ref="C316:C321" si="73">INT($C$232+3)</f>
        <v>4</v>
      </c>
      <c r="D316" s="408"/>
      <c r="E316" s="465">
        <v>1</v>
      </c>
      <c r="F316" s="465"/>
      <c r="G316" s="408"/>
      <c r="H316" s="413"/>
      <c r="I316" s="413">
        <v>2</v>
      </c>
      <c r="J316" s="413" t="s">
        <v>569</v>
      </c>
      <c r="K316" s="413"/>
      <c r="L316" s="413"/>
      <c r="M316" s="413"/>
      <c r="N316" s="507">
        <v>1.4999999999999999E-2</v>
      </c>
      <c r="O316" s="507">
        <v>1.4999999999999999E-2</v>
      </c>
      <c r="P316" s="507">
        <v>1.4999999999999999E-2</v>
      </c>
      <c r="Q316" s="507">
        <v>1.4999999999999999E-2</v>
      </c>
      <c r="R316" s="508">
        <f t="shared" si="69"/>
        <v>44546</v>
      </c>
      <c r="S316" s="508">
        <f t="shared" si="70"/>
        <v>44546</v>
      </c>
      <c r="T316" s="508">
        <f t="shared" si="71"/>
        <v>44546</v>
      </c>
      <c r="U316" s="508">
        <f t="shared" si="72"/>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35">
      <c r="A317" s="382"/>
      <c r="B317" s="391"/>
      <c r="C317" s="384">
        <f t="shared" si="73"/>
        <v>4</v>
      </c>
      <c r="D317" s="408"/>
      <c r="E317" s="465">
        <v>1</v>
      </c>
      <c r="F317" s="465"/>
      <c r="G317" s="408"/>
      <c r="H317" s="413"/>
      <c r="I317" s="413">
        <v>3</v>
      </c>
      <c r="J317" s="413" t="s">
        <v>554</v>
      </c>
      <c r="K317" s="413"/>
      <c r="L317" s="413"/>
      <c r="M317" s="413"/>
      <c r="N317" s="507">
        <v>1.4999999999999999E-2</v>
      </c>
      <c r="O317" s="507">
        <v>1.4999999999999999E-2</v>
      </c>
      <c r="P317" s="507">
        <v>1.4999999999999999E-2</v>
      </c>
      <c r="Q317" s="507">
        <v>1.4999999999999999E-2</v>
      </c>
      <c r="R317" s="508">
        <f t="shared" si="69"/>
        <v>44911</v>
      </c>
      <c r="S317" s="508">
        <f t="shared" si="70"/>
        <v>44911</v>
      </c>
      <c r="T317" s="508">
        <f t="shared" si="71"/>
        <v>44911</v>
      </c>
      <c r="U317" s="508">
        <f t="shared" si="72"/>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35">
      <c r="A318" s="382"/>
      <c r="B318" s="391"/>
      <c r="C318" s="384">
        <f t="shared" si="73"/>
        <v>4</v>
      </c>
      <c r="D318" s="408"/>
      <c r="E318" s="465">
        <v>1</v>
      </c>
      <c r="F318" s="465"/>
      <c r="G318" s="408"/>
      <c r="H318" s="413"/>
      <c r="I318" s="413">
        <v>4</v>
      </c>
      <c r="J318" s="413" t="s">
        <v>555</v>
      </c>
      <c r="K318" s="413"/>
      <c r="L318" s="413"/>
      <c r="M318" s="413"/>
      <c r="N318" s="507">
        <v>1.4999999999999999E-2</v>
      </c>
      <c r="O318" s="507">
        <v>1.4999999999999999E-2</v>
      </c>
      <c r="P318" s="507">
        <v>1.4999999999999999E-2</v>
      </c>
      <c r="Q318" s="507">
        <v>1.4999999999999999E-2</v>
      </c>
      <c r="R318" s="508">
        <f t="shared" si="69"/>
        <v>45277</v>
      </c>
      <c r="S318" s="508">
        <f t="shared" si="70"/>
        <v>45277</v>
      </c>
      <c r="T318" s="508">
        <f t="shared" si="71"/>
        <v>45277</v>
      </c>
      <c r="U318" s="508">
        <f t="shared" si="72"/>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35">
      <c r="A319" s="382"/>
      <c r="B319" s="391"/>
      <c r="C319" s="384">
        <f t="shared" si="73"/>
        <v>4</v>
      </c>
      <c r="D319" s="408"/>
      <c r="E319" s="465">
        <v>1</v>
      </c>
      <c r="F319" s="465"/>
      <c r="G319" s="408"/>
      <c r="H319" s="413"/>
      <c r="I319" s="413">
        <v>5</v>
      </c>
      <c r="J319" s="413" t="s">
        <v>556</v>
      </c>
      <c r="K319" s="413"/>
      <c r="L319" s="413"/>
      <c r="M319" s="413"/>
      <c r="N319" s="507">
        <v>1.4999999999999999E-2</v>
      </c>
      <c r="O319" s="507">
        <v>1.4999999999999999E-2</v>
      </c>
      <c r="P319" s="507">
        <v>1.4999999999999999E-2</v>
      </c>
      <c r="Q319" s="507">
        <v>1.4999999999999999E-2</v>
      </c>
      <c r="R319" s="508">
        <f t="shared" si="69"/>
        <v>45642</v>
      </c>
      <c r="S319" s="508">
        <f t="shared" si="70"/>
        <v>45642</v>
      </c>
      <c r="T319" s="508">
        <f t="shared" si="71"/>
        <v>45642</v>
      </c>
      <c r="U319" s="508">
        <f t="shared" si="72"/>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35">
      <c r="A320" s="382"/>
      <c r="B320" s="391"/>
      <c r="C320" s="384">
        <f t="shared" si="73"/>
        <v>4</v>
      </c>
      <c r="D320" s="408"/>
      <c r="E320" s="465">
        <v>1</v>
      </c>
      <c r="F320" s="465"/>
      <c r="G320" s="408"/>
      <c r="H320" s="413"/>
      <c r="I320" s="413">
        <v>6</v>
      </c>
      <c r="J320" s="413" t="s">
        <v>557</v>
      </c>
      <c r="K320" s="413"/>
      <c r="L320" s="413"/>
      <c r="M320" s="413"/>
      <c r="N320" s="507">
        <v>1.4999999999999999E-2</v>
      </c>
      <c r="O320" s="507">
        <v>1.4999999999999999E-2</v>
      </c>
      <c r="P320" s="507">
        <v>1.4999999999999999E-2</v>
      </c>
      <c r="Q320" s="507">
        <v>1.4999999999999999E-2</v>
      </c>
      <c r="R320" s="508">
        <f t="shared" si="69"/>
        <v>46007</v>
      </c>
      <c r="S320" s="508">
        <f t="shared" si="70"/>
        <v>46007</v>
      </c>
      <c r="T320" s="508">
        <f t="shared" si="71"/>
        <v>46007</v>
      </c>
      <c r="U320" s="508">
        <f t="shared" si="72"/>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35">
      <c r="A321" s="382"/>
      <c r="B321" s="391"/>
      <c r="C321" s="384">
        <f t="shared" si="73"/>
        <v>4</v>
      </c>
      <c r="D321" s="408"/>
      <c r="E321" s="465">
        <v>1</v>
      </c>
      <c r="F321" s="465"/>
      <c r="G321" s="408"/>
      <c r="H321" s="413"/>
      <c r="I321" s="413">
        <v>7</v>
      </c>
      <c r="J321" s="413" t="s">
        <v>558</v>
      </c>
      <c r="K321" s="413"/>
      <c r="L321" s="413"/>
      <c r="M321" s="413"/>
      <c r="N321" s="507">
        <v>1.4999999999999999E-2</v>
      </c>
      <c r="O321" s="507">
        <v>1.4999999999999999E-2</v>
      </c>
      <c r="P321" s="507">
        <v>1.4999999999999999E-2</v>
      </c>
      <c r="Q321" s="507">
        <v>1.4999999999999999E-2</v>
      </c>
      <c r="R321" s="508">
        <f t="shared" si="69"/>
        <v>46372</v>
      </c>
      <c r="S321" s="508">
        <f t="shared" si="70"/>
        <v>46372</v>
      </c>
      <c r="T321" s="508">
        <f t="shared" si="71"/>
        <v>46372</v>
      </c>
      <c r="U321" s="508">
        <f t="shared" si="72"/>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35">
      <c r="A322" s="382"/>
      <c r="B322" s="391"/>
      <c r="C322" s="384">
        <f>INT($C$232)+2</f>
        <v>3</v>
      </c>
      <c r="D322" s="408"/>
      <c r="E322" s="465">
        <v>2</v>
      </c>
      <c r="F322" s="465"/>
      <c r="G322" s="408"/>
      <c r="H322" s="429" t="str">
        <f>H$252</f>
        <v>Win</v>
      </c>
      <c r="I322" s="413">
        <v>0</v>
      </c>
      <c r="J322" s="413" t="s">
        <v>567</v>
      </c>
      <c r="K322" s="413"/>
      <c r="L322" s="413"/>
      <c r="M322" s="413"/>
      <c r="N322" s="507">
        <v>2.5000000000000001E-2</v>
      </c>
      <c r="O322" s="507">
        <v>2.5000000000000001E-2</v>
      </c>
      <c r="P322" s="507">
        <v>2.5000000000000001E-2</v>
      </c>
      <c r="Q322" s="507">
        <v>2.5000000000000001E-2</v>
      </c>
      <c r="R322" s="508">
        <f t="shared" si="69"/>
        <v>43850</v>
      </c>
      <c r="S322" s="508">
        <f t="shared" si="70"/>
        <v>43850</v>
      </c>
      <c r="T322" s="508">
        <f t="shared" si="71"/>
        <v>43850</v>
      </c>
      <c r="U322" s="508">
        <f t="shared" si="72"/>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35">
      <c r="A323" s="382"/>
      <c r="B323" s="391"/>
      <c r="C323" s="384">
        <f>INT($C$232)+3</f>
        <v>4</v>
      </c>
      <c r="D323" s="408"/>
      <c r="E323" s="465">
        <v>2</v>
      </c>
      <c r="F323" s="465"/>
      <c r="G323" s="408"/>
      <c r="H323" s="413"/>
      <c r="I323" s="413">
        <v>1</v>
      </c>
      <c r="J323" s="413" t="s">
        <v>568</v>
      </c>
      <c r="K323" s="413"/>
      <c r="L323" s="413"/>
      <c r="M323" s="413"/>
      <c r="N323" s="507">
        <v>2.5000000000000001E-2</v>
      </c>
      <c r="O323" s="507">
        <v>2.5000000000000001E-2</v>
      </c>
      <c r="P323" s="507">
        <v>2.5000000000000001E-2</v>
      </c>
      <c r="Q323" s="507">
        <v>2.5000000000000001E-2</v>
      </c>
      <c r="R323" s="508">
        <f t="shared" si="69"/>
        <v>44215</v>
      </c>
      <c r="S323" s="508">
        <f t="shared" si="70"/>
        <v>44215</v>
      </c>
      <c r="T323" s="508">
        <f t="shared" si="71"/>
        <v>44215</v>
      </c>
      <c r="U323" s="508">
        <f t="shared" si="72"/>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35">
      <c r="A324" s="382"/>
      <c r="B324" s="391"/>
      <c r="C324" s="384">
        <f t="shared" ref="C324:C329" si="74">INT($C$232+3)</f>
        <v>4</v>
      </c>
      <c r="D324" s="408"/>
      <c r="E324" s="465">
        <v>2</v>
      </c>
      <c r="F324" s="465"/>
      <c r="G324" s="408"/>
      <c r="H324" s="413"/>
      <c r="I324" s="413">
        <v>2</v>
      </c>
      <c r="J324" s="413" t="s">
        <v>569</v>
      </c>
      <c r="K324" s="413"/>
      <c r="L324" s="413"/>
      <c r="M324" s="413"/>
      <c r="N324" s="507">
        <v>1.4999999999999999E-2</v>
      </c>
      <c r="O324" s="507">
        <v>1.4999999999999999E-2</v>
      </c>
      <c r="P324" s="507">
        <v>1.4999999999999999E-2</v>
      </c>
      <c r="Q324" s="507">
        <v>1.4999999999999999E-2</v>
      </c>
      <c r="R324" s="508">
        <f t="shared" si="69"/>
        <v>44580</v>
      </c>
      <c r="S324" s="508">
        <f t="shared" si="70"/>
        <v>44580</v>
      </c>
      <c r="T324" s="508">
        <f t="shared" si="71"/>
        <v>44580</v>
      </c>
      <c r="U324" s="508">
        <f t="shared" si="72"/>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35">
      <c r="A325" s="382"/>
      <c r="B325" s="391"/>
      <c r="C325" s="384">
        <f t="shared" si="74"/>
        <v>4</v>
      </c>
      <c r="D325" s="408"/>
      <c r="E325" s="465">
        <v>2</v>
      </c>
      <c r="F325" s="465"/>
      <c r="G325" s="408"/>
      <c r="H325" s="413"/>
      <c r="I325" s="413">
        <v>3</v>
      </c>
      <c r="J325" s="413" t="s">
        <v>554</v>
      </c>
      <c r="K325" s="413"/>
      <c r="L325" s="413"/>
      <c r="M325" s="413"/>
      <c r="N325" s="507">
        <v>1.4999999999999999E-2</v>
      </c>
      <c r="O325" s="507">
        <v>1.4999999999999999E-2</v>
      </c>
      <c r="P325" s="507">
        <v>1.4999999999999999E-2</v>
      </c>
      <c r="Q325" s="507">
        <v>1.4999999999999999E-2</v>
      </c>
      <c r="R325" s="508">
        <f t="shared" si="69"/>
        <v>44945</v>
      </c>
      <c r="S325" s="508">
        <f t="shared" si="70"/>
        <v>44945</v>
      </c>
      <c r="T325" s="508">
        <f t="shared" si="71"/>
        <v>44945</v>
      </c>
      <c r="U325" s="508">
        <f t="shared" si="72"/>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35">
      <c r="A326" s="382"/>
      <c r="B326" s="391"/>
      <c r="C326" s="384">
        <f t="shared" si="74"/>
        <v>4</v>
      </c>
      <c r="D326" s="408"/>
      <c r="E326" s="465">
        <v>2</v>
      </c>
      <c r="F326" s="465"/>
      <c r="G326" s="408"/>
      <c r="H326" s="413"/>
      <c r="I326" s="413">
        <v>4</v>
      </c>
      <c r="J326" s="413" t="s">
        <v>555</v>
      </c>
      <c r="K326" s="413"/>
      <c r="L326" s="413"/>
      <c r="M326" s="413"/>
      <c r="N326" s="507">
        <v>1.4999999999999999E-2</v>
      </c>
      <c r="O326" s="507">
        <v>1.4999999999999999E-2</v>
      </c>
      <c r="P326" s="507">
        <v>1.4999999999999999E-2</v>
      </c>
      <c r="Q326" s="507">
        <v>1.4999999999999999E-2</v>
      </c>
      <c r="R326" s="508">
        <f t="shared" si="69"/>
        <v>45311</v>
      </c>
      <c r="S326" s="508">
        <f t="shared" si="70"/>
        <v>45311</v>
      </c>
      <c r="T326" s="508">
        <f t="shared" si="71"/>
        <v>45311</v>
      </c>
      <c r="U326" s="508">
        <f t="shared" si="72"/>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35">
      <c r="A327" s="382"/>
      <c r="B327" s="391"/>
      <c r="C327" s="384">
        <f t="shared" si="74"/>
        <v>4</v>
      </c>
      <c r="D327" s="408"/>
      <c r="E327" s="465">
        <v>2</v>
      </c>
      <c r="F327" s="465"/>
      <c r="G327" s="408"/>
      <c r="H327" s="413"/>
      <c r="I327" s="413">
        <v>5</v>
      </c>
      <c r="J327" s="413" t="s">
        <v>556</v>
      </c>
      <c r="K327" s="413"/>
      <c r="L327" s="413"/>
      <c r="M327" s="413"/>
      <c r="N327" s="507">
        <v>1.4999999999999999E-2</v>
      </c>
      <c r="O327" s="507">
        <v>1.4999999999999999E-2</v>
      </c>
      <c r="P327" s="507">
        <v>1.4999999999999999E-2</v>
      </c>
      <c r="Q327" s="507">
        <v>1.4999999999999999E-2</v>
      </c>
      <c r="R327" s="508">
        <f t="shared" si="69"/>
        <v>45676</v>
      </c>
      <c r="S327" s="508">
        <f t="shared" si="70"/>
        <v>45676</v>
      </c>
      <c r="T327" s="508">
        <f t="shared" si="71"/>
        <v>45676</v>
      </c>
      <c r="U327" s="508">
        <f t="shared" si="72"/>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35">
      <c r="A328" s="382"/>
      <c r="B328" s="391"/>
      <c r="C328" s="384">
        <f t="shared" si="74"/>
        <v>4</v>
      </c>
      <c r="D328" s="408"/>
      <c r="E328" s="465">
        <v>2</v>
      </c>
      <c r="F328" s="465"/>
      <c r="G328" s="408"/>
      <c r="H328" s="413"/>
      <c r="I328" s="413">
        <v>6</v>
      </c>
      <c r="J328" s="413" t="s">
        <v>557</v>
      </c>
      <c r="K328" s="413"/>
      <c r="L328" s="413"/>
      <c r="M328" s="413"/>
      <c r="N328" s="507">
        <v>1.4999999999999999E-2</v>
      </c>
      <c r="O328" s="507">
        <v>1.4999999999999999E-2</v>
      </c>
      <c r="P328" s="507">
        <v>1.4999999999999999E-2</v>
      </c>
      <c r="Q328" s="507">
        <v>1.4999999999999999E-2</v>
      </c>
      <c r="R328" s="508">
        <f t="shared" si="69"/>
        <v>46041</v>
      </c>
      <c r="S328" s="508">
        <f t="shared" si="70"/>
        <v>46041</v>
      </c>
      <c r="T328" s="508">
        <f t="shared" si="71"/>
        <v>46041</v>
      </c>
      <c r="U328" s="508">
        <f t="shared" si="72"/>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35">
      <c r="A329" s="382"/>
      <c r="B329" s="391"/>
      <c r="C329" s="384">
        <f t="shared" si="74"/>
        <v>4</v>
      </c>
      <c r="D329" s="408"/>
      <c r="E329" s="465">
        <v>2</v>
      </c>
      <c r="F329" s="465"/>
      <c r="G329" s="408"/>
      <c r="H329" s="413"/>
      <c r="I329" s="413">
        <v>7</v>
      </c>
      <c r="J329" s="413" t="s">
        <v>558</v>
      </c>
      <c r="K329" s="413"/>
      <c r="L329" s="413"/>
      <c r="M329" s="413"/>
      <c r="N329" s="507">
        <v>1.4999999999999999E-2</v>
      </c>
      <c r="O329" s="507">
        <v>1.4999999999999999E-2</v>
      </c>
      <c r="P329" s="507">
        <v>1.4999999999999999E-2</v>
      </c>
      <c r="Q329" s="507">
        <v>1.4999999999999999E-2</v>
      </c>
      <c r="R329" s="508">
        <f t="shared" si="69"/>
        <v>46406</v>
      </c>
      <c r="S329" s="508">
        <f t="shared" si="70"/>
        <v>46406</v>
      </c>
      <c r="T329" s="508">
        <f t="shared" si="71"/>
        <v>46406</v>
      </c>
      <c r="U329" s="508">
        <f t="shared" si="72"/>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35">
      <c r="A330" s="382"/>
      <c r="B330" s="391"/>
      <c r="C330" s="384">
        <f>INT($C$232)+2</f>
        <v>3</v>
      </c>
      <c r="D330" s="408"/>
      <c r="E330" s="465">
        <v>3</v>
      </c>
      <c r="F330" s="465"/>
      <c r="G330" s="408"/>
      <c r="H330" s="429" t="str">
        <f>H$253</f>
        <v>Spr</v>
      </c>
      <c r="I330" s="413">
        <v>0</v>
      </c>
      <c r="J330" s="413" t="s">
        <v>567</v>
      </c>
      <c r="K330" s="413"/>
      <c r="L330" s="413"/>
      <c r="M330" s="413"/>
      <c r="N330" s="507">
        <v>2.5000000000000001E-2</v>
      </c>
      <c r="O330" s="507">
        <v>2.5000000000000001E-2</v>
      </c>
      <c r="P330" s="507">
        <v>2.5000000000000001E-2</v>
      </c>
      <c r="Q330" s="507">
        <v>2.5000000000000001E-2</v>
      </c>
      <c r="R330" s="508">
        <f t="shared" si="69"/>
        <v>43885</v>
      </c>
      <c r="S330" s="508">
        <f t="shared" si="70"/>
        <v>43885</v>
      </c>
      <c r="T330" s="508">
        <f t="shared" si="71"/>
        <v>43885</v>
      </c>
      <c r="U330" s="508">
        <f t="shared" si="72"/>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35">
      <c r="A331" s="382"/>
      <c r="B331" s="391"/>
      <c r="C331" s="384">
        <f>INT($C$232)+3</f>
        <v>4</v>
      </c>
      <c r="D331" s="408"/>
      <c r="E331" s="465">
        <v>3</v>
      </c>
      <c r="F331" s="465"/>
      <c r="G331" s="408"/>
      <c r="H331" s="413"/>
      <c r="I331" s="413">
        <v>1</v>
      </c>
      <c r="J331" s="413" t="s">
        <v>568</v>
      </c>
      <c r="K331" s="413"/>
      <c r="L331" s="413"/>
      <c r="M331" s="413"/>
      <c r="N331" s="507">
        <v>2.5000000000000001E-2</v>
      </c>
      <c r="O331" s="507">
        <v>2.5000000000000001E-2</v>
      </c>
      <c r="P331" s="507">
        <v>2.5000000000000001E-2</v>
      </c>
      <c r="Q331" s="507">
        <v>2.5000000000000001E-2</v>
      </c>
      <c r="R331" s="508">
        <f t="shared" si="69"/>
        <v>44250</v>
      </c>
      <c r="S331" s="508">
        <f t="shared" si="70"/>
        <v>44250</v>
      </c>
      <c r="T331" s="508">
        <f t="shared" si="71"/>
        <v>44250</v>
      </c>
      <c r="U331" s="508">
        <f t="shared" si="72"/>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35">
      <c r="A332" s="382"/>
      <c r="B332" s="391"/>
      <c r="C332" s="384">
        <f t="shared" ref="C332:C337" si="75">INT($C$232+3)</f>
        <v>4</v>
      </c>
      <c r="D332" s="408"/>
      <c r="E332" s="465">
        <v>3</v>
      </c>
      <c r="F332" s="465"/>
      <c r="G332" s="408"/>
      <c r="H332" s="413"/>
      <c r="I332" s="413">
        <v>2</v>
      </c>
      <c r="J332" s="413" t="s">
        <v>569</v>
      </c>
      <c r="K332" s="413"/>
      <c r="L332" s="413"/>
      <c r="M332" s="413"/>
      <c r="N332" s="507">
        <v>1.4999999999999999E-2</v>
      </c>
      <c r="O332" s="507">
        <v>1.4999999999999999E-2</v>
      </c>
      <c r="P332" s="507">
        <v>1.4999999999999999E-2</v>
      </c>
      <c r="Q332" s="507">
        <v>1.4999999999999999E-2</v>
      </c>
      <c r="R332" s="508">
        <f t="shared" si="69"/>
        <v>44615</v>
      </c>
      <c r="S332" s="508">
        <f t="shared" si="70"/>
        <v>44615</v>
      </c>
      <c r="T332" s="508">
        <f t="shared" si="71"/>
        <v>44615</v>
      </c>
      <c r="U332" s="508">
        <f t="shared" si="72"/>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35">
      <c r="A333" s="382"/>
      <c r="B333" s="391"/>
      <c r="C333" s="384">
        <f t="shared" si="75"/>
        <v>4</v>
      </c>
      <c r="D333" s="408"/>
      <c r="E333" s="465">
        <v>3</v>
      </c>
      <c r="F333" s="465"/>
      <c r="G333" s="408"/>
      <c r="H333" s="413"/>
      <c r="I333" s="413">
        <v>3</v>
      </c>
      <c r="J333" s="413" t="s">
        <v>554</v>
      </c>
      <c r="K333" s="413"/>
      <c r="L333" s="413"/>
      <c r="M333" s="413"/>
      <c r="N333" s="507">
        <v>1.4999999999999999E-2</v>
      </c>
      <c r="O333" s="507">
        <v>1.4999999999999999E-2</v>
      </c>
      <c r="P333" s="507">
        <v>1.4999999999999999E-2</v>
      </c>
      <c r="Q333" s="507">
        <v>1.4999999999999999E-2</v>
      </c>
      <c r="R333" s="508">
        <f t="shared" si="69"/>
        <v>44980</v>
      </c>
      <c r="S333" s="508">
        <f t="shared" si="70"/>
        <v>44980</v>
      </c>
      <c r="T333" s="508">
        <f t="shared" si="71"/>
        <v>44980</v>
      </c>
      <c r="U333" s="508">
        <f t="shared" si="72"/>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35">
      <c r="A334" s="382"/>
      <c r="B334" s="391"/>
      <c r="C334" s="384">
        <f t="shared" si="75"/>
        <v>4</v>
      </c>
      <c r="D334" s="408"/>
      <c r="E334" s="465">
        <v>3</v>
      </c>
      <c r="F334" s="465"/>
      <c r="G334" s="408"/>
      <c r="H334" s="413"/>
      <c r="I334" s="413">
        <v>4</v>
      </c>
      <c r="J334" s="413" t="s">
        <v>555</v>
      </c>
      <c r="K334" s="413"/>
      <c r="L334" s="413"/>
      <c r="M334" s="413"/>
      <c r="N334" s="507">
        <v>1.4999999999999999E-2</v>
      </c>
      <c r="O334" s="507">
        <v>1.4999999999999999E-2</v>
      </c>
      <c r="P334" s="507">
        <v>1.4999999999999999E-2</v>
      </c>
      <c r="Q334" s="507">
        <v>1.4999999999999999E-2</v>
      </c>
      <c r="R334" s="508">
        <f t="shared" si="69"/>
        <v>45346</v>
      </c>
      <c r="S334" s="508">
        <f t="shared" si="70"/>
        <v>45346</v>
      </c>
      <c r="T334" s="508">
        <f t="shared" si="71"/>
        <v>45346</v>
      </c>
      <c r="U334" s="508">
        <f t="shared" si="72"/>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35">
      <c r="A335" s="382"/>
      <c r="B335" s="391"/>
      <c r="C335" s="384">
        <f t="shared" si="75"/>
        <v>4</v>
      </c>
      <c r="D335" s="408"/>
      <c r="E335" s="465">
        <v>3</v>
      </c>
      <c r="F335" s="465"/>
      <c r="G335" s="408"/>
      <c r="H335" s="413"/>
      <c r="I335" s="413">
        <v>5</v>
      </c>
      <c r="J335" s="413" t="s">
        <v>556</v>
      </c>
      <c r="K335" s="413"/>
      <c r="L335" s="413"/>
      <c r="M335" s="413"/>
      <c r="N335" s="507">
        <v>1.4999999999999999E-2</v>
      </c>
      <c r="O335" s="507">
        <v>1.4999999999999999E-2</v>
      </c>
      <c r="P335" s="507">
        <v>1.4999999999999999E-2</v>
      </c>
      <c r="Q335" s="507">
        <v>1.4999999999999999E-2</v>
      </c>
      <c r="R335" s="508">
        <f t="shared" si="69"/>
        <v>45711</v>
      </c>
      <c r="S335" s="508">
        <f t="shared" si="70"/>
        <v>45711</v>
      </c>
      <c r="T335" s="508">
        <f t="shared" si="71"/>
        <v>45711</v>
      </c>
      <c r="U335" s="508">
        <f t="shared" si="72"/>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35">
      <c r="A336" s="382"/>
      <c r="B336" s="391"/>
      <c r="C336" s="384">
        <f t="shared" si="75"/>
        <v>4</v>
      </c>
      <c r="D336" s="408"/>
      <c r="E336" s="465">
        <v>3</v>
      </c>
      <c r="F336" s="465"/>
      <c r="G336" s="408"/>
      <c r="H336" s="413"/>
      <c r="I336" s="413">
        <v>6</v>
      </c>
      <c r="J336" s="413" t="s">
        <v>557</v>
      </c>
      <c r="K336" s="413"/>
      <c r="L336" s="413"/>
      <c r="M336" s="413"/>
      <c r="N336" s="507">
        <v>1.4999999999999999E-2</v>
      </c>
      <c r="O336" s="507">
        <v>1.4999999999999999E-2</v>
      </c>
      <c r="P336" s="507">
        <v>1.4999999999999999E-2</v>
      </c>
      <c r="Q336" s="507">
        <v>1.4999999999999999E-2</v>
      </c>
      <c r="R336" s="508">
        <f t="shared" si="69"/>
        <v>46076</v>
      </c>
      <c r="S336" s="508">
        <f t="shared" si="70"/>
        <v>46076</v>
      </c>
      <c r="T336" s="508">
        <f t="shared" si="71"/>
        <v>46076</v>
      </c>
      <c r="U336" s="508">
        <f t="shared" si="72"/>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35">
      <c r="A337" s="382"/>
      <c r="B337" s="391"/>
      <c r="C337" s="384">
        <f t="shared" si="75"/>
        <v>4</v>
      </c>
      <c r="D337" s="408"/>
      <c r="E337" s="465">
        <v>3</v>
      </c>
      <c r="F337" s="465"/>
      <c r="G337" s="408"/>
      <c r="H337" s="413"/>
      <c r="I337" s="413">
        <v>7</v>
      </c>
      <c r="J337" s="413" t="s">
        <v>558</v>
      </c>
      <c r="K337" s="413"/>
      <c r="L337" s="413"/>
      <c r="M337" s="413"/>
      <c r="N337" s="507">
        <v>1.4999999999999999E-2</v>
      </c>
      <c r="O337" s="507">
        <v>1.4999999999999999E-2</v>
      </c>
      <c r="P337" s="507">
        <v>1.4999999999999999E-2</v>
      </c>
      <c r="Q337" s="507">
        <v>1.4999999999999999E-2</v>
      </c>
      <c r="R337" s="508">
        <f t="shared" si="69"/>
        <v>46441</v>
      </c>
      <c r="S337" s="508">
        <f t="shared" si="70"/>
        <v>46441</v>
      </c>
      <c r="T337" s="508">
        <f t="shared" si="71"/>
        <v>46441</v>
      </c>
      <c r="U337" s="508">
        <f t="shared" si="72"/>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15" customHeight="1" outlineLevel="2" x14ac:dyDescent="0.3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428</v>
      </c>
      <c r="AR338" s="394"/>
      <c r="AS338" s="382"/>
      <c r="AT338" s="382"/>
      <c r="AU338" s="382"/>
    </row>
    <row r="339" spans="1:47" outlineLevel="2" x14ac:dyDescent="0.35">
      <c r="A339" s="382"/>
      <c r="B339" s="391"/>
      <c r="C339" s="384">
        <f>INT($C$232+3)</f>
        <v>4</v>
      </c>
      <c r="D339" s="408"/>
      <c r="E339" s="465"/>
      <c r="F339" s="465"/>
      <c r="G339" s="408"/>
      <c r="H339" s="478" t="s">
        <v>570</v>
      </c>
      <c r="I339" s="436" t="s">
        <v>571</v>
      </c>
      <c r="J339" s="435"/>
      <c r="K339" s="413"/>
      <c r="L339" s="413"/>
      <c r="M339" s="413"/>
      <c r="N339" s="413"/>
      <c r="O339" s="1213" t="s">
        <v>1079</v>
      </c>
      <c r="P339" s="1214"/>
      <c r="Q339" s="1214"/>
      <c r="R339" s="1214"/>
      <c r="S339" s="1214"/>
      <c r="T339" s="1214"/>
      <c r="U339" s="1214"/>
      <c r="V339" s="1214"/>
      <c r="W339" s="1214"/>
      <c r="X339" s="1215"/>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3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6"/>
      <c r="P340" s="1217"/>
      <c r="Q340" s="1217"/>
      <c r="R340" s="1217"/>
      <c r="S340" s="1217"/>
      <c r="T340" s="1217"/>
      <c r="U340" s="1217"/>
      <c r="V340" s="1217"/>
      <c r="W340" s="1217"/>
      <c r="X340" s="1218"/>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35">
      <c r="A341" s="382"/>
      <c r="B341" s="391"/>
      <c r="C341" s="384">
        <f>INT($C$232+3)</f>
        <v>4</v>
      </c>
      <c r="D341" s="408"/>
      <c r="E341" s="465"/>
      <c r="F341" s="465"/>
      <c r="G341" s="408"/>
      <c r="H341" s="510" t="s">
        <v>1158</v>
      </c>
      <c r="I341" s="413">
        <v>1</v>
      </c>
      <c r="J341" s="413" t="b">
        <f>COUNTA(K341:M341)&gt;0</f>
        <v>0</v>
      </c>
      <c r="K341" s="430"/>
      <c r="L341" s="430"/>
      <c r="M341" s="430"/>
      <c r="N341" s="413"/>
      <c r="O341" s="1216"/>
      <c r="P341" s="1217"/>
      <c r="Q341" s="1217"/>
      <c r="R341" s="1217"/>
      <c r="S341" s="1217"/>
      <c r="T341" s="1217"/>
      <c r="U341" s="1217"/>
      <c r="V341" s="1217"/>
      <c r="W341" s="1217"/>
      <c r="X341" s="1218"/>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35">
      <c r="A342" s="382"/>
      <c r="B342" s="391"/>
      <c r="C342" s="384">
        <f>INT($C$232+3)</f>
        <v>4</v>
      </c>
      <c r="D342" s="408"/>
      <c r="E342" s="465"/>
      <c r="F342" s="465"/>
      <c r="G342" s="408"/>
      <c r="H342" s="429"/>
      <c r="I342" s="413">
        <v>2</v>
      </c>
      <c r="J342" s="413" t="b">
        <f>COUNTA(K342:M342)&gt;0</f>
        <v>0</v>
      </c>
      <c r="K342" s="430"/>
      <c r="L342" s="430"/>
      <c r="M342" s="430"/>
      <c r="N342" s="413"/>
      <c r="O342" s="1219"/>
      <c r="P342" s="1220"/>
      <c r="Q342" s="1220"/>
      <c r="R342" s="1220"/>
      <c r="S342" s="1220"/>
      <c r="T342" s="1220"/>
      <c r="U342" s="1220"/>
      <c r="V342" s="1220"/>
      <c r="W342" s="1220"/>
      <c r="X342" s="1221"/>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3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35">
      <c r="A344" s="382"/>
      <c r="B344" s="391"/>
      <c r="C344" s="384"/>
      <c r="D344" s="408"/>
      <c r="E344" s="465"/>
      <c r="F344" s="465"/>
      <c r="G344" s="408"/>
      <c r="H344" s="429"/>
      <c r="I344" s="413"/>
      <c r="J344" s="485" t="s">
        <v>1151</v>
      </c>
      <c r="K344" s="1037">
        <f t="shared" ref="K344:M346" si="76">MIN(363,INT((K340 - DATE(YEAR(K340),1,1))))+364*INT(YEAR(K340)-i_startyear)</f>
        <v>0</v>
      </c>
      <c r="L344" s="1037">
        <f t="shared" si="76"/>
        <v>0</v>
      </c>
      <c r="M344" s="1037">
        <f t="shared" si="76"/>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35">
      <c r="A345" s="382"/>
      <c r="B345" s="391"/>
      <c r="C345" s="384"/>
      <c r="D345" s="408"/>
      <c r="E345" s="465"/>
      <c r="F345" s="465"/>
      <c r="G345" s="408"/>
      <c r="H345" s="429"/>
      <c r="I345" s="413"/>
      <c r="J345" s="485"/>
      <c r="K345" s="1037">
        <f t="shared" si="76"/>
        <v>-43317</v>
      </c>
      <c r="L345" s="1037">
        <f t="shared" si="76"/>
        <v>-43317</v>
      </c>
      <c r="M345" s="1037">
        <f t="shared" si="76"/>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35">
      <c r="A346" s="382"/>
      <c r="B346" s="391"/>
      <c r="C346" s="384"/>
      <c r="D346" s="408"/>
      <c r="E346" s="465"/>
      <c r="F346" s="465"/>
      <c r="G346" s="408"/>
      <c r="H346" s="429"/>
      <c r="I346" s="413"/>
      <c r="J346" s="485"/>
      <c r="K346" s="1037">
        <f t="shared" si="76"/>
        <v>-43317</v>
      </c>
      <c r="L346" s="1037">
        <f t="shared" si="76"/>
        <v>-43317</v>
      </c>
      <c r="M346" s="1037">
        <f t="shared" si="76"/>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15" customHeight="1" outlineLevel="2" x14ac:dyDescent="0.3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428</v>
      </c>
      <c r="AR347" s="394"/>
      <c r="AS347" s="382"/>
      <c r="AT347" s="382"/>
      <c r="AU347" s="382"/>
    </row>
    <row r="348" spans="1:47" outlineLevel="2" x14ac:dyDescent="0.35">
      <c r="A348" s="382"/>
      <c r="B348" s="391"/>
      <c r="C348" s="384">
        <f>INT($C$232+3)</f>
        <v>4</v>
      </c>
      <c r="D348" s="408"/>
      <c r="E348" s="465"/>
      <c r="F348" s="465"/>
      <c r="G348" s="408"/>
      <c r="H348" s="478" t="s">
        <v>544</v>
      </c>
      <c r="I348" s="413" t="s">
        <v>572</v>
      </c>
      <c r="J348" s="413"/>
      <c r="K348" s="413"/>
      <c r="L348" s="413"/>
      <c r="M348" s="413"/>
      <c r="N348" s="436" t="s">
        <v>573</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35">
      <c r="A349" s="382"/>
      <c r="B349" s="391"/>
      <c r="C349" s="384">
        <f>INT($C$232+3)</f>
        <v>4</v>
      </c>
      <c r="D349" s="408"/>
      <c r="E349" s="465"/>
      <c r="F349" s="465"/>
      <c r="G349" s="408"/>
      <c r="H349" s="429" t="str">
        <f>H$251</f>
        <v>Aut</v>
      </c>
      <c r="I349" s="446">
        <v>0.7</v>
      </c>
      <c r="J349" s="413"/>
      <c r="K349" s="413"/>
      <c r="L349" s="415" t="s">
        <v>574</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3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3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15" customHeight="1" outlineLevel="2" x14ac:dyDescent="0.3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428</v>
      </c>
      <c r="AR352" s="394"/>
      <c r="AS352" s="382"/>
      <c r="AT352" s="382"/>
      <c r="AU352" s="382"/>
    </row>
    <row r="353" spans="1:47" outlineLevel="2" x14ac:dyDescent="0.35">
      <c r="A353" s="382"/>
      <c r="B353" s="391"/>
      <c r="C353" s="384">
        <f>INT($C$232+3)</f>
        <v>4</v>
      </c>
      <c r="D353" s="408"/>
      <c r="E353" s="465"/>
      <c r="F353" s="465"/>
      <c r="G353" s="408"/>
      <c r="H353" s="511" t="s">
        <v>575</v>
      </c>
      <c r="I353" s="429" t="s">
        <v>524</v>
      </c>
      <c r="J353" s="413"/>
      <c r="K353" s="415" t="s">
        <v>576</v>
      </c>
      <c r="L353" s="429">
        <f>COUNTA($H$354:$H$357)</f>
        <v>3</v>
      </c>
      <c r="M353" s="416">
        <v>-6</v>
      </c>
      <c r="N353" s="413"/>
      <c r="O353" s="413"/>
      <c r="P353" s="413"/>
      <c r="Q353" s="413"/>
      <c r="R353" s="436" t="s">
        <v>577</v>
      </c>
      <c r="S353" s="435"/>
      <c r="T353" s="435"/>
      <c r="U353" s="435"/>
      <c r="V353" s="413"/>
      <c r="W353" s="413" t="s">
        <v>578</v>
      </c>
      <c r="X353" s="413" t="s">
        <v>579</v>
      </c>
      <c r="Y353" s="413" t="s">
        <v>580</v>
      </c>
      <c r="Z353" s="413" t="s">
        <v>581</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35">
      <c r="A354" s="382"/>
      <c r="B354" s="391"/>
      <c r="C354" s="384">
        <f>INT($C$232+3)</f>
        <v>4</v>
      </c>
      <c r="D354" s="408"/>
      <c r="E354" s="465"/>
      <c r="F354" s="465"/>
      <c r="G354" s="408"/>
      <c r="H354" s="512" t="s">
        <v>582</v>
      </c>
      <c r="I354" s="473" t="b">
        <v>1</v>
      </c>
      <c r="J354" s="429">
        <f>MAX(0.0001,IF(COUNTIF(i_mask_a,TRUE)=1,1,1-SUM(J355:J356)))</f>
        <v>1</v>
      </c>
      <c r="K354" s="413"/>
      <c r="L354" s="413"/>
      <c r="M354" s="413"/>
      <c r="N354" s="413"/>
      <c r="O354" s="413"/>
      <c r="P354" s="413"/>
      <c r="Q354" s="485"/>
      <c r="R354" s="455">
        <f>(56+35)</f>
        <v>91</v>
      </c>
      <c r="S354" s="455">
        <f t="shared" ref="S354:U354" si="77">(56+35)</f>
        <v>91</v>
      </c>
      <c r="T354" s="455">
        <f t="shared" si="77"/>
        <v>91</v>
      </c>
      <c r="U354" s="455">
        <f t="shared" si="77"/>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35">
      <c r="A355" s="382"/>
      <c r="B355" s="391"/>
      <c r="C355" s="384">
        <f>INT($C$232)+3</f>
        <v>4</v>
      </c>
      <c r="D355" s="408"/>
      <c r="E355" s="465"/>
      <c r="F355" s="465"/>
      <c r="G355" s="408"/>
      <c r="H355" s="513" t="s">
        <v>838</v>
      </c>
      <c r="I355" s="473" t="b">
        <v>0</v>
      </c>
      <c r="J355" s="416">
        <v>1E-3</v>
      </c>
      <c r="K355" s="413"/>
      <c r="L355" s="413">
        <f>SUMPRODUCT(--i_mask_a)</f>
        <v>1</v>
      </c>
      <c r="M355" s="413"/>
      <c r="N355" s="413"/>
      <c r="O355" s="413"/>
      <c r="P355" s="413"/>
      <c r="Q355" s="413"/>
      <c r="R355" s="455">
        <f t="shared" ref="R355:U356" si="78">R354+30</f>
        <v>121</v>
      </c>
      <c r="S355" s="455">
        <f t="shared" si="78"/>
        <v>121</v>
      </c>
      <c r="T355" s="455">
        <f t="shared" si="78"/>
        <v>121</v>
      </c>
      <c r="U355" s="455">
        <f t="shared" si="78"/>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35">
      <c r="A356" s="382"/>
      <c r="B356" s="391"/>
      <c r="C356" s="384">
        <f>INT($C$232)+3</f>
        <v>4</v>
      </c>
      <c r="D356" s="408"/>
      <c r="E356" s="465"/>
      <c r="F356" s="465"/>
      <c r="G356" s="408"/>
      <c r="H356" s="514" t="s">
        <v>839</v>
      </c>
      <c r="I356" s="473" t="b">
        <v>0</v>
      </c>
      <c r="J356" s="416">
        <v>1E-3</v>
      </c>
      <c r="K356" s="413"/>
      <c r="L356" s="413">
        <f>COUNTIF(i_mask_a,TRUE)</f>
        <v>1</v>
      </c>
      <c r="M356" s="413"/>
      <c r="N356" s="413"/>
      <c r="O356" s="413"/>
      <c r="P356" s="413"/>
      <c r="Q356" s="485"/>
      <c r="R356" s="455">
        <f t="shared" si="78"/>
        <v>151</v>
      </c>
      <c r="S356" s="455">
        <f t="shared" si="78"/>
        <v>151</v>
      </c>
      <c r="T356" s="455">
        <f t="shared" si="78"/>
        <v>151</v>
      </c>
      <c r="U356" s="455">
        <f t="shared" si="78"/>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15" customHeight="1" outlineLevel="2" x14ac:dyDescent="0.3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428</v>
      </c>
      <c r="AR357" s="394"/>
      <c r="AS357" s="382"/>
      <c r="AT357" s="382"/>
      <c r="AU357" s="382"/>
    </row>
    <row r="358" spans="1:47" outlineLevel="1" x14ac:dyDescent="0.35">
      <c r="A358" s="382"/>
      <c r="B358" s="391"/>
      <c r="C358" s="384">
        <f>INT($C$232)+1</f>
        <v>2</v>
      </c>
      <c r="D358" s="408"/>
      <c r="E358" s="465"/>
      <c r="F358" s="465"/>
      <c r="G358" s="408"/>
      <c r="H358" s="468" t="s">
        <v>583</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15" customHeight="1" outlineLevel="3" x14ac:dyDescent="0.35">
      <c r="A359" s="382"/>
      <c r="B359" s="391"/>
      <c r="C359" s="384">
        <f>INT($C$232)+3.005</f>
        <v>4.0049999999999999</v>
      </c>
      <c r="D359" s="408" t="s">
        <v>424</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35">
      <c r="A360" s="382"/>
      <c r="B360" s="391"/>
      <c r="C360" s="384">
        <f>INT($C$232+3)</f>
        <v>4</v>
      </c>
      <c r="D360" s="408"/>
      <c r="E360" s="465"/>
      <c r="F360" s="465"/>
      <c r="G360" s="408"/>
      <c r="H360" s="478"/>
      <c r="I360" s="436" t="s">
        <v>545</v>
      </c>
      <c r="J360" s="436"/>
      <c r="K360" s="413"/>
      <c r="L360" s="413"/>
      <c r="M360" s="413"/>
      <c r="N360" s="436" t="s">
        <v>584</v>
      </c>
      <c r="O360" s="436"/>
      <c r="P360" s="436"/>
      <c r="Q360" s="436"/>
      <c r="R360" s="413"/>
      <c r="S360" s="413"/>
      <c r="T360" s="413"/>
      <c r="U360" s="413"/>
      <c r="V360" s="413" t="s">
        <v>585</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35">
      <c r="A361" s="382"/>
      <c r="B361" s="391"/>
      <c r="C361" s="384">
        <f t="shared" ref="C361:C368" si="79">INT($C$232)+3</f>
        <v>4</v>
      </c>
      <c r="D361" s="408"/>
      <c r="E361" s="465"/>
      <c r="F361" s="465"/>
      <c r="G361" s="408"/>
      <c r="H361" s="413"/>
      <c r="I361" s="413">
        <v>0</v>
      </c>
      <c r="J361" s="413" t="s">
        <v>567</v>
      </c>
      <c r="K361" s="413"/>
      <c r="L361" s="413"/>
      <c r="M361" s="413"/>
      <c r="N361" s="430">
        <v>1</v>
      </c>
      <c r="O361" s="430">
        <v>1</v>
      </c>
      <c r="P361" s="430">
        <v>1</v>
      </c>
      <c r="Q361" s="430">
        <v>1</v>
      </c>
      <c r="R361" s="413"/>
      <c r="S361" s="413"/>
      <c r="T361" s="413"/>
      <c r="U361" s="413"/>
      <c r="V361" s="413">
        <f t="shared" ref="V361:Y368" si="80">INDEX(i_scan_day,N361+1,0)+17*N$349</f>
        <v>69</v>
      </c>
      <c r="W361" s="413">
        <f t="shared" si="80"/>
        <v>69</v>
      </c>
      <c r="X361" s="413">
        <f t="shared" si="80"/>
        <v>69</v>
      </c>
      <c r="Y361" s="413">
        <f t="shared" si="80"/>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35">
      <c r="A362" s="382"/>
      <c r="B362" s="391"/>
      <c r="C362" s="384">
        <f t="shared" si="79"/>
        <v>4</v>
      </c>
      <c r="D362" s="408"/>
      <c r="E362" s="465"/>
      <c r="F362" s="465"/>
      <c r="G362" s="408"/>
      <c r="H362" s="413"/>
      <c r="I362" s="413">
        <v>1</v>
      </c>
      <c r="J362" s="413" t="s">
        <v>568</v>
      </c>
      <c r="K362" s="413"/>
      <c r="L362" s="413"/>
      <c r="M362" s="413"/>
      <c r="N362" s="430">
        <v>1</v>
      </c>
      <c r="O362" s="430">
        <v>1</v>
      </c>
      <c r="P362" s="430">
        <v>1</v>
      </c>
      <c r="Q362" s="430">
        <v>1</v>
      </c>
      <c r="R362" s="413"/>
      <c r="S362" s="413"/>
      <c r="T362" s="413"/>
      <c r="U362" s="413"/>
      <c r="V362" s="413">
        <f t="shared" si="80"/>
        <v>69</v>
      </c>
      <c r="W362" s="413">
        <f t="shared" si="80"/>
        <v>69</v>
      </c>
      <c r="X362" s="413">
        <f t="shared" si="80"/>
        <v>69</v>
      </c>
      <c r="Y362" s="413">
        <f t="shared" si="80"/>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35">
      <c r="A363" s="382"/>
      <c r="B363" s="391"/>
      <c r="C363" s="384">
        <f t="shared" si="79"/>
        <v>4</v>
      </c>
      <c r="D363" s="408"/>
      <c r="E363" s="465"/>
      <c r="F363" s="465"/>
      <c r="G363" s="408"/>
      <c r="H363" s="413"/>
      <c r="I363" s="413">
        <v>2</v>
      </c>
      <c r="J363" s="413" t="s">
        <v>569</v>
      </c>
      <c r="K363" s="413"/>
      <c r="L363" s="413"/>
      <c r="M363" s="413"/>
      <c r="N363" s="430">
        <v>1</v>
      </c>
      <c r="O363" s="430">
        <v>1</v>
      </c>
      <c r="P363" s="430">
        <v>1</v>
      </c>
      <c r="Q363" s="430">
        <v>1</v>
      </c>
      <c r="R363" s="413"/>
      <c r="S363" s="413"/>
      <c r="T363" s="413"/>
      <c r="U363" s="413"/>
      <c r="V363" s="413">
        <f t="shared" si="80"/>
        <v>69</v>
      </c>
      <c r="W363" s="413">
        <f t="shared" si="80"/>
        <v>69</v>
      </c>
      <c r="X363" s="413">
        <f t="shared" si="80"/>
        <v>69</v>
      </c>
      <c r="Y363" s="413">
        <f t="shared" si="80"/>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35">
      <c r="A364" s="382"/>
      <c r="B364" s="391"/>
      <c r="C364" s="384">
        <f t="shared" si="79"/>
        <v>4</v>
      </c>
      <c r="D364" s="408"/>
      <c r="E364" s="465"/>
      <c r="F364" s="465"/>
      <c r="G364" s="408"/>
      <c r="H364" s="413"/>
      <c r="I364" s="413">
        <v>3</v>
      </c>
      <c r="J364" s="413" t="s">
        <v>554</v>
      </c>
      <c r="K364" s="413"/>
      <c r="L364" s="413"/>
      <c r="M364" s="413"/>
      <c r="N364" s="430">
        <v>1</v>
      </c>
      <c r="O364" s="430">
        <v>1</v>
      </c>
      <c r="P364" s="430">
        <v>1</v>
      </c>
      <c r="Q364" s="430">
        <v>1</v>
      </c>
      <c r="R364" s="413"/>
      <c r="S364" s="413"/>
      <c r="T364" s="413"/>
      <c r="U364" s="413"/>
      <c r="V364" s="413">
        <f t="shared" si="80"/>
        <v>69</v>
      </c>
      <c r="W364" s="413">
        <f t="shared" si="80"/>
        <v>69</v>
      </c>
      <c r="X364" s="413">
        <f t="shared" si="80"/>
        <v>69</v>
      </c>
      <c r="Y364" s="413">
        <f t="shared" si="80"/>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35">
      <c r="A365" s="382"/>
      <c r="B365" s="391"/>
      <c r="C365" s="384">
        <f t="shared" si="79"/>
        <v>4</v>
      </c>
      <c r="D365" s="408"/>
      <c r="E365" s="465"/>
      <c r="F365" s="465"/>
      <c r="G365" s="408"/>
      <c r="H365" s="413"/>
      <c r="I365" s="413">
        <v>4</v>
      </c>
      <c r="J365" s="413" t="s">
        <v>555</v>
      </c>
      <c r="K365" s="413"/>
      <c r="L365" s="413"/>
      <c r="M365" s="413"/>
      <c r="N365" s="430">
        <v>1</v>
      </c>
      <c r="O365" s="430">
        <v>1</v>
      </c>
      <c r="P365" s="430">
        <v>1</v>
      </c>
      <c r="Q365" s="430">
        <v>1</v>
      </c>
      <c r="R365" s="413"/>
      <c r="S365" s="413"/>
      <c r="T365" s="413"/>
      <c r="U365" s="413"/>
      <c r="V365" s="413">
        <f t="shared" si="80"/>
        <v>69</v>
      </c>
      <c r="W365" s="413">
        <f t="shared" si="80"/>
        <v>69</v>
      </c>
      <c r="X365" s="413">
        <f t="shared" si="80"/>
        <v>69</v>
      </c>
      <c r="Y365" s="413">
        <f t="shared" si="80"/>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35">
      <c r="A366" s="382"/>
      <c r="B366" s="391"/>
      <c r="C366" s="384">
        <f t="shared" si="79"/>
        <v>4</v>
      </c>
      <c r="D366" s="408"/>
      <c r="E366" s="465"/>
      <c r="F366" s="465"/>
      <c r="G366" s="408"/>
      <c r="H366" s="413"/>
      <c r="I366" s="413">
        <v>5</v>
      </c>
      <c r="J366" s="413" t="s">
        <v>556</v>
      </c>
      <c r="K366" s="413"/>
      <c r="L366" s="413"/>
      <c r="M366" s="413"/>
      <c r="N366" s="430">
        <v>1</v>
      </c>
      <c r="O366" s="430">
        <v>1</v>
      </c>
      <c r="P366" s="430">
        <v>1</v>
      </c>
      <c r="Q366" s="430">
        <v>1</v>
      </c>
      <c r="R366" s="413"/>
      <c r="S366" s="413"/>
      <c r="T366" s="413"/>
      <c r="U366" s="413"/>
      <c r="V366" s="413">
        <f t="shared" si="80"/>
        <v>69</v>
      </c>
      <c r="W366" s="413">
        <f t="shared" si="80"/>
        <v>69</v>
      </c>
      <c r="X366" s="413">
        <f t="shared" si="80"/>
        <v>69</v>
      </c>
      <c r="Y366" s="413">
        <f t="shared" si="80"/>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35">
      <c r="A367" s="382"/>
      <c r="B367" s="391"/>
      <c r="C367" s="384">
        <f t="shared" si="79"/>
        <v>4</v>
      </c>
      <c r="D367" s="408"/>
      <c r="E367" s="465"/>
      <c r="F367" s="465"/>
      <c r="G367" s="408"/>
      <c r="H367" s="413"/>
      <c r="I367" s="413">
        <v>6</v>
      </c>
      <c r="J367" s="413" t="s">
        <v>557</v>
      </c>
      <c r="K367" s="413"/>
      <c r="L367" s="413"/>
      <c r="M367" s="413"/>
      <c r="N367" s="430">
        <v>1</v>
      </c>
      <c r="O367" s="430">
        <v>1</v>
      </c>
      <c r="P367" s="430">
        <v>1</v>
      </c>
      <c r="Q367" s="430">
        <v>1</v>
      </c>
      <c r="R367" s="413"/>
      <c r="S367" s="413"/>
      <c r="T367" s="413"/>
      <c r="U367" s="413"/>
      <c r="V367" s="413">
        <f t="shared" si="80"/>
        <v>69</v>
      </c>
      <c r="W367" s="413">
        <f t="shared" si="80"/>
        <v>69</v>
      </c>
      <c r="X367" s="413">
        <f t="shared" si="80"/>
        <v>69</v>
      </c>
      <c r="Y367" s="413">
        <f t="shared" si="80"/>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35">
      <c r="A368" s="382"/>
      <c r="B368" s="391"/>
      <c r="C368" s="384">
        <f t="shared" si="79"/>
        <v>4</v>
      </c>
      <c r="D368" s="408"/>
      <c r="E368" s="465"/>
      <c r="F368" s="465"/>
      <c r="G368" s="408"/>
      <c r="H368" s="413"/>
      <c r="I368" s="413">
        <v>7</v>
      </c>
      <c r="J368" s="413" t="s">
        <v>558</v>
      </c>
      <c r="K368" s="413"/>
      <c r="L368" s="413"/>
      <c r="M368" s="413"/>
      <c r="N368" s="430">
        <v>1</v>
      </c>
      <c r="O368" s="430">
        <v>1</v>
      </c>
      <c r="P368" s="430">
        <v>1</v>
      </c>
      <c r="Q368" s="430">
        <v>1</v>
      </c>
      <c r="R368" s="413"/>
      <c r="S368" s="413"/>
      <c r="T368" s="413"/>
      <c r="U368" s="413"/>
      <c r="V368" s="413">
        <f t="shared" si="80"/>
        <v>69</v>
      </c>
      <c r="W368" s="413">
        <f t="shared" si="80"/>
        <v>69</v>
      </c>
      <c r="X368" s="413">
        <f t="shared" si="80"/>
        <v>69</v>
      </c>
      <c r="Y368" s="413">
        <f t="shared" si="80"/>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15" customHeight="1" outlineLevel="2" x14ac:dyDescent="0.3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428</v>
      </c>
      <c r="AR369" s="394"/>
      <c r="AS369" s="382"/>
      <c r="AT369" s="382"/>
      <c r="AU369" s="382"/>
    </row>
    <row r="370" spans="1:47" outlineLevel="2" x14ac:dyDescent="0.35">
      <c r="A370" s="382"/>
      <c r="B370" s="391"/>
      <c r="C370" s="384">
        <f>INT($C$232+3)</f>
        <v>4</v>
      </c>
      <c r="D370" s="408"/>
      <c r="E370" s="465"/>
      <c r="F370" s="465"/>
      <c r="G370" s="408"/>
      <c r="H370" s="478"/>
      <c r="I370" s="436" t="s">
        <v>545</v>
      </c>
      <c r="J370" s="436"/>
      <c r="K370" s="413"/>
      <c r="L370" s="413"/>
      <c r="M370" s="413"/>
      <c r="N370" s="436" t="s">
        <v>842</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35">
      <c r="A371" s="382"/>
      <c r="B371" s="391"/>
      <c r="C371" s="384">
        <f t="shared" ref="C371:C378" si="81">INT($C$232)+3</f>
        <v>4</v>
      </c>
      <c r="D371" s="408"/>
      <c r="E371" s="465"/>
      <c r="F371" s="465"/>
      <c r="G371" s="408"/>
      <c r="H371" s="413"/>
      <c r="I371" s="413">
        <v>0</v>
      </c>
      <c r="J371" s="413" t="s">
        <v>567</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35">
      <c r="A372" s="382"/>
      <c r="B372" s="391"/>
      <c r="C372" s="384">
        <f t="shared" si="81"/>
        <v>4</v>
      </c>
      <c r="D372" s="408"/>
      <c r="E372" s="465"/>
      <c r="F372" s="465"/>
      <c r="G372" s="408"/>
      <c r="H372" s="413"/>
      <c r="I372" s="413">
        <v>1</v>
      </c>
      <c r="J372" s="413" t="s">
        <v>568</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35">
      <c r="A373" s="382"/>
      <c r="B373" s="391"/>
      <c r="C373" s="384">
        <f t="shared" si="81"/>
        <v>4</v>
      </c>
      <c r="D373" s="408"/>
      <c r="E373" s="465"/>
      <c r="F373" s="465"/>
      <c r="G373" s="408"/>
      <c r="H373" s="413"/>
      <c r="I373" s="413">
        <v>2</v>
      </c>
      <c r="J373" s="413" t="s">
        <v>569</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35">
      <c r="A374" s="382"/>
      <c r="B374" s="391"/>
      <c r="C374" s="384">
        <f t="shared" si="81"/>
        <v>4</v>
      </c>
      <c r="D374" s="408"/>
      <c r="E374" s="465"/>
      <c r="F374" s="465"/>
      <c r="G374" s="408"/>
      <c r="H374" s="413"/>
      <c r="I374" s="413">
        <v>3</v>
      </c>
      <c r="J374" s="413" t="s">
        <v>554</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35">
      <c r="A375" s="382"/>
      <c r="B375" s="391"/>
      <c r="C375" s="384">
        <f t="shared" si="81"/>
        <v>4</v>
      </c>
      <c r="D375" s="408"/>
      <c r="E375" s="465"/>
      <c r="F375" s="465"/>
      <c r="G375" s="408"/>
      <c r="H375" s="413"/>
      <c r="I375" s="413">
        <v>4</v>
      </c>
      <c r="J375" s="413" t="s">
        <v>555</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35">
      <c r="A376" s="382"/>
      <c r="B376" s="391"/>
      <c r="C376" s="384">
        <f t="shared" si="81"/>
        <v>4</v>
      </c>
      <c r="D376" s="408"/>
      <c r="E376" s="465"/>
      <c r="F376" s="465"/>
      <c r="G376" s="408"/>
      <c r="H376" s="413"/>
      <c r="I376" s="413">
        <v>5</v>
      </c>
      <c r="J376" s="413" t="s">
        <v>556</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35">
      <c r="A377" s="382"/>
      <c r="B377" s="391"/>
      <c r="C377" s="384">
        <f t="shared" si="81"/>
        <v>4</v>
      </c>
      <c r="D377" s="408"/>
      <c r="E377" s="465"/>
      <c r="F377" s="465"/>
      <c r="G377" s="408"/>
      <c r="H377" s="413"/>
      <c r="I377" s="413">
        <v>6</v>
      </c>
      <c r="J377" s="413" t="s">
        <v>557</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35">
      <c r="A378" s="382"/>
      <c r="B378" s="391"/>
      <c r="C378" s="384">
        <f t="shared" si="81"/>
        <v>4</v>
      </c>
      <c r="D378" s="408"/>
      <c r="E378" s="465"/>
      <c r="F378" s="465"/>
      <c r="G378" s="408"/>
      <c r="H378" s="413"/>
      <c r="I378" s="413">
        <v>7</v>
      </c>
      <c r="J378" s="413" t="s">
        <v>558</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15" customHeight="1" outlineLevel="2" x14ac:dyDescent="0.3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428</v>
      </c>
      <c r="AR379" s="394"/>
      <c r="AS379" s="382"/>
      <c r="AT379" s="382"/>
      <c r="AU379" s="382"/>
    </row>
    <row r="380" spans="1:47" outlineLevel="2" x14ac:dyDescent="0.35">
      <c r="A380" s="382"/>
      <c r="B380" s="391"/>
      <c r="C380" s="384">
        <f>INT($C$232+3)</f>
        <v>4</v>
      </c>
      <c r="D380" s="408"/>
      <c r="E380" s="465"/>
      <c r="F380" s="465"/>
      <c r="G380" s="408"/>
      <c r="H380" s="478"/>
      <c r="I380" s="436" t="s">
        <v>545</v>
      </c>
      <c r="J380" s="436"/>
      <c r="K380" s="413"/>
      <c r="L380" s="413"/>
      <c r="M380" s="413"/>
      <c r="N380" s="436" t="s">
        <v>586</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35">
      <c r="A381" s="382"/>
      <c r="B381" s="391"/>
      <c r="C381" s="384">
        <f t="shared" ref="C381:C388" si="82">INT($C$232)+3</f>
        <v>4</v>
      </c>
      <c r="D381" s="408"/>
      <c r="E381" s="465"/>
      <c r="F381" s="465"/>
      <c r="G381" s="408"/>
      <c r="H381" s="413"/>
      <c r="I381" s="413">
        <v>0</v>
      </c>
      <c r="J381" s="413" t="s">
        <v>567</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35">
      <c r="A382" s="382"/>
      <c r="B382" s="391"/>
      <c r="C382" s="384">
        <f t="shared" si="82"/>
        <v>4</v>
      </c>
      <c r="D382" s="408"/>
      <c r="E382" s="465"/>
      <c r="F382" s="465"/>
      <c r="G382" s="408"/>
      <c r="H382" s="413"/>
      <c r="I382" s="413">
        <v>1</v>
      </c>
      <c r="J382" s="413" t="s">
        <v>568</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35">
      <c r="A383" s="382"/>
      <c r="B383" s="391"/>
      <c r="C383" s="384">
        <f t="shared" si="82"/>
        <v>4</v>
      </c>
      <c r="D383" s="408"/>
      <c r="E383" s="465"/>
      <c r="F383" s="465"/>
      <c r="G383" s="408"/>
      <c r="H383" s="413"/>
      <c r="I383" s="413">
        <v>2</v>
      </c>
      <c r="J383" s="413" t="s">
        <v>569</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35">
      <c r="A384" s="382"/>
      <c r="B384" s="391"/>
      <c r="C384" s="384">
        <f t="shared" si="82"/>
        <v>4</v>
      </c>
      <c r="D384" s="408"/>
      <c r="E384" s="465"/>
      <c r="F384" s="465"/>
      <c r="G384" s="408"/>
      <c r="H384" s="413"/>
      <c r="I384" s="413">
        <v>3</v>
      </c>
      <c r="J384" s="413" t="s">
        <v>554</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35">
      <c r="A385" s="382"/>
      <c r="B385" s="391"/>
      <c r="C385" s="384">
        <f t="shared" si="82"/>
        <v>4</v>
      </c>
      <c r="D385" s="408"/>
      <c r="E385" s="465"/>
      <c r="F385" s="465"/>
      <c r="G385" s="408"/>
      <c r="H385" s="413"/>
      <c r="I385" s="413">
        <v>4</v>
      </c>
      <c r="J385" s="413" t="s">
        <v>555</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35">
      <c r="A386" s="382"/>
      <c r="B386" s="391"/>
      <c r="C386" s="384">
        <f t="shared" si="82"/>
        <v>4</v>
      </c>
      <c r="D386" s="408"/>
      <c r="E386" s="465"/>
      <c r="F386" s="465"/>
      <c r="G386" s="408"/>
      <c r="H386" s="413"/>
      <c r="I386" s="413">
        <v>5</v>
      </c>
      <c r="J386" s="413" t="s">
        <v>556</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35">
      <c r="A387" s="382"/>
      <c r="B387" s="391"/>
      <c r="C387" s="384">
        <f t="shared" si="82"/>
        <v>4</v>
      </c>
      <c r="D387" s="408"/>
      <c r="E387" s="465"/>
      <c r="F387" s="465"/>
      <c r="G387" s="408"/>
      <c r="H387" s="413"/>
      <c r="I387" s="413">
        <v>6</v>
      </c>
      <c r="J387" s="413" t="s">
        <v>557</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35">
      <c r="A388" s="382"/>
      <c r="B388" s="391"/>
      <c r="C388" s="384">
        <f t="shared" si="82"/>
        <v>4</v>
      </c>
      <c r="D388" s="408"/>
      <c r="E388" s="465"/>
      <c r="F388" s="465"/>
      <c r="G388" s="408"/>
      <c r="H388" s="413"/>
      <c r="I388" s="413">
        <v>7</v>
      </c>
      <c r="J388" s="413" t="s">
        <v>558</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15" customHeight="1" outlineLevel="2" x14ac:dyDescent="0.3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428</v>
      </c>
      <c r="AR389" s="394"/>
      <c r="AS389" s="382"/>
      <c r="AT389" s="382"/>
      <c r="AU389" s="382"/>
    </row>
    <row r="390" spans="1:47" outlineLevel="2" x14ac:dyDescent="0.35">
      <c r="A390" s="382"/>
      <c r="B390" s="391"/>
      <c r="C390" s="384">
        <f t="shared" ref="C390:C395" si="83">INT($C$232)+3</f>
        <v>4</v>
      </c>
      <c r="D390" s="408"/>
      <c r="E390" s="465"/>
      <c r="F390" s="465"/>
      <c r="G390" s="408"/>
      <c r="H390" s="413" t="s">
        <v>1147</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35">
      <c r="A391" s="382"/>
      <c r="B391" s="391"/>
      <c r="C391" s="384">
        <f t="shared" si="83"/>
        <v>4</v>
      </c>
      <c r="D391" s="408"/>
      <c r="E391" s="465"/>
      <c r="F391" s="465"/>
      <c r="G391" s="408"/>
      <c r="H391" s="413" t="s">
        <v>587</v>
      </c>
      <c r="I391" s="452">
        <v>55</v>
      </c>
      <c r="J391" s="413" t="s">
        <v>588</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35">
      <c r="A392" s="382"/>
      <c r="B392" s="391"/>
      <c r="C392" s="384">
        <f t="shared" si="83"/>
        <v>4</v>
      </c>
      <c r="D392" s="408"/>
      <c r="E392" s="465"/>
      <c r="F392" s="465"/>
      <c r="G392" s="408"/>
      <c r="H392" s="413" t="s">
        <v>589</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35">
      <c r="A393" s="382"/>
      <c r="B393" s="391"/>
      <c r="C393" s="384">
        <f t="shared" si="83"/>
        <v>4</v>
      </c>
      <c r="D393" s="408"/>
      <c r="E393" s="465"/>
      <c r="F393" s="465"/>
      <c r="G393" s="408"/>
      <c r="H393" s="413" t="s">
        <v>590</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35">
      <c r="A394" s="382"/>
      <c r="B394" s="391"/>
      <c r="C394" s="384">
        <f t="shared" si="83"/>
        <v>4</v>
      </c>
      <c r="D394" s="408"/>
      <c r="E394" s="465"/>
      <c r="F394" s="465"/>
      <c r="G394" s="408"/>
      <c r="H394" s="413" t="s">
        <v>591</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35">
      <c r="A395" s="382"/>
      <c r="B395" s="391"/>
      <c r="C395" s="384">
        <f t="shared" si="83"/>
        <v>4</v>
      </c>
      <c r="D395" s="408"/>
      <c r="E395" s="465"/>
      <c r="F395" s="465"/>
      <c r="G395" s="408"/>
      <c r="H395" s="413" t="s">
        <v>592</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3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35">
      <c r="A397" s="382"/>
      <c r="B397" s="391"/>
      <c r="C397" s="384">
        <v>4</v>
      </c>
      <c r="D397" s="408"/>
      <c r="E397" s="465"/>
      <c r="F397" s="465"/>
      <c r="G397" s="408"/>
      <c r="H397" s="413" t="s">
        <v>1080</v>
      </c>
      <c r="I397" s="413"/>
      <c r="J397" s="413"/>
      <c r="K397" s="413"/>
      <c r="L397" s="413" t="s">
        <v>593</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35">
      <c r="A398" s="382"/>
      <c r="B398" s="391"/>
      <c r="C398" s="384"/>
      <c r="D398" s="408"/>
      <c r="E398" s="465"/>
      <c r="F398" s="465"/>
      <c r="G398" s="408"/>
      <c r="H398" s="515"/>
      <c r="I398" s="413" t="s">
        <v>1072</v>
      </c>
      <c r="J398" s="413" t="s">
        <v>1073</v>
      </c>
      <c r="K398" s="962"/>
      <c r="L398" s="429" t="s">
        <v>594</v>
      </c>
      <c r="M398" s="429" t="s">
        <v>1075</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35">
      <c r="A399" s="382"/>
      <c r="B399" s="391"/>
      <c r="C399" s="384">
        <f t="shared" ref="C399:C412" si="84">INT($C$232)+3</f>
        <v>4</v>
      </c>
      <c r="D399" s="408"/>
      <c r="E399" s="465"/>
      <c r="F399" s="465"/>
      <c r="G399" s="408"/>
      <c r="H399" s="415" t="s">
        <v>1074</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35">
      <c r="A400" s="382"/>
      <c r="B400" s="391"/>
      <c r="C400" s="384">
        <f t="shared" si="84"/>
        <v>4</v>
      </c>
      <c r="D400" s="408"/>
      <c r="E400" s="465"/>
      <c r="F400" s="465"/>
      <c r="G400" s="408"/>
      <c r="H400" s="415" t="s">
        <v>568</v>
      </c>
      <c r="I400" s="516" t="b">
        <v>0</v>
      </c>
      <c r="J400" s="430" t="b">
        <v>0</v>
      </c>
      <c r="K400" s="413"/>
      <c r="L400" s="446">
        <f>IF($I400,0,IF($J400,1,1))</f>
        <v>1</v>
      </c>
      <c r="M400" s="446">
        <f t="shared" ref="M400:M406" si="85">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35">
      <c r="A401" s="382"/>
      <c r="B401" s="391"/>
      <c r="C401" s="384">
        <f t="shared" si="84"/>
        <v>4</v>
      </c>
      <c r="D401" s="408"/>
      <c r="E401" s="465"/>
      <c r="F401" s="465"/>
      <c r="G401" s="408"/>
      <c r="H401" s="415" t="s">
        <v>569</v>
      </c>
      <c r="I401" s="516" t="b">
        <v>0</v>
      </c>
      <c r="J401" s="430" t="b">
        <v>0</v>
      </c>
      <c r="K401" s="413"/>
      <c r="L401" s="446">
        <f t="shared" ref="L401:L406" si="86">IF($I401,0,IF($J401,1,1))</f>
        <v>1</v>
      </c>
      <c r="M401" s="446">
        <f t="shared" si="85"/>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35">
      <c r="A402" s="382"/>
      <c r="B402" s="391"/>
      <c r="C402" s="384">
        <f t="shared" si="84"/>
        <v>4</v>
      </c>
      <c r="D402" s="408"/>
      <c r="E402" s="465"/>
      <c r="F402" s="465"/>
      <c r="G402" s="408"/>
      <c r="H402" s="415" t="s">
        <v>554</v>
      </c>
      <c r="I402" s="516" t="b">
        <v>0</v>
      </c>
      <c r="J402" s="430" t="b">
        <v>0</v>
      </c>
      <c r="K402" s="413"/>
      <c r="L402" s="446">
        <f t="shared" si="86"/>
        <v>1</v>
      </c>
      <c r="M402" s="446">
        <f t="shared" si="85"/>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35">
      <c r="A403" s="382"/>
      <c r="B403" s="391"/>
      <c r="C403" s="384">
        <f t="shared" si="84"/>
        <v>4</v>
      </c>
      <c r="D403" s="408"/>
      <c r="E403" s="465"/>
      <c r="F403" s="465"/>
      <c r="G403" s="408"/>
      <c r="H403" s="415" t="s">
        <v>555</v>
      </c>
      <c r="I403" s="516" t="b">
        <v>0</v>
      </c>
      <c r="J403" s="430" t="b">
        <v>0</v>
      </c>
      <c r="K403" s="413"/>
      <c r="L403" s="446">
        <f t="shared" si="86"/>
        <v>1</v>
      </c>
      <c r="M403" s="446">
        <f t="shared" si="85"/>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35">
      <c r="A404" s="382"/>
      <c r="B404" s="391"/>
      <c r="C404" s="384">
        <f t="shared" si="84"/>
        <v>4</v>
      </c>
      <c r="D404" s="408"/>
      <c r="E404" s="465"/>
      <c r="F404" s="465"/>
      <c r="G404" s="408"/>
      <c r="H404" s="415" t="s">
        <v>556</v>
      </c>
      <c r="I404" s="516" t="b">
        <v>0</v>
      </c>
      <c r="J404" s="430" t="b">
        <v>0</v>
      </c>
      <c r="K404" s="413"/>
      <c r="L404" s="446">
        <f t="shared" si="86"/>
        <v>1</v>
      </c>
      <c r="M404" s="446">
        <f t="shared" si="85"/>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35">
      <c r="A405" s="382"/>
      <c r="B405" s="391"/>
      <c r="C405" s="384">
        <f t="shared" si="84"/>
        <v>4</v>
      </c>
      <c r="D405" s="408"/>
      <c r="E405" s="465"/>
      <c r="F405" s="465"/>
      <c r="G405" s="408"/>
      <c r="H405" s="415" t="s">
        <v>557</v>
      </c>
      <c r="I405" s="516" t="b">
        <v>0</v>
      </c>
      <c r="J405" s="430" t="b">
        <v>0</v>
      </c>
      <c r="K405" s="413"/>
      <c r="L405" s="446">
        <f t="shared" si="86"/>
        <v>1</v>
      </c>
      <c r="M405" s="446">
        <f t="shared" si="85"/>
        <v>1</v>
      </c>
      <c r="N405" s="483"/>
      <c r="O405" s="796"/>
      <c r="P405" s="1222" t="s">
        <v>942</v>
      </c>
      <c r="Q405" s="1222"/>
      <c r="R405" s="1222"/>
      <c r="S405" s="1222"/>
      <c r="T405" s="1222"/>
      <c r="U405" s="1222"/>
      <c r="V405" s="1222"/>
      <c r="W405" s="1222"/>
      <c r="X405" s="1222"/>
      <c r="Y405" s="1222"/>
      <c r="Z405" s="1223"/>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35">
      <c r="A406" s="382"/>
      <c r="B406" s="391"/>
      <c r="C406" s="384">
        <f t="shared" si="84"/>
        <v>4</v>
      </c>
      <c r="D406" s="408"/>
      <c r="E406" s="465"/>
      <c r="F406" s="465"/>
      <c r="G406" s="408"/>
      <c r="H406" s="415" t="s">
        <v>558</v>
      </c>
      <c r="I406" s="516" t="b">
        <v>0</v>
      </c>
      <c r="J406" s="430" t="b">
        <v>0</v>
      </c>
      <c r="K406" s="413"/>
      <c r="L406" s="446">
        <f t="shared" si="86"/>
        <v>1</v>
      </c>
      <c r="M406" s="446">
        <f t="shared" si="85"/>
        <v>1</v>
      </c>
      <c r="N406" s="483"/>
      <c r="O406" s="796"/>
      <c r="P406" s="1224"/>
      <c r="Q406" s="1224"/>
      <c r="R406" s="1224"/>
      <c r="S406" s="1224"/>
      <c r="T406" s="1224"/>
      <c r="U406" s="1224"/>
      <c r="V406" s="1224"/>
      <c r="W406" s="1224"/>
      <c r="X406" s="1224"/>
      <c r="Y406" s="1224"/>
      <c r="Z406" s="1225"/>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35">
      <c r="A407" s="382"/>
      <c r="B407" s="391"/>
      <c r="C407" s="384">
        <f t="shared" si="84"/>
        <v>4</v>
      </c>
      <c r="D407" s="408"/>
      <c r="E407" s="465"/>
      <c r="F407" s="465"/>
      <c r="G407" s="408"/>
      <c r="H407" s="482"/>
      <c r="I407" s="482"/>
      <c r="J407" s="482"/>
      <c r="K407" s="482"/>
      <c r="L407" s="482"/>
      <c r="M407" s="482"/>
      <c r="N407" s="686"/>
      <c r="O407" s="797"/>
      <c r="P407" s="1224"/>
      <c r="Q407" s="1224"/>
      <c r="R407" s="1224"/>
      <c r="S407" s="1224"/>
      <c r="T407" s="1224"/>
      <c r="U407" s="1224"/>
      <c r="V407" s="1224"/>
      <c r="W407" s="1224"/>
      <c r="X407" s="1224"/>
      <c r="Y407" s="1224"/>
      <c r="Z407" s="1225"/>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35">
      <c r="A408" s="382"/>
      <c r="B408" s="391"/>
      <c r="C408" s="384">
        <f t="shared" si="84"/>
        <v>4</v>
      </c>
      <c r="D408" s="408"/>
      <c r="E408" s="465"/>
      <c r="F408" s="465"/>
      <c r="G408" s="408"/>
      <c r="H408" s="565" t="s">
        <v>595</v>
      </c>
      <c r="I408" s="565"/>
      <c r="J408" s="565"/>
      <c r="K408" s="565"/>
      <c r="L408" s="565"/>
      <c r="M408" s="565"/>
      <c r="N408" s="565"/>
      <c r="O408" s="795"/>
      <c r="P408" s="1224"/>
      <c r="Q408" s="1224"/>
      <c r="R408" s="1224"/>
      <c r="S408" s="1224"/>
      <c r="T408" s="1224"/>
      <c r="U408" s="1224"/>
      <c r="V408" s="1224"/>
      <c r="W408" s="1224"/>
      <c r="X408" s="1224"/>
      <c r="Y408" s="1224"/>
      <c r="Z408" s="1225"/>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35">
      <c r="A409" s="382"/>
      <c r="B409" s="391"/>
      <c r="C409" s="384">
        <f t="shared" si="84"/>
        <v>4</v>
      </c>
      <c r="D409" s="408"/>
      <c r="E409" s="465"/>
      <c r="F409" s="465"/>
      <c r="G409" s="408"/>
      <c r="H409" s="483"/>
      <c r="I409" s="517"/>
      <c r="J409" s="517"/>
      <c r="K409" s="518" t="s">
        <v>596</v>
      </c>
      <c r="L409" s="435"/>
      <c r="M409" s="435"/>
      <c r="N409" s="519"/>
      <c r="O409" s="793"/>
      <c r="P409" s="1224"/>
      <c r="Q409" s="1224"/>
      <c r="R409" s="1224"/>
      <c r="S409" s="1224"/>
      <c r="T409" s="1224"/>
      <c r="U409" s="1224"/>
      <c r="V409" s="1224"/>
      <c r="W409" s="1224"/>
      <c r="X409" s="1224"/>
      <c r="Y409" s="1224"/>
      <c r="Z409" s="1225"/>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35">
      <c r="A410" s="382"/>
      <c r="B410" s="391"/>
      <c r="C410" s="384">
        <f t="shared" si="84"/>
        <v>4</v>
      </c>
      <c r="D410" s="408"/>
      <c r="E410" s="465"/>
      <c r="F410" s="465"/>
      <c r="G410" s="408"/>
      <c r="H410" s="483"/>
      <c r="I410" s="520" t="s">
        <v>575</v>
      </c>
      <c r="J410" s="520" t="s">
        <v>597</v>
      </c>
      <c r="K410" s="521" t="s">
        <v>598</v>
      </c>
      <c r="L410" s="429" t="s">
        <v>599</v>
      </c>
      <c r="M410" s="429" t="s">
        <v>600</v>
      </c>
      <c r="N410" s="522" t="s">
        <v>575</v>
      </c>
      <c r="O410" s="794"/>
      <c r="P410" s="1224"/>
      <c r="Q410" s="1224"/>
      <c r="R410" s="1224"/>
      <c r="S410" s="1224"/>
      <c r="T410" s="1224"/>
      <c r="U410" s="1224"/>
      <c r="V410" s="1224"/>
      <c r="W410" s="1224"/>
      <c r="X410" s="1224"/>
      <c r="Y410" s="1224"/>
      <c r="Z410" s="1225"/>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35">
      <c r="A411" s="382"/>
      <c r="B411" s="391"/>
      <c r="C411" s="384">
        <f t="shared" si="84"/>
        <v>4</v>
      </c>
      <c r="D411" s="408"/>
      <c r="E411" s="465"/>
      <c r="F411" s="465"/>
      <c r="G411" s="408"/>
      <c r="H411" s="523" t="s">
        <v>459</v>
      </c>
      <c r="I411" s="516" t="b">
        <v>1</v>
      </c>
      <c r="J411" s="516" t="b">
        <v>1</v>
      </c>
      <c r="K411" s="521" t="b">
        <v>0</v>
      </c>
      <c r="L411" s="430" t="b">
        <v>1</v>
      </c>
      <c r="M411" s="430" t="b">
        <v>1</v>
      </c>
      <c r="N411" s="524" t="b">
        <v>1</v>
      </c>
      <c r="O411" s="794"/>
      <c r="P411" s="1224"/>
      <c r="Q411" s="1224"/>
      <c r="R411" s="1224"/>
      <c r="S411" s="1224"/>
      <c r="T411" s="1224"/>
      <c r="U411" s="1224"/>
      <c r="V411" s="1224"/>
      <c r="W411" s="1224"/>
      <c r="X411" s="1224"/>
      <c r="Y411" s="1224"/>
      <c r="Z411" s="1225"/>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35">
      <c r="A412" s="382"/>
      <c r="B412" s="391"/>
      <c r="C412" s="384">
        <f t="shared" si="84"/>
        <v>4</v>
      </c>
      <c r="D412" s="408"/>
      <c r="E412" s="465"/>
      <c r="F412" s="465"/>
      <c r="G412" s="408"/>
      <c r="H412" s="523" t="s">
        <v>461</v>
      </c>
      <c r="I412" s="516" t="b">
        <v>1</v>
      </c>
      <c r="J412" s="516" t="b">
        <v>1</v>
      </c>
      <c r="K412" s="521" t="b">
        <v>0</v>
      </c>
      <c r="L412" s="430" t="b">
        <v>1</v>
      </c>
      <c r="M412" s="430" t="b">
        <v>1</v>
      </c>
      <c r="N412" s="524" t="b">
        <v>1</v>
      </c>
      <c r="O412" s="794"/>
      <c r="P412" s="1226"/>
      <c r="Q412" s="1226"/>
      <c r="R412" s="1226"/>
      <c r="S412" s="1226"/>
      <c r="T412" s="1226"/>
      <c r="U412" s="1226"/>
      <c r="V412" s="1226"/>
      <c r="W412" s="1226"/>
      <c r="X412" s="1226"/>
      <c r="Y412" s="1226"/>
      <c r="Z412" s="1227"/>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15" customHeight="1" outlineLevel="2" x14ac:dyDescent="0.3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428</v>
      </c>
      <c r="AR413" s="394"/>
      <c r="AS413" s="382"/>
      <c r="AT413" s="382"/>
      <c r="AU413" s="382"/>
    </row>
    <row r="414" spans="1:47" outlineLevel="1" x14ac:dyDescent="0.35">
      <c r="A414" s="382"/>
      <c r="B414" s="391"/>
      <c r="C414" s="384">
        <f>INT($C$232)+1</f>
        <v>2</v>
      </c>
      <c r="D414" s="408"/>
      <c r="E414" s="465"/>
      <c r="F414" s="465"/>
      <c r="G414" s="408"/>
      <c r="H414" s="468" t="s">
        <v>926</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15" customHeight="1" outlineLevel="3" x14ac:dyDescent="0.35">
      <c r="A415" s="382"/>
      <c r="B415" s="391"/>
      <c r="C415" s="384">
        <f>INT($C$232)+3.005</f>
        <v>4.0049999999999999</v>
      </c>
      <c r="D415" s="408" t="s">
        <v>424</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35">
      <c r="A416" s="382"/>
      <c r="B416" s="391"/>
      <c r="C416" s="384">
        <f>INT($C$232)+2</f>
        <v>3</v>
      </c>
      <c r="D416" s="408"/>
      <c r="E416" s="465"/>
      <c r="F416" s="465"/>
      <c r="G416" s="408"/>
      <c r="H416" s="478" t="s">
        <v>602</v>
      </c>
      <c r="I416" s="436" t="s">
        <v>603</v>
      </c>
      <c r="J416" s="525"/>
      <c r="K416" s="436" t="s">
        <v>828</v>
      </c>
      <c r="L416" s="436"/>
      <c r="M416" s="436"/>
      <c r="N416" s="436" t="s">
        <v>829</v>
      </c>
      <c r="O416" s="436"/>
      <c r="P416" s="436"/>
      <c r="Q416" s="436"/>
      <c r="R416" s="436" t="s">
        <v>1153</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35">
      <c r="A417" s="382"/>
      <c r="B417" s="391"/>
      <c r="C417" s="384">
        <f t="shared" ref="C417:C427" si="87">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830</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35">
      <c r="A418" s="382"/>
      <c r="B418" s="391"/>
      <c r="C418" s="384">
        <f t="shared" si="87"/>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35">
      <c r="A419" s="382"/>
      <c r="B419" s="391"/>
      <c r="C419" s="384">
        <f t="shared" si="87"/>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35">
      <c r="A420" s="382"/>
      <c r="B420" s="391"/>
      <c r="C420" s="384">
        <f t="shared" si="87"/>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35">
      <c r="A421" s="382"/>
      <c r="B421" s="391"/>
      <c r="C421" s="384">
        <f t="shared" si="87"/>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8">134-28</f>
        <v>106</v>
      </c>
      <c r="T421" s="430">
        <f t="shared" si="88"/>
        <v>106</v>
      </c>
      <c r="U421" s="430">
        <f t="shared" si="88"/>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35">
      <c r="A422" s="382"/>
      <c r="B422" s="391"/>
      <c r="C422" s="384">
        <f t="shared" si="87"/>
        <v>4</v>
      </c>
      <c r="D422" s="408"/>
      <c r="E422" s="465"/>
      <c r="F422" s="465"/>
      <c r="G422" s="408"/>
      <c r="H422" s="429" t="str">
        <f>H$252</f>
        <v>Win</v>
      </c>
      <c r="I422" s="435"/>
      <c r="J422" s="435"/>
      <c r="K422" s="413"/>
      <c r="L422" s="413"/>
      <c r="M422" s="413"/>
      <c r="N422" s="413"/>
      <c r="O422" s="413"/>
      <c r="P422" s="413"/>
      <c r="Q422" s="413"/>
      <c r="R422" s="430">
        <f t="shared" ref="R422:R423" si="89">134-28</f>
        <v>106</v>
      </c>
      <c r="S422" s="430">
        <f t="shared" si="88"/>
        <v>106</v>
      </c>
      <c r="T422" s="430">
        <f t="shared" si="88"/>
        <v>106</v>
      </c>
      <c r="U422" s="430">
        <f t="shared" si="88"/>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35">
      <c r="A423" s="382"/>
      <c r="B423" s="391"/>
      <c r="C423" s="384">
        <f t="shared" si="87"/>
        <v>4</v>
      </c>
      <c r="D423" s="408"/>
      <c r="E423" s="465"/>
      <c r="F423" s="465"/>
      <c r="G423" s="408"/>
      <c r="H423" s="429" t="str">
        <f>H$253</f>
        <v>Spr</v>
      </c>
      <c r="I423" s="435"/>
      <c r="J423" s="435"/>
      <c r="K423" s="413"/>
      <c r="L423" s="413"/>
      <c r="M423" s="413"/>
      <c r="N423" s="413"/>
      <c r="O423" s="413"/>
      <c r="P423" s="413"/>
      <c r="Q423" s="413"/>
      <c r="R423" s="430">
        <f t="shared" si="89"/>
        <v>106</v>
      </c>
      <c r="S423" s="430">
        <f t="shared" si="88"/>
        <v>106</v>
      </c>
      <c r="T423" s="430">
        <f t="shared" si="88"/>
        <v>106</v>
      </c>
      <c r="U423" s="430">
        <f t="shared" si="88"/>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35">
      <c r="A424" s="382"/>
      <c r="B424" s="391"/>
      <c r="C424" s="384">
        <f t="shared" si="87"/>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35">
      <c r="A425" s="382"/>
      <c r="B425" s="391"/>
      <c r="C425" s="384">
        <f t="shared" si="87"/>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90">254-28</f>
        <v>226</v>
      </c>
      <c r="T425" s="430">
        <f t="shared" si="90"/>
        <v>226</v>
      </c>
      <c r="U425" s="430">
        <f t="shared" si="90"/>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35">
      <c r="A426" s="382"/>
      <c r="B426" s="391"/>
      <c r="C426" s="384">
        <f t="shared" si="87"/>
        <v>4</v>
      </c>
      <c r="D426" s="408"/>
      <c r="E426" s="465"/>
      <c r="F426" s="465"/>
      <c r="G426" s="408"/>
      <c r="H426" s="429" t="str">
        <f>H$252</f>
        <v>Win</v>
      </c>
      <c r="I426" s="435"/>
      <c r="J426" s="435"/>
      <c r="K426" s="413"/>
      <c r="L426" s="413"/>
      <c r="M426" s="413"/>
      <c r="N426" s="413"/>
      <c r="O426" s="413"/>
      <c r="P426" s="413"/>
      <c r="Q426" s="413"/>
      <c r="R426" s="430">
        <f t="shared" ref="R426:R427" si="91">254-28</f>
        <v>226</v>
      </c>
      <c r="S426" s="430">
        <f t="shared" si="90"/>
        <v>226</v>
      </c>
      <c r="T426" s="430">
        <f t="shared" si="90"/>
        <v>226</v>
      </c>
      <c r="U426" s="430">
        <f t="shared" si="90"/>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35">
      <c r="A427" s="382"/>
      <c r="B427" s="391"/>
      <c r="C427" s="384">
        <f t="shared" si="87"/>
        <v>4</v>
      </c>
      <c r="D427" s="408"/>
      <c r="E427" s="465"/>
      <c r="F427" s="465"/>
      <c r="G427" s="408"/>
      <c r="H427" s="429" t="str">
        <f>H$253</f>
        <v>Spr</v>
      </c>
      <c r="I427" s="435"/>
      <c r="J427" s="435"/>
      <c r="K427" s="413"/>
      <c r="L427" s="413"/>
      <c r="M427" s="413"/>
      <c r="N427" s="413"/>
      <c r="O427" s="413"/>
      <c r="P427" s="413"/>
      <c r="Q427" s="413"/>
      <c r="R427" s="430">
        <f t="shared" si="91"/>
        <v>226</v>
      </c>
      <c r="S427" s="430">
        <f t="shared" si="90"/>
        <v>226</v>
      </c>
      <c r="T427" s="430">
        <f t="shared" si="90"/>
        <v>226</v>
      </c>
      <c r="U427" s="430">
        <f t="shared" si="90"/>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15" customHeight="1" outlineLevel="2" x14ac:dyDescent="0.3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428</v>
      </c>
      <c r="AR428" s="394"/>
      <c r="AS428" s="382"/>
      <c r="AT428" s="382"/>
      <c r="AU428" s="382"/>
    </row>
    <row r="429" spans="1:47" outlineLevel="1" x14ac:dyDescent="0.35">
      <c r="A429" s="382"/>
      <c r="B429" s="391"/>
      <c r="C429" s="384">
        <f>INT($C$232)+1</f>
        <v>2</v>
      </c>
      <c r="D429" s="408"/>
      <c r="E429" s="465"/>
      <c r="F429" s="465"/>
      <c r="G429" s="408"/>
      <c r="H429" s="468" t="s">
        <v>601</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15" customHeight="1" outlineLevel="3" x14ac:dyDescent="0.35">
      <c r="A430" s="382"/>
      <c r="B430" s="391"/>
      <c r="C430" s="384">
        <f>INT($C$232)+3.005</f>
        <v>4.0049999999999999</v>
      </c>
      <c r="D430" s="408" t="s">
        <v>424</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35">
      <c r="A431" s="382"/>
      <c r="B431" s="391"/>
      <c r="C431" s="384">
        <f>INT($C$232)+2</f>
        <v>3</v>
      </c>
      <c r="D431" s="408"/>
      <c r="E431" s="465"/>
      <c r="F431" s="465"/>
      <c r="G431" s="408"/>
      <c r="H431" s="478" t="s">
        <v>602</v>
      </c>
      <c r="I431" s="436" t="s">
        <v>604</v>
      </c>
      <c r="J431" s="525"/>
      <c r="K431" s="526">
        <f>COUNTA($H432:$H$462)</f>
        <v>30</v>
      </c>
      <c r="L431" s="526">
        <f>COUNTA($I$432:$I$462)/K431</f>
        <v>1</v>
      </c>
      <c r="M431" s="416">
        <v>-9</v>
      </c>
      <c r="N431" s="436" t="s">
        <v>605</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35">
      <c r="A432" s="382"/>
      <c r="B432" s="391"/>
      <c r="C432" s="384">
        <f t="shared" ref="C432:C452" si="92">INT($C$232)+3</f>
        <v>4</v>
      </c>
      <c r="D432" s="408"/>
      <c r="E432" s="465"/>
      <c r="F432" s="465"/>
      <c r="G432" s="408"/>
      <c r="H432" s="429" t="str">
        <f t="shared" ref="H432:H441" si="93">H$251</f>
        <v>Aut</v>
      </c>
      <c r="I432" s="435" t="s">
        <v>837</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35">
      <c r="A433" s="382"/>
      <c r="B433" s="391"/>
      <c r="C433" s="384">
        <f>INT($C$232)+4</f>
        <v>5</v>
      </c>
      <c r="D433" s="408"/>
      <c r="E433" s="465"/>
      <c r="F433" s="465"/>
      <c r="G433" s="408"/>
      <c r="H433" s="429" t="str">
        <f t="shared" si="93"/>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35">
      <c r="A434" s="382"/>
      <c r="B434" s="391"/>
      <c r="C434" s="384">
        <f t="shared" ref="C434:C441" si="94">INT($C$232)+4</f>
        <v>5</v>
      </c>
      <c r="D434" s="408"/>
      <c r="E434" s="465"/>
      <c r="F434" s="465"/>
      <c r="G434" s="408"/>
      <c r="H434" s="429" t="str">
        <f t="shared" si="93"/>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35">
      <c r="A435" s="382"/>
      <c r="B435" s="391"/>
      <c r="C435" s="384">
        <f t="shared" si="94"/>
        <v>5</v>
      </c>
      <c r="D435" s="408"/>
      <c r="E435" s="465"/>
      <c r="F435" s="465"/>
      <c r="G435" s="408"/>
      <c r="H435" s="429" t="str">
        <f t="shared" si="93"/>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35">
      <c r="A436" s="382"/>
      <c r="B436" s="391"/>
      <c r="C436" s="384">
        <f t="shared" si="94"/>
        <v>5</v>
      </c>
      <c r="D436" s="408"/>
      <c r="E436" s="465"/>
      <c r="F436" s="465"/>
      <c r="G436" s="408"/>
      <c r="H436" s="429" t="str">
        <f t="shared" si="93"/>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35">
      <c r="A437" s="382"/>
      <c r="B437" s="391"/>
      <c r="C437" s="384">
        <f t="shared" si="94"/>
        <v>5</v>
      </c>
      <c r="D437" s="408"/>
      <c r="E437" s="465"/>
      <c r="F437" s="465"/>
      <c r="G437" s="408"/>
      <c r="H437" s="429" t="str">
        <f t="shared" si="93"/>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35">
      <c r="A438" s="382"/>
      <c r="B438" s="391"/>
      <c r="C438" s="384">
        <f t="shared" si="94"/>
        <v>5</v>
      </c>
      <c r="D438" s="408"/>
      <c r="E438" s="465"/>
      <c r="F438" s="465"/>
      <c r="G438" s="408"/>
      <c r="H438" s="429" t="str">
        <f t="shared" si="93"/>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35">
      <c r="A439" s="382"/>
      <c r="B439" s="391"/>
      <c r="C439" s="384">
        <f t="shared" si="94"/>
        <v>5</v>
      </c>
      <c r="D439" s="408"/>
      <c r="E439" s="465"/>
      <c r="F439" s="465"/>
      <c r="G439" s="408"/>
      <c r="H439" s="429" t="str">
        <f t="shared" si="93"/>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35">
      <c r="A440" s="382"/>
      <c r="B440" s="391"/>
      <c r="C440" s="384">
        <f t="shared" si="94"/>
        <v>5</v>
      </c>
      <c r="D440" s="408"/>
      <c r="E440" s="465"/>
      <c r="F440" s="465"/>
      <c r="G440" s="408"/>
      <c r="H440" s="429" t="str">
        <f t="shared" si="93"/>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35">
      <c r="A441" s="382"/>
      <c r="B441" s="391"/>
      <c r="C441" s="384">
        <f t="shared" si="94"/>
        <v>5</v>
      </c>
      <c r="D441" s="408"/>
      <c r="E441" s="465"/>
      <c r="F441" s="465"/>
      <c r="G441" s="408"/>
      <c r="H441" s="429" t="str">
        <f t="shared" si="93"/>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35">
      <c r="A442" s="382"/>
      <c r="B442" s="391"/>
      <c r="C442" s="384">
        <f t="shared" si="92"/>
        <v>4</v>
      </c>
      <c r="D442" s="408"/>
      <c r="E442" s="465"/>
      <c r="F442" s="465"/>
      <c r="G442" s="408"/>
      <c r="H442" s="429" t="str">
        <f>H$252</f>
        <v>Win</v>
      </c>
      <c r="I442" s="435" t="s">
        <v>837</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35">
      <c r="A443" s="382"/>
      <c r="B443" s="391"/>
      <c r="C443" s="384">
        <f>INT($C$232)+4</f>
        <v>5</v>
      </c>
      <c r="D443" s="408"/>
      <c r="E443" s="465"/>
      <c r="F443" s="465"/>
      <c r="G443" s="408"/>
      <c r="H443" s="429" t="str">
        <f t="shared" ref="H443:H451" si="95">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35">
      <c r="A444" s="382"/>
      <c r="B444" s="391"/>
      <c r="C444" s="384">
        <f t="shared" ref="C444:C451" si="96">INT($C$232)+4</f>
        <v>5</v>
      </c>
      <c r="D444" s="408"/>
      <c r="E444" s="465"/>
      <c r="F444" s="465"/>
      <c r="G444" s="408"/>
      <c r="H444" s="429" t="str">
        <f t="shared" si="95"/>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35">
      <c r="A445" s="382"/>
      <c r="B445" s="391"/>
      <c r="C445" s="384">
        <f t="shared" si="96"/>
        <v>5</v>
      </c>
      <c r="D445" s="408"/>
      <c r="E445" s="465"/>
      <c r="F445" s="465"/>
      <c r="G445" s="408"/>
      <c r="H445" s="429" t="str">
        <f t="shared" si="95"/>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35">
      <c r="A446" s="382"/>
      <c r="B446" s="391"/>
      <c r="C446" s="384">
        <f t="shared" si="96"/>
        <v>5</v>
      </c>
      <c r="D446" s="408"/>
      <c r="E446" s="465"/>
      <c r="F446" s="465"/>
      <c r="G446" s="408"/>
      <c r="H446" s="429" t="str">
        <f t="shared" si="95"/>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35">
      <c r="A447" s="382"/>
      <c r="B447" s="391"/>
      <c r="C447" s="384">
        <f t="shared" si="96"/>
        <v>5</v>
      </c>
      <c r="D447" s="408"/>
      <c r="E447" s="465"/>
      <c r="F447" s="465"/>
      <c r="G447" s="408"/>
      <c r="H447" s="429" t="str">
        <f t="shared" si="95"/>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35">
      <c r="A448" s="382"/>
      <c r="B448" s="391"/>
      <c r="C448" s="384">
        <f t="shared" si="96"/>
        <v>5</v>
      </c>
      <c r="D448" s="408"/>
      <c r="E448" s="465"/>
      <c r="F448" s="465"/>
      <c r="G448" s="408"/>
      <c r="H448" s="429" t="str">
        <f t="shared" si="95"/>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35">
      <c r="A449" s="382"/>
      <c r="B449" s="391"/>
      <c r="C449" s="384">
        <f t="shared" si="96"/>
        <v>5</v>
      </c>
      <c r="D449" s="408"/>
      <c r="E449" s="465"/>
      <c r="F449" s="465"/>
      <c r="G449" s="408"/>
      <c r="H449" s="429" t="str">
        <f t="shared" si="95"/>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35">
      <c r="A450" s="382"/>
      <c r="B450" s="391"/>
      <c r="C450" s="384">
        <f t="shared" si="96"/>
        <v>5</v>
      </c>
      <c r="D450" s="408"/>
      <c r="E450" s="465"/>
      <c r="F450" s="465"/>
      <c r="G450" s="408"/>
      <c r="H450" s="429" t="str">
        <f t="shared" si="95"/>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35">
      <c r="A451" s="382"/>
      <c r="B451" s="391"/>
      <c r="C451" s="384">
        <f t="shared" si="96"/>
        <v>5</v>
      </c>
      <c r="D451" s="408"/>
      <c r="E451" s="465"/>
      <c r="F451" s="465"/>
      <c r="G451" s="408"/>
      <c r="H451" s="429" t="str">
        <f t="shared" si="95"/>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35">
      <c r="A452" s="382"/>
      <c r="B452" s="391"/>
      <c r="C452" s="384">
        <f t="shared" si="92"/>
        <v>4</v>
      </c>
      <c r="D452" s="408"/>
      <c r="E452" s="465"/>
      <c r="F452" s="465"/>
      <c r="G452" s="408"/>
      <c r="H452" s="429" t="str">
        <f t="shared" ref="H452:H461" si="97">H$253</f>
        <v>Spr</v>
      </c>
      <c r="I452" s="435" t="s">
        <v>837</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35">
      <c r="A453" s="382"/>
      <c r="B453" s="391"/>
      <c r="C453" s="384">
        <f>INT($C$232)+4</f>
        <v>5</v>
      </c>
      <c r="D453" s="408"/>
      <c r="E453" s="465"/>
      <c r="F453" s="465"/>
      <c r="G453" s="408"/>
      <c r="H453" s="429" t="str">
        <f t="shared" si="97"/>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35">
      <c r="A454" s="382"/>
      <c r="B454" s="391"/>
      <c r="C454" s="384">
        <f t="shared" ref="C454:C461" si="98">INT($C$232)+4</f>
        <v>5</v>
      </c>
      <c r="D454" s="408"/>
      <c r="E454" s="465"/>
      <c r="F454" s="465"/>
      <c r="G454" s="408"/>
      <c r="H454" s="429" t="str">
        <f t="shared" si="97"/>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35">
      <c r="A455" s="382"/>
      <c r="B455" s="391"/>
      <c r="C455" s="384">
        <f t="shared" si="98"/>
        <v>5</v>
      </c>
      <c r="D455" s="408"/>
      <c r="E455" s="465"/>
      <c r="F455" s="465"/>
      <c r="G455" s="408"/>
      <c r="H455" s="429" t="str">
        <f t="shared" si="97"/>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35">
      <c r="A456" s="382"/>
      <c r="B456" s="391"/>
      <c r="C456" s="384">
        <f t="shared" si="98"/>
        <v>5</v>
      </c>
      <c r="D456" s="408"/>
      <c r="E456" s="465"/>
      <c r="F456" s="465"/>
      <c r="G456" s="408"/>
      <c r="H456" s="429" t="str">
        <f t="shared" si="97"/>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35">
      <c r="A457" s="382"/>
      <c r="B457" s="391"/>
      <c r="C457" s="384">
        <f t="shared" si="98"/>
        <v>5</v>
      </c>
      <c r="D457" s="408"/>
      <c r="E457" s="465"/>
      <c r="F457" s="465"/>
      <c r="G457" s="408"/>
      <c r="H457" s="429" t="str">
        <f t="shared" si="97"/>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35">
      <c r="A458" s="382"/>
      <c r="B458" s="391"/>
      <c r="C458" s="384">
        <f t="shared" si="98"/>
        <v>5</v>
      </c>
      <c r="D458" s="408"/>
      <c r="E458" s="465"/>
      <c r="F458" s="465"/>
      <c r="G458" s="408"/>
      <c r="H458" s="429" t="str">
        <f t="shared" si="97"/>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35">
      <c r="A459" s="382"/>
      <c r="B459" s="391"/>
      <c r="C459" s="384">
        <f t="shared" si="98"/>
        <v>5</v>
      </c>
      <c r="D459" s="408"/>
      <c r="E459" s="465"/>
      <c r="F459" s="465"/>
      <c r="G459" s="408"/>
      <c r="H459" s="429" t="str">
        <f t="shared" si="97"/>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35">
      <c r="A460" s="382"/>
      <c r="B460" s="391"/>
      <c r="C460" s="384">
        <f t="shared" si="98"/>
        <v>5</v>
      </c>
      <c r="D460" s="408"/>
      <c r="E460" s="465"/>
      <c r="F460" s="465"/>
      <c r="G460" s="408"/>
      <c r="H460" s="429" t="str">
        <f t="shared" si="97"/>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35">
      <c r="A461" s="382"/>
      <c r="B461" s="391"/>
      <c r="C461" s="384">
        <f t="shared" si="98"/>
        <v>5</v>
      </c>
      <c r="D461" s="408"/>
      <c r="E461" s="465"/>
      <c r="F461" s="465"/>
      <c r="G461" s="408"/>
      <c r="H461" s="429" t="str">
        <f t="shared" si="97"/>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15" customHeight="1" outlineLevel="2" x14ac:dyDescent="0.3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428</v>
      </c>
      <c r="AR462" s="394"/>
      <c r="AS462" s="382"/>
      <c r="AT462" s="382"/>
      <c r="AU462" s="382"/>
    </row>
    <row r="463" spans="1:47" outlineLevel="2" x14ac:dyDescent="0.35">
      <c r="A463" s="382"/>
      <c r="B463" s="391"/>
      <c r="C463" s="384">
        <f>INT($C$232)+2</f>
        <v>3</v>
      </c>
      <c r="D463" s="408"/>
      <c r="E463" s="465"/>
      <c r="F463" s="465"/>
      <c r="G463" s="408"/>
      <c r="H463" s="478" t="s">
        <v>602</v>
      </c>
      <c r="I463" s="436" t="s">
        <v>606</v>
      </c>
      <c r="J463" s="436"/>
      <c r="K463" s="528">
        <f>COUNTA($H464:$H$476)</f>
        <v>3</v>
      </c>
      <c r="L463" s="526">
        <f>COUNTA($I$464:$I$476)/K463</f>
        <v>4</v>
      </c>
      <c r="M463" s="500"/>
      <c r="N463" s="413"/>
      <c r="O463" s="436" t="s">
        <v>607</v>
      </c>
      <c r="P463" s="436"/>
      <c r="Q463" s="436"/>
      <c r="R463" s="436" t="s">
        <v>608</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35">
      <c r="A464" s="382"/>
      <c r="B464" s="391"/>
      <c r="C464" s="384">
        <f t="shared" ref="C464:C475" si="99">INT($C$232)+3</f>
        <v>4</v>
      </c>
      <c r="D464" s="408"/>
      <c r="E464" s="465"/>
      <c r="F464" s="465"/>
      <c r="G464" s="408"/>
      <c r="H464" s="429" t="str">
        <f>H$251</f>
        <v>Aut</v>
      </c>
      <c r="I464" s="435" t="s">
        <v>609</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35">
      <c r="A465" s="382"/>
      <c r="B465" s="391"/>
      <c r="C465" s="384">
        <f t="shared" si="99"/>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35">
      <c r="A466" s="382"/>
      <c r="B466" s="391"/>
      <c r="C466" s="384">
        <f t="shared" si="99"/>
        <v>4</v>
      </c>
      <c r="D466" s="408"/>
      <c r="E466" s="465"/>
      <c r="F466" s="465"/>
      <c r="G466" s="408"/>
      <c r="H466" s="429"/>
      <c r="I466" s="435" t="str">
        <f>H355</f>
        <v>a1</v>
      </c>
      <c r="J466" s="435"/>
      <c r="K466" s="413"/>
      <c r="L466" s="413"/>
      <c r="M466" s="413"/>
      <c r="N466" s="430">
        <v>19</v>
      </c>
      <c r="O466" s="773">
        <f>IF(N466=0,0,N466+72)</f>
        <v>91</v>
      </c>
      <c r="P466" s="774">
        <f t="shared" ref="P466:P467" si="100">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35">
      <c r="A467" s="382"/>
      <c r="B467" s="391"/>
      <c r="C467" s="384">
        <f t="shared" si="99"/>
        <v>4</v>
      </c>
      <c r="D467" s="408"/>
      <c r="E467" s="465"/>
      <c r="F467" s="465"/>
      <c r="G467" s="408"/>
      <c r="H467" s="429"/>
      <c r="I467" s="435" t="str">
        <f>H356</f>
        <v>a2</v>
      </c>
      <c r="J467" s="435"/>
      <c r="K467" s="413"/>
      <c r="L467" s="413"/>
      <c r="M467" s="413"/>
      <c r="N467" s="430">
        <v>19</v>
      </c>
      <c r="O467" s="773">
        <f>IF(N467=0,0,N467+72)</f>
        <v>91</v>
      </c>
      <c r="P467" s="774">
        <f t="shared" si="100"/>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35">
      <c r="A468" s="382"/>
      <c r="B468" s="391"/>
      <c r="C468" s="384">
        <f t="shared" si="99"/>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35">
      <c r="A469" s="382"/>
      <c r="B469" s="391"/>
      <c r="C469" s="384">
        <f t="shared" si="99"/>
        <v>4</v>
      </c>
      <c r="D469" s="408"/>
      <c r="E469" s="465"/>
      <c r="F469" s="465"/>
      <c r="G469" s="408"/>
      <c r="H469" s="429"/>
      <c r="I469" s="435" t="str">
        <f t="shared" ref="I469:I471" si="101">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35">
      <c r="A470" s="382"/>
      <c r="B470" s="391"/>
      <c r="C470" s="384">
        <f t="shared" si="99"/>
        <v>4</v>
      </c>
      <c r="D470" s="408"/>
      <c r="E470" s="465"/>
      <c r="F470" s="465"/>
      <c r="G470" s="408"/>
      <c r="H470" s="429"/>
      <c r="I470" s="435" t="str">
        <f t="shared" si="101"/>
        <v>a1</v>
      </c>
      <c r="J470" s="435"/>
      <c r="K470" s="413"/>
      <c r="L470" s="413"/>
      <c r="M470" s="413"/>
      <c r="N470" s="775">
        <f>IF(N466=0,0,N466+24)</f>
        <v>43</v>
      </c>
      <c r="O470" s="773">
        <f>IF(N470=0,0,N470+72)</f>
        <v>115</v>
      </c>
      <c r="P470" s="774">
        <f t="shared" ref="P470:P471" si="102">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35">
      <c r="A471" s="382"/>
      <c r="B471" s="391"/>
      <c r="C471" s="384">
        <f t="shared" si="99"/>
        <v>4</v>
      </c>
      <c r="D471" s="408"/>
      <c r="E471" s="465"/>
      <c r="F471" s="465"/>
      <c r="G471" s="408"/>
      <c r="H471" s="429"/>
      <c r="I471" s="435" t="str">
        <f t="shared" si="101"/>
        <v>a2</v>
      </c>
      <c r="J471" s="435"/>
      <c r="K471" s="413"/>
      <c r="L471" s="413"/>
      <c r="M471" s="413"/>
      <c r="N471" s="775">
        <f>IF(N467=0,0,N467+24)</f>
        <v>43</v>
      </c>
      <c r="O471" s="773">
        <f>IF(N471=0,0,N471+72)</f>
        <v>115</v>
      </c>
      <c r="P471" s="774">
        <f t="shared" si="102"/>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35">
      <c r="A472" s="382"/>
      <c r="B472" s="391"/>
      <c r="C472" s="384">
        <f t="shared" si="99"/>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35">
      <c r="A473" s="382"/>
      <c r="B473" s="391"/>
      <c r="C473" s="384">
        <f t="shared" si="99"/>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35">
      <c r="A474" s="382"/>
      <c r="B474" s="391"/>
      <c r="C474" s="384">
        <f t="shared" si="99"/>
        <v>4</v>
      </c>
      <c r="D474" s="408"/>
      <c r="E474" s="465"/>
      <c r="F474" s="465"/>
      <c r="G474" s="408"/>
      <c r="H474" s="429"/>
      <c r="I474" s="435" t="str">
        <f>I466</f>
        <v>a1</v>
      </c>
      <c r="J474" s="435"/>
      <c r="K474" s="413"/>
      <c r="L474" s="413"/>
      <c r="M474" s="413"/>
      <c r="N474" s="775">
        <f>IF(N470=0,0,N470+24)</f>
        <v>67</v>
      </c>
      <c r="O474" s="773">
        <f>IF(N474=0,0,N474+72)</f>
        <v>139</v>
      </c>
      <c r="P474" s="774">
        <f t="shared" ref="P474:P475" si="103">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35">
      <c r="A475" s="382"/>
      <c r="B475" s="391"/>
      <c r="C475" s="384">
        <f t="shared" si="99"/>
        <v>4</v>
      </c>
      <c r="D475" s="408"/>
      <c r="E475" s="465"/>
      <c r="F475" s="465"/>
      <c r="G475" s="408"/>
      <c r="H475" s="429"/>
      <c r="I475" s="435" t="str">
        <f>I467</f>
        <v>a2</v>
      </c>
      <c r="J475" s="435"/>
      <c r="K475" s="413"/>
      <c r="L475" s="413"/>
      <c r="M475" s="413"/>
      <c r="N475" s="775">
        <f>IF(N471=0,0,N471+24)</f>
        <v>67</v>
      </c>
      <c r="O475" s="773">
        <f>IF(N475=0,0,N475+72)</f>
        <v>139</v>
      </c>
      <c r="P475" s="774">
        <f t="shared" si="103"/>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15" customHeight="1" outlineLevel="2" x14ac:dyDescent="0.3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428</v>
      </c>
      <c r="AR476" s="394"/>
      <c r="AS476" s="382"/>
      <c r="AT476" s="382"/>
      <c r="AU476" s="382"/>
    </row>
    <row r="477" spans="1:47" outlineLevel="2" x14ac:dyDescent="0.35">
      <c r="A477" s="382"/>
      <c r="B477" s="391"/>
      <c r="C477" s="384">
        <f>INT($C$232)+2</f>
        <v>3</v>
      </c>
      <c r="D477" s="408"/>
      <c r="E477" s="465"/>
      <c r="F477" s="465"/>
      <c r="G477" s="408"/>
      <c r="H477" s="478" t="s">
        <v>602</v>
      </c>
      <c r="I477" s="436" t="s">
        <v>610</v>
      </c>
      <c r="J477" s="436"/>
      <c r="K477" s="528"/>
      <c r="L477" s="526">
        <f>COUNTA($I478:$I$490)/COUNTA($H478:$H$490)</f>
        <v>4</v>
      </c>
      <c r="M477" s="413"/>
      <c r="N477" s="436" t="s">
        <v>611</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35">
      <c r="A478" s="382"/>
      <c r="B478" s="391"/>
      <c r="C478" s="384">
        <f t="shared" ref="C478:C489" si="104">INT($C$232)+3</f>
        <v>4</v>
      </c>
      <c r="D478" s="408"/>
      <c r="E478" s="465"/>
      <c r="F478" s="465"/>
      <c r="G478" s="408"/>
      <c r="H478" s="429" t="str">
        <f>H$251</f>
        <v>Aut</v>
      </c>
      <c r="I478" s="435" t="s">
        <v>609</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35">
      <c r="A479" s="382"/>
      <c r="B479" s="391"/>
      <c r="C479" s="384">
        <f t="shared" si="104"/>
        <v>4</v>
      </c>
      <c r="D479" s="408"/>
      <c r="E479" s="465"/>
      <c r="F479" s="465"/>
      <c r="G479" s="408"/>
      <c r="H479" s="429"/>
      <c r="I479" s="435" t="s">
        <v>612</v>
      </c>
      <c r="J479" s="435"/>
      <c r="K479" s="413"/>
      <c r="L479" s="413"/>
      <c r="M479" s="413"/>
      <c r="N479" s="430">
        <v>15</v>
      </c>
      <c r="O479" s="773">
        <f>IF(N479=0,0,N479+72)</f>
        <v>87</v>
      </c>
      <c r="P479" s="774">
        <f t="shared" ref="P479:P481" si="105">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35">
      <c r="A480" s="382"/>
      <c r="B480" s="391"/>
      <c r="C480" s="384">
        <f t="shared" si="104"/>
        <v>4</v>
      </c>
      <c r="D480" s="408"/>
      <c r="E480" s="465"/>
      <c r="F480" s="465"/>
      <c r="G480" s="408"/>
      <c r="H480" s="429"/>
      <c r="I480" s="435" t="s">
        <v>613</v>
      </c>
      <c r="J480" s="435"/>
      <c r="K480" s="413"/>
      <c r="L480" s="413"/>
      <c r="M480" s="413"/>
      <c r="N480" s="430">
        <v>16</v>
      </c>
      <c r="O480" s="773">
        <f>IF(N480=0,0,N480+72)</f>
        <v>88</v>
      </c>
      <c r="P480" s="774">
        <f t="shared" si="105"/>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35">
      <c r="A481" s="382"/>
      <c r="B481" s="391"/>
      <c r="C481" s="384">
        <f t="shared" si="104"/>
        <v>4</v>
      </c>
      <c r="D481" s="408"/>
      <c r="E481" s="465"/>
      <c r="F481" s="465"/>
      <c r="G481" s="408"/>
      <c r="H481" s="429"/>
      <c r="I481" s="435" t="s">
        <v>614</v>
      </c>
      <c r="J481" s="435"/>
      <c r="K481" s="413"/>
      <c r="L481" s="413"/>
      <c r="M481" s="413"/>
      <c r="N481" s="430">
        <v>17</v>
      </c>
      <c r="O481" s="773">
        <f>IF(N481=0,0,N481+72)</f>
        <v>89</v>
      </c>
      <c r="P481" s="774">
        <f t="shared" si="105"/>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35">
      <c r="A482" s="382"/>
      <c r="B482" s="391"/>
      <c r="C482" s="384">
        <f t="shared" si="104"/>
        <v>4</v>
      </c>
      <c r="D482" s="408"/>
      <c r="E482" s="465"/>
      <c r="F482" s="465"/>
      <c r="G482" s="408"/>
      <c r="H482" s="429" t="str">
        <f>H$252</f>
        <v>Win</v>
      </c>
      <c r="I482" s="435" t="s">
        <v>609</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35">
      <c r="A483" s="382"/>
      <c r="B483" s="391"/>
      <c r="C483" s="384">
        <f t="shared" si="104"/>
        <v>4</v>
      </c>
      <c r="D483" s="408"/>
      <c r="E483" s="465"/>
      <c r="F483" s="465"/>
      <c r="G483" s="408"/>
      <c r="H483" s="429"/>
      <c r="I483" s="435" t="s">
        <v>612</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35">
      <c r="A484" s="382"/>
      <c r="B484" s="391"/>
      <c r="C484" s="384">
        <f t="shared" si="104"/>
        <v>4</v>
      </c>
      <c r="D484" s="408"/>
      <c r="E484" s="465"/>
      <c r="F484" s="465"/>
      <c r="G484" s="408"/>
      <c r="H484" s="429"/>
      <c r="I484" s="435" t="s">
        <v>613</v>
      </c>
      <c r="J484" s="435"/>
      <c r="K484" s="413"/>
      <c r="L484" s="413"/>
      <c r="M484" s="413"/>
      <c r="N484" s="775">
        <f>IF(N480=0,0,N480+24)</f>
        <v>40</v>
      </c>
      <c r="O484" s="773">
        <f>IF(N484=0,0,N484+72)</f>
        <v>112</v>
      </c>
      <c r="P484" s="774">
        <f t="shared" ref="P484:P485" si="106">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35">
      <c r="A485" s="382"/>
      <c r="B485" s="391"/>
      <c r="C485" s="384">
        <f t="shared" si="104"/>
        <v>4</v>
      </c>
      <c r="D485" s="408"/>
      <c r="E485" s="465"/>
      <c r="F485" s="465"/>
      <c r="G485" s="408"/>
      <c r="H485" s="429"/>
      <c r="I485" s="435" t="s">
        <v>614</v>
      </c>
      <c r="J485" s="435"/>
      <c r="K485" s="413"/>
      <c r="L485" s="413"/>
      <c r="M485" s="413"/>
      <c r="N485" s="775">
        <f>IF(N481=0,0,N481+24)</f>
        <v>41</v>
      </c>
      <c r="O485" s="773">
        <f>IF(N485=0,0,N485+72)</f>
        <v>113</v>
      </c>
      <c r="P485" s="774">
        <f t="shared" si="106"/>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35">
      <c r="A486" s="382"/>
      <c r="B486" s="391"/>
      <c r="C486" s="384">
        <f t="shared" si="104"/>
        <v>4</v>
      </c>
      <c r="D486" s="408"/>
      <c r="E486" s="465"/>
      <c r="F486" s="465"/>
      <c r="G486" s="408"/>
      <c r="H486" s="429" t="str">
        <f>H$253</f>
        <v>Spr</v>
      </c>
      <c r="I486" s="435" t="s">
        <v>609</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35">
      <c r="A487" s="382"/>
      <c r="B487" s="391"/>
      <c r="C487" s="384">
        <f t="shared" si="104"/>
        <v>4</v>
      </c>
      <c r="D487" s="408"/>
      <c r="E487" s="465"/>
      <c r="F487" s="465"/>
      <c r="G487" s="408"/>
      <c r="H487" s="429"/>
      <c r="I487" s="435" t="s">
        <v>612</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35">
      <c r="A488" s="382"/>
      <c r="B488" s="391"/>
      <c r="C488" s="384">
        <f t="shared" si="104"/>
        <v>4</v>
      </c>
      <c r="D488" s="408"/>
      <c r="E488" s="465"/>
      <c r="F488" s="465"/>
      <c r="G488" s="408"/>
      <c r="H488" s="429"/>
      <c r="I488" s="435" t="s">
        <v>613</v>
      </c>
      <c r="J488" s="435"/>
      <c r="K488" s="413"/>
      <c r="L488" s="413"/>
      <c r="M488" s="413"/>
      <c r="N488" s="775">
        <f>IF(N484=0,0,N484+24)</f>
        <v>64</v>
      </c>
      <c r="O488" s="773">
        <f>IF(N488=0,0,N488+72)</f>
        <v>136</v>
      </c>
      <c r="P488" s="774">
        <f t="shared" ref="P488:P489" si="107">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35">
      <c r="A489" s="382"/>
      <c r="B489" s="391"/>
      <c r="C489" s="384">
        <f t="shared" si="104"/>
        <v>4</v>
      </c>
      <c r="D489" s="408"/>
      <c r="E489" s="465"/>
      <c r="F489" s="465"/>
      <c r="G489" s="408"/>
      <c r="H489" s="429"/>
      <c r="I489" s="435" t="s">
        <v>614</v>
      </c>
      <c r="J489" s="435"/>
      <c r="K489" s="413"/>
      <c r="L489" s="413"/>
      <c r="M489" s="413"/>
      <c r="N489" s="775">
        <f>IF(N485=0,0,N485+24)</f>
        <v>65</v>
      </c>
      <c r="O489" s="773">
        <f>IF(N489=0,0,N489+72)</f>
        <v>137</v>
      </c>
      <c r="P489" s="774">
        <f t="shared" si="107"/>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15" customHeight="1" outlineLevel="2" x14ac:dyDescent="0.3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428</v>
      </c>
      <c r="AR490" s="394"/>
      <c r="AS490" s="382"/>
      <c r="AT490" s="382"/>
      <c r="AU490" s="382"/>
    </row>
    <row r="491" spans="1:47" outlineLevel="2" x14ac:dyDescent="0.35">
      <c r="A491" s="382"/>
      <c r="B491" s="391"/>
      <c r="C491" s="384">
        <f>INT($C$232)+2</f>
        <v>3</v>
      </c>
      <c r="D491" s="408"/>
      <c r="E491" s="465"/>
      <c r="F491" s="465"/>
      <c r="G491" s="408"/>
      <c r="H491" s="478" t="s">
        <v>602</v>
      </c>
      <c r="I491" s="478" t="s">
        <v>914</v>
      </c>
      <c r="J491" s="436" t="s">
        <v>929</v>
      </c>
      <c r="K491" s="436"/>
      <c r="L491" s="526">
        <f>COUNTA($J492:$J$612)/COUNTA($I492:$I$612)</f>
        <v>8</v>
      </c>
      <c r="M491" s="413"/>
      <c r="N491" s="436" t="s">
        <v>611</v>
      </c>
      <c r="O491" s="436"/>
      <c r="P491" s="436"/>
      <c r="Q491" s="436"/>
      <c r="R491" s="778" t="s">
        <v>927</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35">
      <c r="A492" s="382"/>
      <c r="B492" s="391"/>
      <c r="C492" s="384">
        <f t="shared" ref="C492:C533" si="108">INT($C$232)+3</f>
        <v>4</v>
      </c>
      <c r="D492" s="408"/>
      <c r="E492" s="465"/>
      <c r="F492" s="465"/>
      <c r="G492" s="408"/>
      <c r="H492" s="429" t="str">
        <f>H$251</f>
        <v>Aut</v>
      </c>
      <c r="I492" s="429">
        <v>0</v>
      </c>
      <c r="J492" s="435" t="s">
        <v>915</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35">
      <c r="A493" s="382"/>
      <c r="B493" s="391"/>
      <c r="C493" s="384">
        <f t="shared" si="108"/>
        <v>4</v>
      </c>
      <c r="D493" s="408"/>
      <c r="E493" s="465"/>
      <c r="F493" s="465"/>
      <c r="G493" s="408"/>
      <c r="H493" s="413"/>
      <c r="I493" s="429"/>
      <c r="J493" s="435" t="s">
        <v>916</v>
      </c>
      <c r="K493" s="435"/>
      <c r="L493" s="413"/>
      <c r="M493" s="413"/>
      <c r="N493" s="430">
        <v>1</v>
      </c>
      <c r="O493" s="773">
        <f t="shared" ref="O493" si="109">IF(N493=0,0,N493+72)</f>
        <v>73</v>
      </c>
      <c r="P493" s="774">
        <f t="shared" ref="P493" si="110">O493</f>
        <v>73</v>
      </c>
      <c r="Q493" s="773">
        <f t="shared" ref="Q493" si="111">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35">
      <c r="A494" s="382"/>
      <c r="B494" s="391"/>
      <c r="C494" s="384">
        <f t="shared" si="108"/>
        <v>4</v>
      </c>
      <c r="D494" s="408"/>
      <c r="E494" s="465"/>
      <c r="F494" s="465"/>
      <c r="G494" s="408"/>
      <c r="H494" s="413"/>
      <c r="I494" s="429"/>
      <c r="J494" s="435" t="s">
        <v>151</v>
      </c>
      <c r="K494" s="435"/>
      <c r="L494" s="413"/>
      <c r="M494" s="413"/>
      <c r="N494" s="430">
        <v>0</v>
      </c>
      <c r="O494" s="773">
        <f t="shared" ref="O494:O499" si="112">IF(N494=0,0,N494+72)</f>
        <v>0</v>
      </c>
      <c r="P494" s="774">
        <f t="shared" ref="P494:P499" si="113">O494</f>
        <v>0</v>
      </c>
      <c r="Q494" s="773">
        <f t="shared" ref="Q494:Q499" si="114">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35">
      <c r="A495" s="382"/>
      <c r="B495" s="391"/>
      <c r="C495" s="384">
        <f t="shared" si="108"/>
        <v>4</v>
      </c>
      <c r="D495" s="408"/>
      <c r="E495" s="465"/>
      <c r="F495" s="465"/>
      <c r="G495" s="408"/>
      <c r="H495" s="413"/>
      <c r="I495" s="429"/>
      <c r="J495" s="435" t="s">
        <v>615</v>
      </c>
      <c r="K495" s="435"/>
      <c r="L495" s="413"/>
      <c r="M495" s="413"/>
      <c r="N495" s="430">
        <v>0</v>
      </c>
      <c r="O495" s="773">
        <f t="shared" si="112"/>
        <v>0</v>
      </c>
      <c r="P495" s="774">
        <f t="shared" si="113"/>
        <v>0</v>
      </c>
      <c r="Q495" s="773">
        <f t="shared" si="114"/>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35">
      <c r="A496" s="382"/>
      <c r="B496" s="391"/>
      <c r="C496" s="384">
        <f t="shared" si="108"/>
        <v>4</v>
      </c>
      <c r="D496" s="408"/>
      <c r="E496" s="465"/>
      <c r="F496" s="465"/>
      <c r="G496" s="408"/>
      <c r="H496" s="413"/>
      <c r="I496" s="429"/>
      <c r="J496" s="435" t="s">
        <v>616</v>
      </c>
      <c r="K496" s="435"/>
      <c r="L496" s="413"/>
      <c r="M496" s="413"/>
      <c r="N496" s="430">
        <v>0</v>
      </c>
      <c r="O496" s="773">
        <f t="shared" si="112"/>
        <v>0</v>
      </c>
      <c r="P496" s="774">
        <f t="shared" si="113"/>
        <v>0</v>
      </c>
      <c r="Q496" s="773">
        <f t="shared" si="114"/>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35">
      <c r="A497" s="382"/>
      <c r="B497" s="391"/>
      <c r="C497" s="384">
        <f t="shared" si="108"/>
        <v>4</v>
      </c>
      <c r="D497" s="408"/>
      <c r="E497" s="465"/>
      <c r="F497" s="465"/>
      <c r="G497" s="408"/>
      <c r="H497" s="413"/>
      <c r="I497" s="429"/>
      <c r="J497" s="435" t="s">
        <v>617</v>
      </c>
      <c r="K497" s="435"/>
      <c r="L497" s="413"/>
      <c r="M497" s="413"/>
      <c r="N497" s="430">
        <v>0</v>
      </c>
      <c r="O497" s="773">
        <f t="shared" si="112"/>
        <v>0</v>
      </c>
      <c r="P497" s="774">
        <f t="shared" si="113"/>
        <v>0</v>
      </c>
      <c r="Q497" s="773">
        <f t="shared" si="114"/>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35">
      <c r="A498" s="382"/>
      <c r="B498" s="391"/>
      <c r="C498" s="384">
        <f t="shared" si="108"/>
        <v>4</v>
      </c>
      <c r="D498" s="408"/>
      <c r="E498" s="465"/>
      <c r="F498" s="465"/>
      <c r="G498" s="408"/>
      <c r="H498" s="413"/>
      <c r="I498" s="429"/>
      <c r="J498" s="435" t="s">
        <v>618</v>
      </c>
      <c r="K498" s="435"/>
      <c r="L498" s="413"/>
      <c r="M498" s="413"/>
      <c r="N498" s="430">
        <v>0</v>
      </c>
      <c r="O498" s="773">
        <f t="shared" si="112"/>
        <v>0</v>
      </c>
      <c r="P498" s="774">
        <f t="shared" si="113"/>
        <v>0</v>
      </c>
      <c r="Q498" s="773">
        <f t="shared" si="114"/>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35">
      <c r="A499" s="382"/>
      <c r="B499" s="391"/>
      <c r="C499" s="384">
        <f t="shared" si="108"/>
        <v>4</v>
      </c>
      <c r="D499" s="408"/>
      <c r="E499" s="465"/>
      <c r="F499" s="465"/>
      <c r="G499" s="408"/>
      <c r="H499" s="413"/>
      <c r="I499" s="429"/>
      <c r="J499" s="435" t="s">
        <v>591</v>
      </c>
      <c r="K499" s="435"/>
      <c r="L499" s="413"/>
      <c r="M499" s="413"/>
      <c r="N499" s="430">
        <v>0</v>
      </c>
      <c r="O499" s="773">
        <f t="shared" si="112"/>
        <v>0</v>
      </c>
      <c r="P499" s="774">
        <f t="shared" si="113"/>
        <v>0</v>
      </c>
      <c r="Q499" s="773">
        <f t="shared" si="114"/>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35">
      <c r="A500" s="382"/>
      <c r="B500" s="391"/>
      <c r="C500" s="384">
        <f t="shared" si="108"/>
        <v>4</v>
      </c>
      <c r="D500" s="408"/>
      <c r="E500" s="465"/>
      <c r="F500" s="465"/>
      <c r="G500" s="408"/>
      <c r="H500" s="429"/>
      <c r="I500" s="429">
        <v>1</v>
      </c>
      <c r="J500" s="435" t="s">
        <v>915</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35">
      <c r="A501" s="382"/>
      <c r="B501" s="391"/>
      <c r="C501" s="384">
        <f t="shared" si="108"/>
        <v>4</v>
      </c>
      <c r="D501" s="408"/>
      <c r="E501" s="465"/>
      <c r="F501" s="465"/>
      <c r="G501" s="408"/>
      <c r="H501" s="413"/>
      <c r="I501" s="429"/>
      <c r="J501" s="435" t="s">
        <v>916</v>
      </c>
      <c r="K501" s="435"/>
      <c r="L501" s="413"/>
      <c r="M501" s="413"/>
      <c r="N501" s="430">
        <v>1</v>
      </c>
      <c r="O501" s="773">
        <f t="shared" ref="O501" si="115">IF(N501=0,0,N501+72)</f>
        <v>73</v>
      </c>
      <c r="P501" s="774">
        <f t="shared" ref="P501" si="116">O501</f>
        <v>73</v>
      </c>
      <c r="Q501" s="773">
        <f t="shared" ref="Q501" si="117">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35">
      <c r="A502" s="382"/>
      <c r="B502" s="391"/>
      <c r="C502" s="384">
        <f t="shared" si="108"/>
        <v>4</v>
      </c>
      <c r="D502" s="408"/>
      <c r="E502" s="465"/>
      <c r="F502" s="465"/>
      <c r="G502" s="408"/>
      <c r="H502" s="413"/>
      <c r="I502" s="429"/>
      <c r="J502" s="435" t="s">
        <v>151</v>
      </c>
      <c r="K502" s="435"/>
      <c r="L502" s="413"/>
      <c r="M502" s="413"/>
      <c r="N502" s="430">
        <v>2</v>
      </c>
      <c r="O502" s="773">
        <f t="shared" ref="O502:O507" si="118">IF(N502=0,0,N502+72)</f>
        <v>74</v>
      </c>
      <c r="P502" s="774">
        <f t="shared" ref="P502:P507" si="119">O502</f>
        <v>74</v>
      </c>
      <c r="Q502" s="773">
        <f t="shared" ref="Q502:Q507" si="120">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35">
      <c r="A503" s="382"/>
      <c r="B503" s="391"/>
      <c r="C503" s="384">
        <f t="shared" si="108"/>
        <v>4</v>
      </c>
      <c r="D503" s="408"/>
      <c r="E503" s="465"/>
      <c r="F503" s="465"/>
      <c r="G503" s="408"/>
      <c r="H503" s="413"/>
      <c r="I503" s="429"/>
      <c r="J503" s="435" t="s">
        <v>615</v>
      </c>
      <c r="K503" s="435"/>
      <c r="L503" s="413"/>
      <c r="M503" s="413"/>
      <c r="N503" s="430">
        <v>3</v>
      </c>
      <c r="O503" s="773">
        <f t="shared" si="118"/>
        <v>75</v>
      </c>
      <c r="P503" s="774">
        <f t="shared" si="119"/>
        <v>75</v>
      </c>
      <c r="Q503" s="773">
        <f t="shared" si="120"/>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35">
      <c r="A504" s="382"/>
      <c r="B504" s="391"/>
      <c r="C504" s="384">
        <f t="shared" si="108"/>
        <v>4</v>
      </c>
      <c r="D504" s="408"/>
      <c r="E504" s="465"/>
      <c r="F504" s="465"/>
      <c r="G504" s="408"/>
      <c r="H504" s="413"/>
      <c r="I504" s="429"/>
      <c r="J504" s="435" t="s">
        <v>616</v>
      </c>
      <c r="K504" s="435"/>
      <c r="L504" s="413"/>
      <c r="M504" s="413"/>
      <c r="N504" s="430">
        <v>3</v>
      </c>
      <c r="O504" s="773">
        <f t="shared" si="118"/>
        <v>75</v>
      </c>
      <c r="P504" s="774">
        <f t="shared" si="119"/>
        <v>75</v>
      </c>
      <c r="Q504" s="773">
        <f t="shared" si="120"/>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35">
      <c r="A505" s="382"/>
      <c r="B505" s="391"/>
      <c r="C505" s="384">
        <f t="shared" si="108"/>
        <v>4</v>
      </c>
      <c r="D505" s="408"/>
      <c r="E505" s="465"/>
      <c r="F505" s="465"/>
      <c r="G505" s="408"/>
      <c r="H505" s="413"/>
      <c r="I505" s="429"/>
      <c r="J505" s="435" t="s">
        <v>617</v>
      </c>
      <c r="K505" s="435"/>
      <c r="L505" s="413"/>
      <c r="M505" s="413"/>
      <c r="N505" s="430">
        <v>3</v>
      </c>
      <c r="O505" s="773">
        <f t="shared" si="118"/>
        <v>75</v>
      </c>
      <c r="P505" s="774">
        <f t="shared" si="119"/>
        <v>75</v>
      </c>
      <c r="Q505" s="773">
        <f t="shared" si="120"/>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35">
      <c r="A506" s="382"/>
      <c r="B506" s="391"/>
      <c r="C506" s="384">
        <f t="shared" si="108"/>
        <v>4</v>
      </c>
      <c r="D506" s="408"/>
      <c r="E506" s="465"/>
      <c r="F506" s="465"/>
      <c r="G506" s="408"/>
      <c r="H506" s="413"/>
      <c r="I506" s="429"/>
      <c r="J506" s="435" t="s">
        <v>618</v>
      </c>
      <c r="K506" s="435"/>
      <c r="L506" s="413"/>
      <c r="M506" s="413"/>
      <c r="N506" s="430">
        <v>3</v>
      </c>
      <c r="O506" s="773">
        <f t="shared" si="118"/>
        <v>75</v>
      </c>
      <c r="P506" s="774">
        <f t="shared" si="119"/>
        <v>75</v>
      </c>
      <c r="Q506" s="773">
        <f t="shared" si="120"/>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35">
      <c r="A507" s="382"/>
      <c r="B507" s="391"/>
      <c r="C507" s="384">
        <f t="shared" si="108"/>
        <v>4</v>
      </c>
      <c r="D507" s="408"/>
      <c r="E507" s="465"/>
      <c r="F507" s="465"/>
      <c r="G507" s="408"/>
      <c r="H507" s="413"/>
      <c r="I507" s="429"/>
      <c r="J507" s="435" t="s">
        <v>591</v>
      </c>
      <c r="K507" s="435"/>
      <c r="L507" s="413"/>
      <c r="M507" s="413"/>
      <c r="N507" s="430">
        <v>3</v>
      </c>
      <c r="O507" s="773">
        <f t="shared" si="118"/>
        <v>75</v>
      </c>
      <c r="P507" s="774">
        <f t="shared" si="119"/>
        <v>75</v>
      </c>
      <c r="Q507" s="773">
        <f t="shared" si="120"/>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35">
      <c r="A508" s="382"/>
      <c r="B508" s="391"/>
      <c r="C508" s="384">
        <f t="shared" si="108"/>
        <v>4</v>
      </c>
      <c r="D508" s="408"/>
      <c r="E508" s="465"/>
      <c r="F508" s="465"/>
      <c r="G508" s="408"/>
      <c r="H508" s="429"/>
      <c r="I508" s="429">
        <v>2</v>
      </c>
      <c r="J508" s="435" t="s">
        <v>915</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35">
      <c r="A509" s="382"/>
      <c r="B509" s="391"/>
      <c r="C509" s="384">
        <f t="shared" si="108"/>
        <v>4</v>
      </c>
      <c r="D509" s="408"/>
      <c r="E509" s="465"/>
      <c r="F509" s="465"/>
      <c r="G509" s="408"/>
      <c r="H509" s="413"/>
      <c r="I509" s="429"/>
      <c r="J509" s="435" t="s">
        <v>916</v>
      </c>
      <c r="K509" s="435"/>
      <c r="L509" s="413"/>
      <c r="M509" s="413"/>
      <c r="N509" s="430">
        <v>1</v>
      </c>
      <c r="O509" s="773">
        <f t="shared" ref="O509" si="121">IF(N509=0,0,N509+72)</f>
        <v>73</v>
      </c>
      <c r="P509" s="774">
        <f t="shared" ref="P509" si="122">O509</f>
        <v>73</v>
      </c>
      <c r="Q509" s="773">
        <f t="shared" ref="Q509" si="123">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35">
      <c r="A510" s="382"/>
      <c r="B510" s="391"/>
      <c r="C510" s="384">
        <f t="shared" si="108"/>
        <v>4</v>
      </c>
      <c r="D510" s="408"/>
      <c r="E510" s="465"/>
      <c r="F510" s="465"/>
      <c r="G510" s="408"/>
      <c r="H510" s="413"/>
      <c r="I510" s="429"/>
      <c r="J510" s="435" t="s">
        <v>151</v>
      </c>
      <c r="K510" s="435"/>
      <c r="L510" s="413"/>
      <c r="M510" s="413"/>
      <c r="N510" s="430">
        <v>4</v>
      </c>
      <c r="O510" s="773">
        <f t="shared" ref="O510:O515" si="124">IF(N510=0,0,N510+72)</f>
        <v>76</v>
      </c>
      <c r="P510" s="774">
        <f t="shared" ref="P510:P515" si="125">O510</f>
        <v>76</v>
      </c>
      <c r="Q510" s="773">
        <f t="shared" ref="Q510:Q515" si="126">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35">
      <c r="A511" s="382"/>
      <c r="B511" s="391"/>
      <c r="C511" s="384">
        <f t="shared" si="108"/>
        <v>4</v>
      </c>
      <c r="D511" s="408"/>
      <c r="E511" s="465"/>
      <c r="F511" s="465"/>
      <c r="G511" s="408"/>
      <c r="H511" s="413"/>
      <c r="I511" s="429"/>
      <c r="J511" s="435" t="s">
        <v>615</v>
      </c>
      <c r="K511" s="435"/>
      <c r="L511" s="413"/>
      <c r="M511" s="413"/>
      <c r="N511" s="430">
        <v>5</v>
      </c>
      <c r="O511" s="773">
        <f t="shared" si="124"/>
        <v>77</v>
      </c>
      <c r="P511" s="774">
        <f t="shared" si="125"/>
        <v>77</v>
      </c>
      <c r="Q511" s="773">
        <f t="shared" si="126"/>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35">
      <c r="A512" s="382"/>
      <c r="B512" s="391"/>
      <c r="C512" s="384">
        <f t="shared" si="108"/>
        <v>4</v>
      </c>
      <c r="D512" s="408"/>
      <c r="E512" s="465"/>
      <c r="F512" s="465"/>
      <c r="G512" s="408"/>
      <c r="H512" s="413"/>
      <c r="I512" s="429"/>
      <c r="J512" s="435" t="s">
        <v>616</v>
      </c>
      <c r="K512" s="435"/>
      <c r="L512" s="413"/>
      <c r="M512" s="413"/>
      <c r="N512" s="430">
        <v>5</v>
      </c>
      <c r="O512" s="773">
        <f t="shared" si="124"/>
        <v>77</v>
      </c>
      <c r="P512" s="774">
        <f t="shared" si="125"/>
        <v>77</v>
      </c>
      <c r="Q512" s="773">
        <f t="shared" si="126"/>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35">
      <c r="A513" s="382"/>
      <c r="B513" s="391"/>
      <c r="C513" s="384">
        <f t="shared" si="108"/>
        <v>4</v>
      </c>
      <c r="D513" s="408"/>
      <c r="E513" s="465"/>
      <c r="F513" s="465"/>
      <c r="G513" s="408"/>
      <c r="H513" s="413"/>
      <c r="I513" s="429"/>
      <c r="J513" s="435" t="s">
        <v>617</v>
      </c>
      <c r="K513" s="435"/>
      <c r="L513" s="413"/>
      <c r="M513" s="413"/>
      <c r="N513" s="430">
        <v>6</v>
      </c>
      <c r="O513" s="773">
        <f t="shared" si="124"/>
        <v>78</v>
      </c>
      <c r="P513" s="774">
        <f t="shared" si="125"/>
        <v>78</v>
      </c>
      <c r="Q513" s="773">
        <f t="shared" si="126"/>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35">
      <c r="A514" s="382"/>
      <c r="B514" s="391"/>
      <c r="C514" s="384">
        <f t="shared" si="108"/>
        <v>4</v>
      </c>
      <c r="D514" s="408"/>
      <c r="E514" s="465"/>
      <c r="F514" s="465"/>
      <c r="G514" s="408"/>
      <c r="H514" s="413"/>
      <c r="I514" s="429"/>
      <c r="J514" s="435" t="s">
        <v>618</v>
      </c>
      <c r="K514" s="435"/>
      <c r="L514" s="413"/>
      <c r="M514" s="413"/>
      <c r="N514" s="430">
        <v>6</v>
      </c>
      <c r="O514" s="773">
        <f t="shared" si="124"/>
        <v>78</v>
      </c>
      <c r="P514" s="774">
        <f t="shared" si="125"/>
        <v>78</v>
      </c>
      <c r="Q514" s="773">
        <f t="shared" si="126"/>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35">
      <c r="A515" s="382"/>
      <c r="B515" s="391"/>
      <c r="C515" s="384">
        <f t="shared" si="108"/>
        <v>4</v>
      </c>
      <c r="D515" s="408"/>
      <c r="E515" s="465"/>
      <c r="F515" s="465"/>
      <c r="G515" s="408"/>
      <c r="H515" s="413"/>
      <c r="I515" s="429"/>
      <c r="J515" s="435" t="s">
        <v>591</v>
      </c>
      <c r="K515" s="435"/>
      <c r="L515" s="413"/>
      <c r="M515" s="413"/>
      <c r="N515" s="430">
        <v>6</v>
      </c>
      <c r="O515" s="773">
        <f t="shared" si="124"/>
        <v>78</v>
      </c>
      <c r="P515" s="774">
        <f t="shared" si="125"/>
        <v>78</v>
      </c>
      <c r="Q515" s="773">
        <f t="shared" si="126"/>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35">
      <c r="A516" s="382"/>
      <c r="B516" s="391"/>
      <c r="C516" s="384">
        <f t="shared" si="108"/>
        <v>4</v>
      </c>
      <c r="D516" s="408"/>
      <c r="E516" s="465"/>
      <c r="F516" s="465"/>
      <c r="G516" s="408"/>
      <c r="H516" s="429"/>
      <c r="I516" s="429">
        <v>3</v>
      </c>
      <c r="J516" s="435" t="s">
        <v>915</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35">
      <c r="A517" s="382"/>
      <c r="B517" s="391"/>
      <c r="C517" s="384">
        <f t="shared" si="108"/>
        <v>4</v>
      </c>
      <c r="D517" s="408"/>
      <c r="E517" s="465"/>
      <c r="F517" s="465"/>
      <c r="G517" s="408"/>
      <c r="H517" s="413"/>
      <c r="I517" s="429"/>
      <c r="J517" s="435" t="s">
        <v>916</v>
      </c>
      <c r="K517" s="435"/>
      <c r="L517" s="413"/>
      <c r="M517" s="413"/>
      <c r="N517" s="430">
        <v>1</v>
      </c>
      <c r="O517" s="773">
        <f t="shared" ref="O517" si="127">IF(N517=0,0,N517+72)</f>
        <v>73</v>
      </c>
      <c r="P517" s="774">
        <f t="shared" ref="P517" si="128">O517</f>
        <v>73</v>
      </c>
      <c r="Q517" s="773">
        <f t="shared" ref="Q517" si="129">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35">
      <c r="A518" s="382"/>
      <c r="B518" s="391"/>
      <c r="C518" s="384">
        <f t="shared" si="108"/>
        <v>4</v>
      </c>
      <c r="D518" s="408"/>
      <c r="E518" s="465"/>
      <c r="F518" s="465"/>
      <c r="G518" s="408"/>
      <c r="H518" s="413"/>
      <c r="I518" s="429"/>
      <c r="J518" s="435" t="s">
        <v>151</v>
      </c>
      <c r="K518" s="435"/>
      <c r="L518" s="413"/>
      <c r="M518" s="413"/>
      <c r="N518" s="430">
        <v>7</v>
      </c>
      <c r="O518" s="773">
        <f t="shared" ref="O518:O523" si="130">IF(N518=0,0,N518+72)</f>
        <v>79</v>
      </c>
      <c r="P518" s="774">
        <f t="shared" ref="P518:P523" si="131">O518</f>
        <v>79</v>
      </c>
      <c r="Q518" s="773">
        <f t="shared" ref="Q518:Q523" si="132">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35">
      <c r="A519" s="382"/>
      <c r="B519" s="391"/>
      <c r="C519" s="384">
        <f t="shared" si="108"/>
        <v>4</v>
      </c>
      <c r="D519" s="408"/>
      <c r="E519" s="465"/>
      <c r="F519" s="465"/>
      <c r="G519" s="408"/>
      <c r="H519" s="413"/>
      <c r="I519" s="429"/>
      <c r="J519" s="435" t="s">
        <v>615</v>
      </c>
      <c r="K519" s="435"/>
      <c r="L519" s="413"/>
      <c r="M519" s="413"/>
      <c r="N519" s="430">
        <v>8</v>
      </c>
      <c r="O519" s="773">
        <f t="shared" si="130"/>
        <v>80</v>
      </c>
      <c r="P519" s="774">
        <f t="shared" si="131"/>
        <v>80</v>
      </c>
      <c r="Q519" s="773">
        <f t="shared" si="132"/>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35">
      <c r="A520" s="382"/>
      <c r="B520" s="391"/>
      <c r="C520" s="384">
        <f t="shared" si="108"/>
        <v>4</v>
      </c>
      <c r="D520" s="408"/>
      <c r="E520" s="465"/>
      <c r="F520" s="465"/>
      <c r="G520" s="408"/>
      <c r="H520" s="413"/>
      <c r="I520" s="429"/>
      <c r="J520" s="435" t="s">
        <v>616</v>
      </c>
      <c r="K520" s="435"/>
      <c r="L520" s="413"/>
      <c r="M520" s="413"/>
      <c r="N520" s="430">
        <v>8</v>
      </c>
      <c r="O520" s="773">
        <f t="shared" si="130"/>
        <v>80</v>
      </c>
      <c r="P520" s="774">
        <f t="shared" si="131"/>
        <v>80</v>
      </c>
      <c r="Q520" s="773">
        <f t="shared" si="132"/>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35">
      <c r="A521" s="382"/>
      <c r="B521" s="391"/>
      <c r="C521" s="384">
        <f t="shared" si="108"/>
        <v>4</v>
      </c>
      <c r="D521" s="408"/>
      <c r="E521" s="465"/>
      <c r="F521" s="465"/>
      <c r="G521" s="408"/>
      <c r="H521" s="413"/>
      <c r="I521" s="429"/>
      <c r="J521" s="435" t="s">
        <v>617</v>
      </c>
      <c r="K521" s="435"/>
      <c r="L521" s="413"/>
      <c r="M521" s="413"/>
      <c r="N521" s="430">
        <v>9</v>
      </c>
      <c r="O521" s="773">
        <f t="shared" si="130"/>
        <v>81</v>
      </c>
      <c r="P521" s="774">
        <f t="shared" si="131"/>
        <v>81</v>
      </c>
      <c r="Q521" s="773">
        <f t="shared" si="132"/>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35">
      <c r="A522" s="382"/>
      <c r="B522" s="391"/>
      <c r="C522" s="384">
        <f t="shared" si="108"/>
        <v>4</v>
      </c>
      <c r="D522" s="408"/>
      <c r="E522" s="465"/>
      <c r="F522" s="465"/>
      <c r="G522" s="408"/>
      <c r="H522" s="413"/>
      <c r="I522" s="429"/>
      <c r="J522" s="435" t="s">
        <v>618</v>
      </c>
      <c r="K522" s="435"/>
      <c r="L522" s="413"/>
      <c r="M522" s="413"/>
      <c r="N522" s="430">
        <v>9</v>
      </c>
      <c r="O522" s="773">
        <f t="shared" si="130"/>
        <v>81</v>
      </c>
      <c r="P522" s="774">
        <f t="shared" si="131"/>
        <v>81</v>
      </c>
      <c r="Q522" s="773">
        <f t="shared" si="132"/>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35">
      <c r="A523" s="382"/>
      <c r="B523" s="391"/>
      <c r="C523" s="384">
        <f t="shared" si="108"/>
        <v>4</v>
      </c>
      <c r="D523" s="408"/>
      <c r="E523" s="465"/>
      <c r="F523" s="465"/>
      <c r="G523" s="408"/>
      <c r="H523" s="413"/>
      <c r="I523" s="429"/>
      <c r="J523" s="435" t="s">
        <v>591</v>
      </c>
      <c r="K523" s="435"/>
      <c r="L523" s="413"/>
      <c r="M523" s="413"/>
      <c r="N523" s="430">
        <v>10</v>
      </c>
      <c r="O523" s="773">
        <f t="shared" si="130"/>
        <v>82</v>
      </c>
      <c r="P523" s="774">
        <f t="shared" si="131"/>
        <v>82</v>
      </c>
      <c r="Q523" s="773">
        <f t="shared" si="132"/>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35">
      <c r="A524" s="382"/>
      <c r="B524" s="391"/>
      <c r="C524" s="384">
        <f t="shared" si="108"/>
        <v>4</v>
      </c>
      <c r="D524" s="408"/>
      <c r="E524" s="465"/>
      <c r="F524" s="465"/>
      <c r="G524" s="408"/>
      <c r="H524" s="429"/>
      <c r="I524" s="429">
        <v>4</v>
      </c>
      <c r="J524" s="435" t="s">
        <v>915</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35">
      <c r="A525" s="382"/>
      <c r="B525" s="391"/>
      <c r="C525" s="384">
        <f t="shared" si="108"/>
        <v>4</v>
      </c>
      <c r="D525" s="408"/>
      <c r="E525" s="465"/>
      <c r="F525" s="465"/>
      <c r="G525" s="408"/>
      <c r="H525" s="413"/>
      <c r="I525" s="429"/>
      <c r="J525" s="435" t="s">
        <v>916</v>
      </c>
      <c r="K525" s="435"/>
      <c r="L525" s="413"/>
      <c r="M525" s="413"/>
      <c r="N525" s="430">
        <v>1</v>
      </c>
      <c r="O525" s="773">
        <f t="shared" ref="O525" si="133">IF(N525=0,0,N525+72)</f>
        <v>73</v>
      </c>
      <c r="P525" s="774">
        <f t="shared" ref="P525" si="134">O525</f>
        <v>73</v>
      </c>
      <c r="Q525" s="773">
        <f t="shared" ref="Q525" si="135">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35">
      <c r="A526" s="382"/>
      <c r="B526" s="391"/>
      <c r="C526" s="384">
        <f t="shared" si="108"/>
        <v>4</v>
      </c>
      <c r="D526" s="408"/>
      <c r="E526" s="465"/>
      <c r="F526" s="465"/>
      <c r="G526" s="408"/>
      <c r="H526" s="413"/>
      <c r="I526" s="429"/>
      <c r="J526" s="435" t="s">
        <v>151</v>
      </c>
      <c r="K526" s="435"/>
      <c r="L526" s="413"/>
      <c r="M526" s="413"/>
      <c r="N526" s="430">
        <v>11</v>
      </c>
      <c r="O526" s="773">
        <f t="shared" ref="O526:O531" si="136">IF(N526=0,0,N526+72)</f>
        <v>83</v>
      </c>
      <c r="P526" s="774">
        <f t="shared" ref="P526:P531" si="137">O526</f>
        <v>83</v>
      </c>
      <c r="Q526" s="773">
        <f t="shared" ref="Q526:Q531" si="138">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35">
      <c r="A527" s="382"/>
      <c r="B527" s="391"/>
      <c r="C527" s="384">
        <f t="shared" si="108"/>
        <v>4</v>
      </c>
      <c r="D527" s="408"/>
      <c r="E527" s="465"/>
      <c r="F527" s="465"/>
      <c r="G527" s="408"/>
      <c r="H527" s="413"/>
      <c r="I527" s="429"/>
      <c r="J527" s="435" t="s">
        <v>615</v>
      </c>
      <c r="K527" s="435"/>
      <c r="L527" s="413"/>
      <c r="M527" s="413"/>
      <c r="N527" s="430">
        <v>12</v>
      </c>
      <c r="O527" s="773">
        <f t="shared" si="136"/>
        <v>84</v>
      </c>
      <c r="P527" s="774">
        <f t="shared" si="137"/>
        <v>84</v>
      </c>
      <c r="Q527" s="773">
        <f t="shared" si="138"/>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35">
      <c r="A528" s="382"/>
      <c r="B528" s="391"/>
      <c r="C528" s="384">
        <f t="shared" si="108"/>
        <v>4</v>
      </c>
      <c r="D528" s="408"/>
      <c r="E528" s="465"/>
      <c r="F528" s="465"/>
      <c r="G528" s="408"/>
      <c r="H528" s="413"/>
      <c r="I528" s="429"/>
      <c r="J528" s="435" t="s">
        <v>616</v>
      </c>
      <c r="K528" s="435"/>
      <c r="L528" s="413"/>
      <c r="M528" s="413"/>
      <c r="N528" s="430">
        <v>12</v>
      </c>
      <c r="O528" s="773">
        <f t="shared" si="136"/>
        <v>84</v>
      </c>
      <c r="P528" s="774">
        <f t="shared" si="137"/>
        <v>84</v>
      </c>
      <c r="Q528" s="773">
        <f t="shared" si="138"/>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35">
      <c r="A529" s="382"/>
      <c r="B529" s="391"/>
      <c r="C529" s="384">
        <f t="shared" si="108"/>
        <v>4</v>
      </c>
      <c r="D529" s="408"/>
      <c r="E529" s="465"/>
      <c r="F529" s="465"/>
      <c r="G529" s="408"/>
      <c r="H529" s="413"/>
      <c r="I529" s="429"/>
      <c r="J529" s="435" t="s">
        <v>617</v>
      </c>
      <c r="K529" s="435"/>
      <c r="L529" s="413"/>
      <c r="M529" s="413"/>
      <c r="N529" s="430">
        <v>13</v>
      </c>
      <c r="O529" s="773">
        <f t="shared" si="136"/>
        <v>85</v>
      </c>
      <c r="P529" s="774">
        <f t="shared" si="137"/>
        <v>85</v>
      </c>
      <c r="Q529" s="773">
        <f t="shared" si="138"/>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35">
      <c r="A530" s="382"/>
      <c r="B530" s="391"/>
      <c r="C530" s="384">
        <f t="shared" si="108"/>
        <v>4</v>
      </c>
      <c r="D530" s="408"/>
      <c r="E530" s="465"/>
      <c r="F530" s="465"/>
      <c r="G530" s="408"/>
      <c r="H530" s="413"/>
      <c r="I530" s="429"/>
      <c r="J530" s="435" t="s">
        <v>618</v>
      </c>
      <c r="K530" s="435"/>
      <c r="L530" s="413"/>
      <c r="M530" s="413"/>
      <c r="N530" s="430">
        <v>13</v>
      </c>
      <c r="O530" s="773">
        <f t="shared" si="136"/>
        <v>85</v>
      </c>
      <c r="P530" s="774">
        <f t="shared" si="137"/>
        <v>85</v>
      </c>
      <c r="Q530" s="773">
        <f t="shared" si="138"/>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35">
      <c r="A531" s="382"/>
      <c r="B531" s="391"/>
      <c r="C531" s="384">
        <f t="shared" si="108"/>
        <v>4</v>
      </c>
      <c r="D531" s="408"/>
      <c r="E531" s="465"/>
      <c r="F531" s="465"/>
      <c r="G531" s="408"/>
      <c r="H531" s="413"/>
      <c r="I531" s="429"/>
      <c r="J531" s="435" t="s">
        <v>591</v>
      </c>
      <c r="K531" s="435"/>
      <c r="L531" s="413"/>
      <c r="M531" s="413"/>
      <c r="N531" s="430">
        <v>14</v>
      </c>
      <c r="O531" s="773">
        <f t="shared" si="136"/>
        <v>86</v>
      </c>
      <c r="P531" s="774">
        <f t="shared" si="137"/>
        <v>86</v>
      </c>
      <c r="Q531" s="773">
        <f t="shared" si="138"/>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35">
      <c r="A532" s="382"/>
      <c r="B532" s="391"/>
      <c r="C532" s="384">
        <f>INT($C$232)+4</f>
        <v>5</v>
      </c>
      <c r="D532" s="408"/>
      <c r="E532" s="465"/>
      <c r="F532" s="465"/>
      <c r="G532" s="408"/>
      <c r="H532" s="429" t="str">
        <f>H$252</f>
        <v>Win</v>
      </c>
      <c r="I532" s="429">
        <v>0</v>
      </c>
      <c r="J532" s="435" t="s">
        <v>609</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35">
      <c r="A533" s="382"/>
      <c r="B533" s="391"/>
      <c r="C533" s="384">
        <f t="shared" si="108"/>
        <v>4</v>
      </c>
      <c r="D533" s="408"/>
      <c r="E533" s="465"/>
      <c r="F533" s="465"/>
      <c r="G533" s="408"/>
      <c r="H533" s="413"/>
      <c r="I533" s="429"/>
      <c r="J533" s="435" t="s">
        <v>916</v>
      </c>
      <c r="K533" s="435"/>
      <c r="L533" s="413"/>
      <c r="M533" s="413"/>
      <c r="N533" s="776">
        <f t="shared" ref="N533:N539" si="139">IF(N493=0,0,N493+24)</f>
        <v>25</v>
      </c>
      <c r="O533" s="773">
        <f t="shared" ref="O533" si="140">IF(N533=0,0,N533+72)</f>
        <v>97</v>
      </c>
      <c r="P533" s="774">
        <f t="shared" ref="P533" si="141">O533</f>
        <v>97</v>
      </c>
      <c r="Q533" s="773">
        <f t="shared" ref="Q533" si="142">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35">
      <c r="A534" s="382"/>
      <c r="B534" s="391"/>
      <c r="C534" s="384">
        <f t="shared" ref="C534:C606" si="143">INT($C$232)+4</f>
        <v>5</v>
      </c>
      <c r="D534" s="408"/>
      <c r="E534" s="465"/>
      <c r="F534" s="465"/>
      <c r="G534" s="408"/>
      <c r="H534" s="413"/>
      <c r="I534" s="429"/>
      <c r="J534" s="435" t="s">
        <v>151</v>
      </c>
      <c r="K534" s="435"/>
      <c r="L534" s="413"/>
      <c r="M534" s="413"/>
      <c r="N534" s="776">
        <f t="shared" si="139"/>
        <v>0</v>
      </c>
      <c r="O534" s="773">
        <f t="shared" ref="O534:O539" si="144">IF(N534=0,0,N534+72)</f>
        <v>0</v>
      </c>
      <c r="P534" s="774">
        <f t="shared" ref="P534:P539" si="145">O534</f>
        <v>0</v>
      </c>
      <c r="Q534" s="773">
        <f t="shared" ref="Q534:Q539" si="146">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35">
      <c r="A535" s="382"/>
      <c r="B535" s="391"/>
      <c r="C535" s="384">
        <f t="shared" si="143"/>
        <v>5</v>
      </c>
      <c r="D535" s="408"/>
      <c r="E535" s="465"/>
      <c r="F535" s="465"/>
      <c r="G535" s="408"/>
      <c r="H535" s="413"/>
      <c r="I535" s="429"/>
      <c r="J535" s="435" t="s">
        <v>615</v>
      </c>
      <c r="K535" s="435"/>
      <c r="L535" s="413"/>
      <c r="M535" s="413"/>
      <c r="N535" s="776">
        <f t="shared" si="139"/>
        <v>0</v>
      </c>
      <c r="O535" s="773">
        <f t="shared" si="144"/>
        <v>0</v>
      </c>
      <c r="P535" s="774">
        <f t="shared" si="145"/>
        <v>0</v>
      </c>
      <c r="Q535" s="773">
        <f t="shared" si="146"/>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35">
      <c r="A536" s="382"/>
      <c r="B536" s="391"/>
      <c r="C536" s="384">
        <f t="shared" si="143"/>
        <v>5</v>
      </c>
      <c r="D536" s="408"/>
      <c r="E536" s="465"/>
      <c r="F536" s="465"/>
      <c r="G536" s="408"/>
      <c r="H536" s="413"/>
      <c r="I536" s="429"/>
      <c r="J536" s="435" t="s">
        <v>616</v>
      </c>
      <c r="K536" s="435"/>
      <c r="L536" s="413"/>
      <c r="M536" s="413"/>
      <c r="N536" s="776">
        <f t="shared" si="139"/>
        <v>0</v>
      </c>
      <c r="O536" s="773">
        <f t="shared" si="144"/>
        <v>0</v>
      </c>
      <c r="P536" s="774">
        <f t="shared" si="145"/>
        <v>0</v>
      </c>
      <c r="Q536" s="773">
        <f t="shared" si="146"/>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35">
      <c r="A537" s="382"/>
      <c r="B537" s="391"/>
      <c r="C537" s="384">
        <f t="shared" si="143"/>
        <v>5</v>
      </c>
      <c r="D537" s="408"/>
      <c r="E537" s="465"/>
      <c r="F537" s="465"/>
      <c r="G537" s="408"/>
      <c r="H537" s="413"/>
      <c r="I537" s="429"/>
      <c r="J537" s="435" t="s">
        <v>617</v>
      </c>
      <c r="K537" s="435"/>
      <c r="L537" s="413"/>
      <c r="M537" s="413"/>
      <c r="N537" s="776">
        <f t="shared" si="139"/>
        <v>0</v>
      </c>
      <c r="O537" s="773">
        <f t="shared" si="144"/>
        <v>0</v>
      </c>
      <c r="P537" s="774">
        <f t="shared" si="145"/>
        <v>0</v>
      </c>
      <c r="Q537" s="773">
        <f t="shared" si="146"/>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35">
      <c r="A538" s="382"/>
      <c r="B538" s="391"/>
      <c r="C538" s="384">
        <f t="shared" si="143"/>
        <v>5</v>
      </c>
      <c r="D538" s="408"/>
      <c r="E538" s="465"/>
      <c r="F538" s="465"/>
      <c r="G538" s="408"/>
      <c r="H538" s="413"/>
      <c r="I538" s="429"/>
      <c r="J538" s="435" t="s">
        <v>618</v>
      </c>
      <c r="K538" s="435"/>
      <c r="L538" s="413"/>
      <c r="M538" s="413"/>
      <c r="N538" s="776">
        <f t="shared" si="139"/>
        <v>0</v>
      </c>
      <c r="O538" s="773">
        <f t="shared" si="144"/>
        <v>0</v>
      </c>
      <c r="P538" s="774">
        <f t="shared" si="145"/>
        <v>0</v>
      </c>
      <c r="Q538" s="773">
        <f t="shared" si="146"/>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35">
      <c r="A539" s="382"/>
      <c r="B539" s="391"/>
      <c r="C539" s="384">
        <f t="shared" si="143"/>
        <v>5</v>
      </c>
      <c r="D539" s="408"/>
      <c r="E539" s="465"/>
      <c r="F539" s="465"/>
      <c r="G539" s="408"/>
      <c r="H539" s="413"/>
      <c r="I539" s="429"/>
      <c r="J539" s="435" t="s">
        <v>591</v>
      </c>
      <c r="K539" s="435"/>
      <c r="L539" s="413"/>
      <c r="M539" s="413"/>
      <c r="N539" s="776">
        <f t="shared" si="139"/>
        <v>0</v>
      </c>
      <c r="O539" s="773">
        <f t="shared" si="144"/>
        <v>0</v>
      </c>
      <c r="P539" s="774">
        <f t="shared" si="145"/>
        <v>0</v>
      </c>
      <c r="Q539" s="773">
        <f t="shared" si="146"/>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35">
      <c r="A540" s="382"/>
      <c r="B540" s="391"/>
      <c r="C540" s="384">
        <f t="shared" si="143"/>
        <v>5</v>
      </c>
      <c r="D540" s="408"/>
      <c r="E540" s="465"/>
      <c r="F540" s="465"/>
      <c r="G540" s="408"/>
      <c r="H540" s="429"/>
      <c r="I540" s="429">
        <v>1</v>
      </c>
      <c r="J540" s="435" t="s">
        <v>609</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35">
      <c r="A541" s="382"/>
      <c r="B541" s="391"/>
      <c r="C541" s="384">
        <f t="shared" ref="C541" si="147">INT($C$232)+3</f>
        <v>4</v>
      </c>
      <c r="D541" s="408"/>
      <c r="E541" s="465"/>
      <c r="F541" s="465"/>
      <c r="G541" s="408"/>
      <c r="H541" s="413"/>
      <c r="I541" s="429"/>
      <c r="J541" s="435" t="s">
        <v>916</v>
      </c>
      <c r="K541" s="435"/>
      <c r="L541" s="413"/>
      <c r="M541" s="413"/>
      <c r="N541" s="776">
        <f t="shared" ref="N541:N547" si="148">IF(N501=0,0,N501+24)</f>
        <v>25</v>
      </c>
      <c r="O541" s="773">
        <f t="shared" ref="O541" si="149">IF(N541=0,0,N541+72)</f>
        <v>97</v>
      </c>
      <c r="P541" s="774">
        <f t="shared" ref="P541" si="150">O541</f>
        <v>97</v>
      </c>
      <c r="Q541" s="773">
        <f t="shared" ref="Q541" si="151">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35">
      <c r="A542" s="382"/>
      <c r="B542" s="391"/>
      <c r="C542" s="384">
        <f t="shared" si="143"/>
        <v>5</v>
      </c>
      <c r="D542" s="408"/>
      <c r="E542" s="465"/>
      <c r="F542" s="465"/>
      <c r="G542" s="408"/>
      <c r="H542" s="413"/>
      <c r="I542" s="429"/>
      <c r="J542" s="435" t="s">
        <v>151</v>
      </c>
      <c r="K542" s="435"/>
      <c r="L542" s="413"/>
      <c r="M542" s="413"/>
      <c r="N542" s="776">
        <f t="shared" si="148"/>
        <v>26</v>
      </c>
      <c r="O542" s="773">
        <f t="shared" ref="O542:O547" si="152">IF(N542=0,0,N542+72)</f>
        <v>98</v>
      </c>
      <c r="P542" s="774">
        <f t="shared" ref="P542:P547" si="153">O542</f>
        <v>98</v>
      </c>
      <c r="Q542" s="773">
        <f t="shared" ref="Q542:Q547" si="154">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35">
      <c r="A543" s="382"/>
      <c r="B543" s="391"/>
      <c r="C543" s="384">
        <f t="shared" si="143"/>
        <v>5</v>
      </c>
      <c r="D543" s="408"/>
      <c r="E543" s="465"/>
      <c r="F543" s="465"/>
      <c r="G543" s="408"/>
      <c r="H543" s="413"/>
      <c r="I543" s="429"/>
      <c r="J543" s="435" t="s">
        <v>615</v>
      </c>
      <c r="K543" s="435"/>
      <c r="L543" s="413"/>
      <c r="M543" s="413"/>
      <c r="N543" s="776">
        <f t="shared" si="148"/>
        <v>27</v>
      </c>
      <c r="O543" s="773">
        <f t="shared" si="152"/>
        <v>99</v>
      </c>
      <c r="P543" s="774">
        <f t="shared" si="153"/>
        <v>99</v>
      </c>
      <c r="Q543" s="773">
        <f t="shared" si="154"/>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35">
      <c r="A544" s="382"/>
      <c r="B544" s="391"/>
      <c r="C544" s="384">
        <f t="shared" si="143"/>
        <v>5</v>
      </c>
      <c r="D544" s="408"/>
      <c r="E544" s="465"/>
      <c r="F544" s="465"/>
      <c r="G544" s="408"/>
      <c r="H544" s="413"/>
      <c r="I544" s="429"/>
      <c r="J544" s="435" t="s">
        <v>616</v>
      </c>
      <c r="K544" s="435"/>
      <c r="L544" s="413"/>
      <c r="M544" s="413"/>
      <c r="N544" s="776">
        <f t="shared" si="148"/>
        <v>27</v>
      </c>
      <c r="O544" s="773">
        <f t="shared" si="152"/>
        <v>99</v>
      </c>
      <c r="P544" s="774">
        <f t="shared" si="153"/>
        <v>99</v>
      </c>
      <c r="Q544" s="773">
        <f t="shared" si="154"/>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35">
      <c r="A545" s="382"/>
      <c r="B545" s="391"/>
      <c r="C545" s="384">
        <f t="shared" si="143"/>
        <v>5</v>
      </c>
      <c r="D545" s="408"/>
      <c r="E545" s="465"/>
      <c r="F545" s="465"/>
      <c r="G545" s="408"/>
      <c r="H545" s="413"/>
      <c r="I545" s="429"/>
      <c r="J545" s="435" t="s">
        <v>617</v>
      </c>
      <c r="K545" s="435"/>
      <c r="L545" s="413"/>
      <c r="M545" s="413"/>
      <c r="N545" s="776">
        <f t="shared" si="148"/>
        <v>27</v>
      </c>
      <c r="O545" s="773">
        <f t="shared" si="152"/>
        <v>99</v>
      </c>
      <c r="P545" s="774">
        <f t="shared" si="153"/>
        <v>99</v>
      </c>
      <c r="Q545" s="773">
        <f t="shared" si="154"/>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35">
      <c r="A546" s="382"/>
      <c r="B546" s="391"/>
      <c r="C546" s="384">
        <f t="shared" si="143"/>
        <v>5</v>
      </c>
      <c r="D546" s="408"/>
      <c r="E546" s="465"/>
      <c r="F546" s="465"/>
      <c r="G546" s="408"/>
      <c r="H546" s="413"/>
      <c r="I546" s="429"/>
      <c r="J546" s="435" t="s">
        <v>618</v>
      </c>
      <c r="K546" s="435"/>
      <c r="L546" s="413"/>
      <c r="M546" s="413"/>
      <c r="N546" s="776">
        <f t="shared" si="148"/>
        <v>27</v>
      </c>
      <c r="O546" s="773">
        <f t="shared" si="152"/>
        <v>99</v>
      </c>
      <c r="P546" s="774">
        <f t="shared" si="153"/>
        <v>99</v>
      </c>
      <c r="Q546" s="773">
        <f t="shared" si="154"/>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35">
      <c r="A547" s="382"/>
      <c r="B547" s="391"/>
      <c r="C547" s="384">
        <f t="shared" si="143"/>
        <v>5</v>
      </c>
      <c r="D547" s="408"/>
      <c r="E547" s="465"/>
      <c r="F547" s="465"/>
      <c r="G547" s="408"/>
      <c r="H547" s="413"/>
      <c r="I547" s="429"/>
      <c r="J547" s="435" t="s">
        <v>591</v>
      </c>
      <c r="K547" s="435"/>
      <c r="L547" s="413"/>
      <c r="M547" s="413"/>
      <c r="N547" s="776">
        <f t="shared" si="148"/>
        <v>27</v>
      </c>
      <c r="O547" s="773">
        <f t="shared" si="152"/>
        <v>99</v>
      </c>
      <c r="P547" s="774">
        <f t="shared" si="153"/>
        <v>99</v>
      </c>
      <c r="Q547" s="773">
        <f t="shared" si="154"/>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35">
      <c r="A548" s="382"/>
      <c r="B548" s="391"/>
      <c r="C548" s="384">
        <f t="shared" si="143"/>
        <v>5</v>
      </c>
      <c r="D548" s="408"/>
      <c r="E548" s="465"/>
      <c r="F548" s="465"/>
      <c r="G548" s="408"/>
      <c r="H548" s="429"/>
      <c r="I548" s="429">
        <v>2</v>
      </c>
      <c r="J548" s="435" t="s">
        <v>609</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35">
      <c r="A549" s="382"/>
      <c r="B549" s="391"/>
      <c r="C549" s="384">
        <f t="shared" ref="C549" si="155">INT($C$232)+3</f>
        <v>4</v>
      </c>
      <c r="D549" s="408"/>
      <c r="E549" s="465"/>
      <c r="F549" s="465"/>
      <c r="G549" s="408"/>
      <c r="H549" s="413"/>
      <c r="I549" s="429"/>
      <c r="J549" s="435" t="s">
        <v>916</v>
      </c>
      <c r="K549" s="435"/>
      <c r="L549" s="413"/>
      <c r="M549" s="413"/>
      <c r="N549" s="776">
        <f t="shared" ref="N549:N555" si="156">IF(N509=0,0,N509+24)</f>
        <v>25</v>
      </c>
      <c r="O549" s="773">
        <f t="shared" ref="O549" si="157">IF(N549=0,0,N549+72)</f>
        <v>97</v>
      </c>
      <c r="P549" s="774">
        <f t="shared" ref="P549" si="158">O549</f>
        <v>97</v>
      </c>
      <c r="Q549" s="773">
        <f t="shared" ref="Q549" si="159">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35">
      <c r="A550" s="382"/>
      <c r="B550" s="391"/>
      <c r="C550" s="384">
        <f t="shared" si="143"/>
        <v>5</v>
      </c>
      <c r="D550" s="408"/>
      <c r="E550" s="465"/>
      <c r="F550" s="465"/>
      <c r="G550" s="408"/>
      <c r="H550" s="413"/>
      <c r="I550" s="429"/>
      <c r="J550" s="435" t="s">
        <v>151</v>
      </c>
      <c r="K550" s="435"/>
      <c r="L550" s="413"/>
      <c r="M550" s="413"/>
      <c r="N550" s="776">
        <f t="shared" si="156"/>
        <v>28</v>
      </c>
      <c r="O550" s="773">
        <f t="shared" ref="O550:O555" si="160">IF(N550=0,0,N550+72)</f>
        <v>100</v>
      </c>
      <c r="P550" s="774">
        <f t="shared" ref="P550:P555" si="161">O550</f>
        <v>100</v>
      </c>
      <c r="Q550" s="773">
        <f t="shared" ref="Q550:Q555" si="162">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35">
      <c r="A551" s="382"/>
      <c r="B551" s="391"/>
      <c r="C551" s="384">
        <f t="shared" si="143"/>
        <v>5</v>
      </c>
      <c r="D551" s="408"/>
      <c r="E551" s="465"/>
      <c r="F551" s="465"/>
      <c r="G551" s="408"/>
      <c r="H551" s="413"/>
      <c r="I551" s="429"/>
      <c r="J551" s="435" t="s">
        <v>615</v>
      </c>
      <c r="K551" s="435"/>
      <c r="L551" s="413"/>
      <c r="M551" s="413"/>
      <c r="N551" s="776">
        <f t="shared" si="156"/>
        <v>29</v>
      </c>
      <c r="O551" s="773">
        <f t="shared" si="160"/>
        <v>101</v>
      </c>
      <c r="P551" s="774">
        <f t="shared" si="161"/>
        <v>101</v>
      </c>
      <c r="Q551" s="773">
        <f t="shared" si="162"/>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35">
      <c r="A552" s="382"/>
      <c r="B552" s="391"/>
      <c r="C552" s="384">
        <f t="shared" si="143"/>
        <v>5</v>
      </c>
      <c r="D552" s="408"/>
      <c r="E552" s="465"/>
      <c r="F552" s="465"/>
      <c r="G552" s="408"/>
      <c r="H552" s="413"/>
      <c r="I552" s="429"/>
      <c r="J552" s="435" t="s">
        <v>616</v>
      </c>
      <c r="K552" s="435"/>
      <c r="L552" s="413"/>
      <c r="M552" s="413"/>
      <c r="N552" s="776">
        <f t="shared" si="156"/>
        <v>29</v>
      </c>
      <c r="O552" s="773">
        <f t="shared" si="160"/>
        <v>101</v>
      </c>
      <c r="P552" s="774">
        <f t="shared" si="161"/>
        <v>101</v>
      </c>
      <c r="Q552" s="773">
        <f t="shared" si="162"/>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35">
      <c r="A553" s="382"/>
      <c r="B553" s="391"/>
      <c r="C553" s="384">
        <f t="shared" si="143"/>
        <v>5</v>
      </c>
      <c r="D553" s="408"/>
      <c r="E553" s="465"/>
      <c r="F553" s="465"/>
      <c r="G553" s="408"/>
      <c r="H553" s="413"/>
      <c r="I553" s="429"/>
      <c r="J553" s="435" t="s">
        <v>617</v>
      </c>
      <c r="K553" s="435"/>
      <c r="L553" s="413"/>
      <c r="M553" s="413"/>
      <c r="N553" s="776">
        <f t="shared" si="156"/>
        <v>30</v>
      </c>
      <c r="O553" s="773">
        <f t="shared" si="160"/>
        <v>102</v>
      </c>
      <c r="P553" s="774">
        <f t="shared" si="161"/>
        <v>102</v>
      </c>
      <c r="Q553" s="773">
        <f t="shared" si="162"/>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35">
      <c r="A554" s="382"/>
      <c r="B554" s="391"/>
      <c r="C554" s="384">
        <f t="shared" si="143"/>
        <v>5</v>
      </c>
      <c r="D554" s="408"/>
      <c r="E554" s="465"/>
      <c r="F554" s="465"/>
      <c r="G554" s="408"/>
      <c r="H554" s="413"/>
      <c r="I554" s="429"/>
      <c r="J554" s="435" t="s">
        <v>618</v>
      </c>
      <c r="K554" s="435"/>
      <c r="L554" s="413"/>
      <c r="M554" s="413"/>
      <c r="N554" s="776">
        <f t="shared" si="156"/>
        <v>30</v>
      </c>
      <c r="O554" s="773">
        <f t="shared" si="160"/>
        <v>102</v>
      </c>
      <c r="P554" s="774">
        <f t="shared" si="161"/>
        <v>102</v>
      </c>
      <c r="Q554" s="773">
        <f t="shared" si="162"/>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35">
      <c r="A555" s="382"/>
      <c r="B555" s="391"/>
      <c r="C555" s="384">
        <f t="shared" si="143"/>
        <v>5</v>
      </c>
      <c r="D555" s="408"/>
      <c r="E555" s="465"/>
      <c r="F555" s="465"/>
      <c r="G555" s="408"/>
      <c r="H555" s="413"/>
      <c r="I555" s="429"/>
      <c r="J555" s="435" t="s">
        <v>591</v>
      </c>
      <c r="K555" s="435"/>
      <c r="L555" s="413"/>
      <c r="M555" s="413"/>
      <c r="N555" s="776">
        <f t="shared" si="156"/>
        <v>30</v>
      </c>
      <c r="O555" s="773">
        <f t="shared" si="160"/>
        <v>102</v>
      </c>
      <c r="P555" s="774">
        <f t="shared" si="161"/>
        <v>102</v>
      </c>
      <c r="Q555" s="773">
        <f t="shared" si="162"/>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35">
      <c r="A556" s="382"/>
      <c r="B556" s="391"/>
      <c r="C556" s="384">
        <f t="shared" si="143"/>
        <v>5</v>
      </c>
      <c r="D556" s="408"/>
      <c r="E556" s="465"/>
      <c r="F556" s="465"/>
      <c r="G556" s="408"/>
      <c r="H556" s="429"/>
      <c r="I556" s="429">
        <v>3</v>
      </c>
      <c r="J556" s="435" t="s">
        <v>609</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35">
      <c r="A557" s="382"/>
      <c r="B557" s="391"/>
      <c r="C557" s="384">
        <f t="shared" ref="C557" si="163">INT($C$232)+3</f>
        <v>4</v>
      </c>
      <c r="D557" s="408"/>
      <c r="E557" s="465"/>
      <c r="F557" s="465"/>
      <c r="G557" s="408"/>
      <c r="H557" s="413"/>
      <c r="I557" s="429"/>
      <c r="J557" s="435" t="s">
        <v>916</v>
      </c>
      <c r="K557" s="435"/>
      <c r="L557" s="413"/>
      <c r="M557" s="413"/>
      <c r="N557" s="776">
        <f t="shared" ref="N557:N563" si="164">IF(N517=0,0,N517+24)</f>
        <v>25</v>
      </c>
      <c r="O557" s="773">
        <f t="shared" ref="O557" si="165">IF(N557=0,0,N557+72)</f>
        <v>97</v>
      </c>
      <c r="P557" s="774">
        <f t="shared" ref="P557" si="166">O557</f>
        <v>97</v>
      </c>
      <c r="Q557" s="773">
        <f t="shared" ref="Q557" si="167">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35">
      <c r="A558" s="382"/>
      <c r="B558" s="391"/>
      <c r="C558" s="384">
        <f t="shared" si="143"/>
        <v>5</v>
      </c>
      <c r="D558" s="408"/>
      <c r="E558" s="465"/>
      <c r="F558" s="465"/>
      <c r="G558" s="408"/>
      <c r="H558" s="413"/>
      <c r="I558" s="429"/>
      <c r="J558" s="435" t="s">
        <v>151</v>
      </c>
      <c r="K558" s="435"/>
      <c r="L558" s="413"/>
      <c r="M558" s="413"/>
      <c r="N558" s="776">
        <f t="shared" si="164"/>
        <v>31</v>
      </c>
      <c r="O558" s="773">
        <f t="shared" ref="O558:O563" si="168">IF(N558=0,0,N558+72)</f>
        <v>103</v>
      </c>
      <c r="P558" s="774">
        <f t="shared" ref="P558:P571" si="169">O558</f>
        <v>103</v>
      </c>
      <c r="Q558" s="773">
        <f t="shared" ref="Q558:Q563" si="170">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35">
      <c r="A559" s="382"/>
      <c r="B559" s="391"/>
      <c r="C559" s="384">
        <f t="shared" si="143"/>
        <v>5</v>
      </c>
      <c r="D559" s="408"/>
      <c r="E559" s="465"/>
      <c r="F559" s="465"/>
      <c r="G559" s="408"/>
      <c r="H559" s="413"/>
      <c r="I559" s="429"/>
      <c r="J559" s="435" t="s">
        <v>615</v>
      </c>
      <c r="K559" s="435"/>
      <c r="L559" s="413"/>
      <c r="M559" s="413"/>
      <c r="N559" s="776">
        <f t="shared" si="164"/>
        <v>32</v>
      </c>
      <c r="O559" s="773">
        <f t="shared" si="168"/>
        <v>104</v>
      </c>
      <c r="P559" s="774">
        <f t="shared" si="169"/>
        <v>104</v>
      </c>
      <c r="Q559" s="773">
        <f t="shared" si="170"/>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35">
      <c r="A560" s="382"/>
      <c r="B560" s="391"/>
      <c r="C560" s="384">
        <f t="shared" si="143"/>
        <v>5</v>
      </c>
      <c r="D560" s="408"/>
      <c r="E560" s="465"/>
      <c r="F560" s="465"/>
      <c r="G560" s="408"/>
      <c r="H560" s="413"/>
      <c r="I560" s="429"/>
      <c r="J560" s="435" t="s">
        <v>616</v>
      </c>
      <c r="K560" s="435"/>
      <c r="L560" s="413"/>
      <c r="M560" s="413"/>
      <c r="N560" s="776">
        <f t="shared" si="164"/>
        <v>32</v>
      </c>
      <c r="O560" s="773">
        <f t="shared" si="168"/>
        <v>104</v>
      </c>
      <c r="P560" s="774">
        <f t="shared" si="169"/>
        <v>104</v>
      </c>
      <c r="Q560" s="773">
        <f t="shared" si="170"/>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35">
      <c r="A561" s="382"/>
      <c r="B561" s="391"/>
      <c r="C561" s="384">
        <f t="shared" si="143"/>
        <v>5</v>
      </c>
      <c r="D561" s="408"/>
      <c r="E561" s="465"/>
      <c r="F561" s="465"/>
      <c r="G561" s="408"/>
      <c r="H561" s="413"/>
      <c r="I561" s="429"/>
      <c r="J561" s="435" t="s">
        <v>617</v>
      </c>
      <c r="K561" s="435"/>
      <c r="L561" s="413"/>
      <c r="M561" s="413"/>
      <c r="N561" s="776">
        <f t="shared" si="164"/>
        <v>33</v>
      </c>
      <c r="O561" s="773">
        <f t="shared" si="168"/>
        <v>105</v>
      </c>
      <c r="P561" s="774">
        <f t="shared" si="169"/>
        <v>105</v>
      </c>
      <c r="Q561" s="773">
        <f t="shared" si="170"/>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35">
      <c r="A562" s="382"/>
      <c r="B562" s="391"/>
      <c r="C562" s="384">
        <f t="shared" si="143"/>
        <v>5</v>
      </c>
      <c r="D562" s="408"/>
      <c r="E562" s="465"/>
      <c r="F562" s="465"/>
      <c r="G562" s="408"/>
      <c r="H562" s="413"/>
      <c r="I562" s="429"/>
      <c r="J562" s="435" t="s">
        <v>618</v>
      </c>
      <c r="K562" s="435"/>
      <c r="L562" s="413"/>
      <c r="M562" s="413"/>
      <c r="N562" s="776">
        <f t="shared" si="164"/>
        <v>33</v>
      </c>
      <c r="O562" s="773">
        <f t="shared" si="168"/>
        <v>105</v>
      </c>
      <c r="P562" s="774">
        <f t="shared" si="169"/>
        <v>105</v>
      </c>
      <c r="Q562" s="773">
        <f t="shared" si="170"/>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35">
      <c r="A563" s="382"/>
      <c r="B563" s="391"/>
      <c r="C563" s="384">
        <f t="shared" si="143"/>
        <v>5</v>
      </c>
      <c r="D563" s="408"/>
      <c r="E563" s="465"/>
      <c r="F563" s="465"/>
      <c r="G563" s="408"/>
      <c r="H563" s="413"/>
      <c r="I563" s="429"/>
      <c r="J563" s="435" t="s">
        <v>591</v>
      </c>
      <c r="K563" s="435"/>
      <c r="L563" s="413"/>
      <c r="M563" s="413"/>
      <c r="N563" s="776">
        <f t="shared" si="164"/>
        <v>34</v>
      </c>
      <c r="O563" s="773">
        <f t="shared" si="168"/>
        <v>106</v>
      </c>
      <c r="P563" s="774">
        <f t="shared" si="169"/>
        <v>106</v>
      </c>
      <c r="Q563" s="773">
        <f t="shared" si="170"/>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35">
      <c r="A564" s="382"/>
      <c r="B564" s="391"/>
      <c r="C564" s="384">
        <f t="shared" si="143"/>
        <v>5</v>
      </c>
      <c r="D564" s="408"/>
      <c r="E564" s="465"/>
      <c r="F564" s="465"/>
      <c r="G564" s="408"/>
      <c r="H564" s="429"/>
      <c r="I564" s="429">
        <v>4</v>
      </c>
      <c r="J564" s="435" t="s">
        <v>609</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35">
      <c r="A565" s="382"/>
      <c r="B565" s="391"/>
      <c r="C565" s="384">
        <f t="shared" ref="C565" si="171">INT($C$232)+3</f>
        <v>4</v>
      </c>
      <c r="D565" s="408"/>
      <c r="E565" s="465"/>
      <c r="F565" s="465"/>
      <c r="G565" s="408"/>
      <c r="H565" s="413"/>
      <c r="I565" s="429"/>
      <c r="J565" s="435" t="s">
        <v>916</v>
      </c>
      <c r="K565" s="435"/>
      <c r="L565" s="413"/>
      <c r="M565" s="413"/>
      <c r="N565" s="776">
        <f t="shared" ref="N565:N571" si="172">IF(N525=0,0,N525+24)</f>
        <v>25</v>
      </c>
      <c r="O565" s="773">
        <f t="shared" ref="O565" si="173">IF(N565=0,0,N565+72)</f>
        <v>97</v>
      </c>
      <c r="P565" s="774">
        <f t="shared" ref="P565" si="174">O565</f>
        <v>97</v>
      </c>
      <c r="Q565" s="773">
        <f t="shared" ref="Q565" si="175">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35">
      <c r="A566" s="382"/>
      <c r="B566" s="391"/>
      <c r="C566" s="384">
        <f t="shared" si="143"/>
        <v>5</v>
      </c>
      <c r="D566" s="408"/>
      <c r="E566" s="465"/>
      <c r="F566" s="465"/>
      <c r="G566" s="408"/>
      <c r="H566" s="413"/>
      <c r="I566" s="429"/>
      <c r="J566" s="435" t="s">
        <v>151</v>
      </c>
      <c r="K566" s="435"/>
      <c r="L566" s="413"/>
      <c r="M566" s="413"/>
      <c r="N566" s="776">
        <f t="shared" si="172"/>
        <v>35</v>
      </c>
      <c r="O566" s="773">
        <f t="shared" ref="O566:O571" si="176">IF(N566=0,0,N566+72)</f>
        <v>107</v>
      </c>
      <c r="P566" s="774">
        <f t="shared" si="169"/>
        <v>107</v>
      </c>
      <c r="Q566" s="773">
        <f t="shared" ref="Q566:Q571" si="177">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35">
      <c r="A567" s="382"/>
      <c r="B567" s="391"/>
      <c r="C567" s="384">
        <f t="shared" si="143"/>
        <v>5</v>
      </c>
      <c r="D567" s="408"/>
      <c r="E567" s="465"/>
      <c r="F567" s="465"/>
      <c r="G567" s="408"/>
      <c r="H567" s="413"/>
      <c r="I567" s="429"/>
      <c r="J567" s="435" t="s">
        <v>615</v>
      </c>
      <c r="K567" s="435"/>
      <c r="L567" s="413"/>
      <c r="M567" s="413"/>
      <c r="N567" s="776">
        <f t="shared" si="172"/>
        <v>36</v>
      </c>
      <c r="O567" s="773">
        <f t="shared" si="176"/>
        <v>108</v>
      </c>
      <c r="P567" s="774">
        <f t="shared" si="169"/>
        <v>108</v>
      </c>
      <c r="Q567" s="773">
        <f t="shared" si="177"/>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35">
      <c r="A568" s="382"/>
      <c r="B568" s="391"/>
      <c r="C568" s="384">
        <f t="shared" si="143"/>
        <v>5</v>
      </c>
      <c r="D568" s="408"/>
      <c r="E568" s="465"/>
      <c r="F568" s="465"/>
      <c r="G568" s="408"/>
      <c r="H568" s="413"/>
      <c r="I568" s="429"/>
      <c r="J568" s="435" t="s">
        <v>616</v>
      </c>
      <c r="K568" s="435"/>
      <c r="L568" s="413"/>
      <c r="M568" s="413"/>
      <c r="N568" s="776">
        <f t="shared" si="172"/>
        <v>36</v>
      </c>
      <c r="O568" s="773">
        <f t="shared" si="176"/>
        <v>108</v>
      </c>
      <c r="P568" s="774">
        <f t="shared" si="169"/>
        <v>108</v>
      </c>
      <c r="Q568" s="773">
        <f t="shared" si="177"/>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35">
      <c r="A569" s="382"/>
      <c r="B569" s="391"/>
      <c r="C569" s="384">
        <f t="shared" si="143"/>
        <v>5</v>
      </c>
      <c r="D569" s="408"/>
      <c r="E569" s="465"/>
      <c r="F569" s="465"/>
      <c r="G569" s="408"/>
      <c r="H569" s="413"/>
      <c r="I569" s="429"/>
      <c r="J569" s="435" t="s">
        <v>617</v>
      </c>
      <c r="K569" s="435"/>
      <c r="L569" s="413"/>
      <c r="M569" s="413"/>
      <c r="N569" s="776">
        <f t="shared" si="172"/>
        <v>37</v>
      </c>
      <c r="O569" s="773">
        <f t="shared" si="176"/>
        <v>109</v>
      </c>
      <c r="P569" s="774">
        <f t="shared" si="169"/>
        <v>109</v>
      </c>
      <c r="Q569" s="773">
        <f t="shared" si="177"/>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35">
      <c r="A570" s="382"/>
      <c r="B570" s="391"/>
      <c r="C570" s="384">
        <f t="shared" si="143"/>
        <v>5</v>
      </c>
      <c r="D570" s="408"/>
      <c r="E570" s="465"/>
      <c r="F570" s="465"/>
      <c r="G570" s="408"/>
      <c r="H570" s="413"/>
      <c r="I570" s="429"/>
      <c r="J570" s="435" t="s">
        <v>618</v>
      </c>
      <c r="K570" s="435"/>
      <c r="L570" s="413"/>
      <c r="M570" s="413"/>
      <c r="N570" s="776">
        <f t="shared" si="172"/>
        <v>37</v>
      </c>
      <c r="O570" s="773">
        <f t="shared" si="176"/>
        <v>109</v>
      </c>
      <c r="P570" s="774">
        <f t="shared" si="169"/>
        <v>109</v>
      </c>
      <c r="Q570" s="773">
        <f t="shared" si="177"/>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35">
      <c r="A571" s="382"/>
      <c r="B571" s="391"/>
      <c r="C571" s="384">
        <f t="shared" si="143"/>
        <v>5</v>
      </c>
      <c r="D571" s="408"/>
      <c r="E571" s="465"/>
      <c r="F571" s="465"/>
      <c r="G571" s="408"/>
      <c r="H571" s="413"/>
      <c r="I571" s="429"/>
      <c r="J571" s="435" t="s">
        <v>591</v>
      </c>
      <c r="K571" s="435"/>
      <c r="L571" s="413"/>
      <c r="M571" s="413"/>
      <c r="N571" s="776">
        <f t="shared" si="172"/>
        <v>38</v>
      </c>
      <c r="O571" s="773">
        <f t="shared" si="176"/>
        <v>110</v>
      </c>
      <c r="P571" s="774">
        <f t="shared" si="169"/>
        <v>110</v>
      </c>
      <c r="Q571" s="773">
        <f t="shared" si="177"/>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35">
      <c r="A572" s="382"/>
      <c r="B572" s="391"/>
      <c r="C572" s="384">
        <f t="shared" si="143"/>
        <v>5</v>
      </c>
      <c r="D572" s="408"/>
      <c r="E572" s="465"/>
      <c r="F572" s="465"/>
      <c r="G572" s="408"/>
      <c r="H572" s="429" t="str">
        <f>H$253</f>
        <v>Spr</v>
      </c>
      <c r="I572" s="429">
        <v>0</v>
      </c>
      <c r="J572" s="435" t="s">
        <v>609</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35">
      <c r="A573" s="382"/>
      <c r="B573" s="391"/>
      <c r="C573" s="384">
        <f t="shared" ref="C573" si="178">INT($C$232)+3</f>
        <v>4</v>
      </c>
      <c r="D573" s="408"/>
      <c r="E573" s="465"/>
      <c r="F573" s="465"/>
      <c r="G573" s="408"/>
      <c r="H573" s="413"/>
      <c r="I573" s="429"/>
      <c r="J573" s="435" t="s">
        <v>916</v>
      </c>
      <c r="K573" s="435"/>
      <c r="L573" s="413"/>
      <c r="M573" s="413"/>
      <c r="N573" s="776">
        <f t="shared" ref="N573:N579" si="179">IF(N533=0,0,N533+24)</f>
        <v>49</v>
      </c>
      <c r="O573" s="773">
        <f t="shared" ref="O573" si="180">IF(N573=0,0,N573+72)</f>
        <v>121</v>
      </c>
      <c r="P573" s="774">
        <f t="shared" ref="P573" si="181">O573</f>
        <v>121</v>
      </c>
      <c r="Q573" s="773">
        <f t="shared" ref="Q573" si="182">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35">
      <c r="A574" s="382"/>
      <c r="B574" s="391"/>
      <c r="C574" s="384">
        <f t="shared" si="143"/>
        <v>5</v>
      </c>
      <c r="D574" s="408"/>
      <c r="E574" s="465"/>
      <c r="F574" s="465"/>
      <c r="G574" s="408"/>
      <c r="H574" s="413"/>
      <c r="I574" s="429"/>
      <c r="J574" s="435" t="s">
        <v>151</v>
      </c>
      <c r="K574" s="435"/>
      <c r="L574" s="413"/>
      <c r="M574" s="413"/>
      <c r="N574" s="776">
        <f t="shared" si="179"/>
        <v>0</v>
      </c>
      <c r="O574" s="773">
        <f t="shared" ref="O574:O579" si="183">IF(N574=0,0,N574+72)</f>
        <v>0</v>
      </c>
      <c r="P574" s="774">
        <f t="shared" ref="P574:P579" si="184">O574</f>
        <v>0</v>
      </c>
      <c r="Q574" s="773">
        <f t="shared" ref="Q574:Q579" si="185">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35">
      <c r="A575" s="382"/>
      <c r="B575" s="391"/>
      <c r="C575" s="384">
        <f t="shared" si="143"/>
        <v>5</v>
      </c>
      <c r="D575" s="408"/>
      <c r="E575" s="465"/>
      <c r="F575" s="465"/>
      <c r="G575" s="408"/>
      <c r="H575" s="413"/>
      <c r="I575" s="429"/>
      <c r="J575" s="435" t="s">
        <v>615</v>
      </c>
      <c r="K575" s="435"/>
      <c r="L575" s="413"/>
      <c r="M575" s="413"/>
      <c r="N575" s="776">
        <f t="shared" si="179"/>
        <v>0</v>
      </c>
      <c r="O575" s="773">
        <f t="shared" si="183"/>
        <v>0</v>
      </c>
      <c r="P575" s="774">
        <f t="shared" si="184"/>
        <v>0</v>
      </c>
      <c r="Q575" s="773">
        <f t="shared" si="185"/>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35">
      <c r="A576" s="382"/>
      <c r="B576" s="391"/>
      <c r="C576" s="384">
        <f t="shared" si="143"/>
        <v>5</v>
      </c>
      <c r="D576" s="408"/>
      <c r="E576" s="465"/>
      <c r="F576" s="465"/>
      <c r="G576" s="408"/>
      <c r="H576" s="413"/>
      <c r="I576" s="429"/>
      <c r="J576" s="435" t="s">
        <v>616</v>
      </c>
      <c r="K576" s="435"/>
      <c r="L576" s="413"/>
      <c r="M576" s="413"/>
      <c r="N576" s="776">
        <f t="shared" si="179"/>
        <v>0</v>
      </c>
      <c r="O576" s="773">
        <f t="shared" si="183"/>
        <v>0</v>
      </c>
      <c r="P576" s="774">
        <f t="shared" si="184"/>
        <v>0</v>
      </c>
      <c r="Q576" s="773">
        <f t="shared" si="185"/>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35">
      <c r="A577" s="382"/>
      <c r="B577" s="391"/>
      <c r="C577" s="384">
        <f t="shared" si="143"/>
        <v>5</v>
      </c>
      <c r="D577" s="408"/>
      <c r="E577" s="465"/>
      <c r="F577" s="465"/>
      <c r="G577" s="408"/>
      <c r="H577" s="413"/>
      <c r="I577" s="429"/>
      <c r="J577" s="435" t="s">
        <v>617</v>
      </c>
      <c r="K577" s="435"/>
      <c r="L577" s="413"/>
      <c r="M577" s="413"/>
      <c r="N577" s="776">
        <f t="shared" si="179"/>
        <v>0</v>
      </c>
      <c r="O577" s="773">
        <f t="shared" si="183"/>
        <v>0</v>
      </c>
      <c r="P577" s="774">
        <f t="shared" si="184"/>
        <v>0</v>
      </c>
      <c r="Q577" s="773">
        <f t="shared" si="185"/>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35">
      <c r="A578" s="382"/>
      <c r="B578" s="391"/>
      <c r="C578" s="384">
        <f t="shared" si="143"/>
        <v>5</v>
      </c>
      <c r="D578" s="408"/>
      <c r="E578" s="465"/>
      <c r="F578" s="465"/>
      <c r="G578" s="408"/>
      <c r="H578" s="413"/>
      <c r="I578" s="429"/>
      <c r="J578" s="435" t="s">
        <v>618</v>
      </c>
      <c r="K578" s="435"/>
      <c r="L578" s="413"/>
      <c r="M578" s="413"/>
      <c r="N578" s="776">
        <f t="shared" si="179"/>
        <v>0</v>
      </c>
      <c r="O578" s="773">
        <f t="shared" si="183"/>
        <v>0</v>
      </c>
      <c r="P578" s="774">
        <f t="shared" si="184"/>
        <v>0</v>
      </c>
      <c r="Q578" s="773">
        <f t="shared" si="185"/>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35">
      <c r="A579" s="382"/>
      <c r="B579" s="391"/>
      <c r="C579" s="384">
        <f t="shared" si="143"/>
        <v>5</v>
      </c>
      <c r="D579" s="408"/>
      <c r="E579" s="465"/>
      <c r="F579" s="465"/>
      <c r="G579" s="408"/>
      <c r="H579" s="413"/>
      <c r="I579" s="429"/>
      <c r="J579" s="435" t="s">
        <v>591</v>
      </c>
      <c r="K579" s="435"/>
      <c r="L579" s="413"/>
      <c r="M579" s="413"/>
      <c r="N579" s="776">
        <f t="shared" si="179"/>
        <v>0</v>
      </c>
      <c r="O579" s="773">
        <f t="shared" si="183"/>
        <v>0</v>
      </c>
      <c r="P579" s="774">
        <f t="shared" si="184"/>
        <v>0</v>
      </c>
      <c r="Q579" s="773">
        <f t="shared" si="185"/>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35">
      <c r="A580" s="382"/>
      <c r="B580" s="391"/>
      <c r="C580" s="384">
        <f t="shared" si="143"/>
        <v>5</v>
      </c>
      <c r="D580" s="408"/>
      <c r="E580" s="465"/>
      <c r="F580" s="465"/>
      <c r="G580" s="408"/>
      <c r="H580" s="429"/>
      <c r="I580" s="429">
        <v>1</v>
      </c>
      <c r="J580" s="435" t="s">
        <v>609</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35">
      <c r="A581" s="382"/>
      <c r="B581" s="391"/>
      <c r="C581" s="384">
        <f t="shared" ref="C581" si="186">INT($C$232)+3</f>
        <v>4</v>
      </c>
      <c r="D581" s="408"/>
      <c r="E581" s="465"/>
      <c r="F581" s="465"/>
      <c r="G581" s="408"/>
      <c r="H581" s="413"/>
      <c r="I581" s="429"/>
      <c r="J581" s="435" t="s">
        <v>916</v>
      </c>
      <c r="K581" s="435"/>
      <c r="L581" s="413"/>
      <c r="M581" s="413"/>
      <c r="N581" s="776">
        <f t="shared" ref="N581:N587" si="187">IF(N541=0,0,N541+24)</f>
        <v>49</v>
      </c>
      <c r="O581" s="773">
        <f t="shared" ref="O581" si="188">IF(N581=0,0,N581+72)</f>
        <v>121</v>
      </c>
      <c r="P581" s="774">
        <f t="shared" ref="P581" si="189">O581</f>
        <v>121</v>
      </c>
      <c r="Q581" s="773">
        <f t="shared" ref="Q581" si="190">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35">
      <c r="A582" s="382"/>
      <c r="B582" s="391"/>
      <c r="C582" s="384">
        <f t="shared" si="143"/>
        <v>5</v>
      </c>
      <c r="D582" s="408"/>
      <c r="E582" s="465"/>
      <c r="F582" s="465"/>
      <c r="G582" s="408"/>
      <c r="H582" s="413"/>
      <c r="I582" s="429"/>
      <c r="J582" s="435" t="s">
        <v>151</v>
      </c>
      <c r="K582" s="435"/>
      <c r="L582" s="413"/>
      <c r="M582" s="413"/>
      <c r="N582" s="776">
        <f t="shared" si="187"/>
        <v>50</v>
      </c>
      <c r="O582" s="773">
        <f t="shared" ref="O582:O587" si="191">IF(N582=0,0,N582+72)</f>
        <v>122</v>
      </c>
      <c r="P582" s="774">
        <f t="shared" ref="P582:P587" si="192">O582</f>
        <v>122</v>
      </c>
      <c r="Q582" s="773">
        <f t="shared" ref="Q582:Q587" si="193">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35">
      <c r="A583" s="382"/>
      <c r="B583" s="391"/>
      <c r="C583" s="384">
        <f t="shared" si="143"/>
        <v>5</v>
      </c>
      <c r="D583" s="408"/>
      <c r="E583" s="465"/>
      <c r="F583" s="465"/>
      <c r="G583" s="408"/>
      <c r="H583" s="413"/>
      <c r="I583" s="429"/>
      <c r="J583" s="435" t="s">
        <v>615</v>
      </c>
      <c r="K583" s="435"/>
      <c r="L583" s="413"/>
      <c r="M583" s="413"/>
      <c r="N583" s="776">
        <f t="shared" si="187"/>
        <v>51</v>
      </c>
      <c r="O583" s="773">
        <f t="shared" si="191"/>
        <v>123</v>
      </c>
      <c r="P583" s="774">
        <f t="shared" si="192"/>
        <v>123</v>
      </c>
      <c r="Q583" s="773">
        <f t="shared" si="193"/>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35">
      <c r="A584" s="382"/>
      <c r="B584" s="391"/>
      <c r="C584" s="384">
        <f t="shared" si="143"/>
        <v>5</v>
      </c>
      <c r="D584" s="408"/>
      <c r="E584" s="465"/>
      <c r="F584" s="465"/>
      <c r="G584" s="408"/>
      <c r="H584" s="413"/>
      <c r="I584" s="429"/>
      <c r="J584" s="435" t="s">
        <v>616</v>
      </c>
      <c r="K584" s="435"/>
      <c r="L584" s="413"/>
      <c r="M584" s="413"/>
      <c r="N584" s="776">
        <f t="shared" si="187"/>
        <v>51</v>
      </c>
      <c r="O584" s="773">
        <f t="shared" si="191"/>
        <v>123</v>
      </c>
      <c r="P584" s="774">
        <f t="shared" si="192"/>
        <v>123</v>
      </c>
      <c r="Q584" s="773">
        <f t="shared" si="193"/>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35">
      <c r="A585" s="382"/>
      <c r="B585" s="391"/>
      <c r="C585" s="384">
        <f t="shared" si="143"/>
        <v>5</v>
      </c>
      <c r="D585" s="408"/>
      <c r="E585" s="465"/>
      <c r="F585" s="465"/>
      <c r="G585" s="408"/>
      <c r="H585" s="413"/>
      <c r="I585" s="429"/>
      <c r="J585" s="435" t="s">
        <v>617</v>
      </c>
      <c r="K585" s="435"/>
      <c r="L585" s="413"/>
      <c r="M585" s="413"/>
      <c r="N585" s="776">
        <f t="shared" si="187"/>
        <v>51</v>
      </c>
      <c r="O585" s="773">
        <f t="shared" si="191"/>
        <v>123</v>
      </c>
      <c r="P585" s="774">
        <f t="shared" si="192"/>
        <v>123</v>
      </c>
      <c r="Q585" s="773">
        <f t="shared" si="193"/>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35">
      <c r="A586" s="382"/>
      <c r="B586" s="391"/>
      <c r="C586" s="384">
        <f t="shared" si="143"/>
        <v>5</v>
      </c>
      <c r="D586" s="408"/>
      <c r="E586" s="465"/>
      <c r="F586" s="465"/>
      <c r="G586" s="408"/>
      <c r="H586" s="413"/>
      <c r="I586" s="429"/>
      <c r="J586" s="435" t="s">
        <v>618</v>
      </c>
      <c r="K586" s="435"/>
      <c r="L586" s="413"/>
      <c r="M586" s="413"/>
      <c r="N586" s="776">
        <f t="shared" si="187"/>
        <v>51</v>
      </c>
      <c r="O586" s="773">
        <f t="shared" si="191"/>
        <v>123</v>
      </c>
      <c r="P586" s="774">
        <f t="shared" si="192"/>
        <v>123</v>
      </c>
      <c r="Q586" s="773">
        <f t="shared" si="193"/>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35">
      <c r="A587" s="382"/>
      <c r="B587" s="391"/>
      <c r="C587" s="384">
        <f t="shared" si="143"/>
        <v>5</v>
      </c>
      <c r="D587" s="408"/>
      <c r="E587" s="465"/>
      <c r="F587" s="465"/>
      <c r="G587" s="408"/>
      <c r="H587" s="413"/>
      <c r="I587" s="429"/>
      <c r="J587" s="435" t="s">
        <v>591</v>
      </c>
      <c r="K587" s="435"/>
      <c r="L587" s="413"/>
      <c r="M587" s="413"/>
      <c r="N587" s="776">
        <f t="shared" si="187"/>
        <v>51</v>
      </c>
      <c r="O587" s="773">
        <f t="shared" si="191"/>
        <v>123</v>
      </c>
      <c r="P587" s="774">
        <f t="shared" si="192"/>
        <v>123</v>
      </c>
      <c r="Q587" s="773">
        <f t="shared" si="193"/>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35">
      <c r="A588" s="382"/>
      <c r="B588" s="391"/>
      <c r="C588" s="384">
        <f t="shared" si="143"/>
        <v>5</v>
      </c>
      <c r="D588" s="408"/>
      <c r="E588" s="465"/>
      <c r="F588" s="465"/>
      <c r="G588" s="408"/>
      <c r="H588" s="429"/>
      <c r="I588" s="429">
        <v>2</v>
      </c>
      <c r="J588" s="435" t="s">
        <v>609</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35">
      <c r="A589" s="382"/>
      <c r="B589" s="391"/>
      <c r="C589" s="384">
        <f t="shared" ref="C589" si="194">INT($C$232)+3</f>
        <v>4</v>
      </c>
      <c r="D589" s="408"/>
      <c r="E589" s="465"/>
      <c r="F589" s="465"/>
      <c r="G589" s="408"/>
      <c r="H589" s="413"/>
      <c r="I589" s="429"/>
      <c r="J589" s="435" t="s">
        <v>916</v>
      </c>
      <c r="K589" s="435"/>
      <c r="L589" s="413"/>
      <c r="M589" s="413"/>
      <c r="N589" s="776">
        <f t="shared" ref="N589:N595" si="195">IF(N549=0,0,N549+24)</f>
        <v>49</v>
      </c>
      <c r="O589" s="773">
        <f t="shared" ref="O589" si="196">IF(N589=0,0,N589+72)</f>
        <v>121</v>
      </c>
      <c r="P589" s="774">
        <f t="shared" ref="P589" si="197">O589</f>
        <v>121</v>
      </c>
      <c r="Q589" s="773">
        <f t="shared" ref="Q589" si="198">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35">
      <c r="A590" s="382"/>
      <c r="B590" s="391"/>
      <c r="C590" s="384">
        <f t="shared" si="143"/>
        <v>5</v>
      </c>
      <c r="D590" s="408"/>
      <c r="E590" s="465"/>
      <c r="F590" s="465"/>
      <c r="G590" s="408"/>
      <c r="H590" s="413"/>
      <c r="I590" s="429"/>
      <c r="J590" s="435" t="s">
        <v>151</v>
      </c>
      <c r="K590" s="435"/>
      <c r="L590" s="413"/>
      <c r="M590" s="413"/>
      <c r="N590" s="776">
        <f t="shared" si="195"/>
        <v>52</v>
      </c>
      <c r="O590" s="773">
        <f t="shared" ref="O590:O595" si="199">IF(N590=0,0,N590+72)</f>
        <v>124</v>
      </c>
      <c r="P590" s="774">
        <f t="shared" ref="P590:P595" si="200">O590</f>
        <v>124</v>
      </c>
      <c r="Q590" s="773">
        <f t="shared" ref="Q590:Q595" si="201">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35">
      <c r="A591" s="382"/>
      <c r="B591" s="391"/>
      <c r="C591" s="384">
        <f t="shared" si="143"/>
        <v>5</v>
      </c>
      <c r="D591" s="408"/>
      <c r="E591" s="465"/>
      <c r="F591" s="465"/>
      <c r="G591" s="408"/>
      <c r="H591" s="413"/>
      <c r="I591" s="429"/>
      <c r="J591" s="435" t="s">
        <v>615</v>
      </c>
      <c r="K591" s="435"/>
      <c r="L591" s="413"/>
      <c r="M591" s="413"/>
      <c r="N591" s="776">
        <f t="shared" si="195"/>
        <v>53</v>
      </c>
      <c r="O591" s="773">
        <f t="shared" si="199"/>
        <v>125</v>
      </c>
      <c r="P591" s="774">
        <f t="shared" si="200"/>
        <v>125</v>
      </c>
      <c r="Q591" s="773">
        <f t="shared" si="201"/>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35">
      <c r="A592" s="382"/>
      <c r="B592" s="391"/>
      <c r="C592" s="384">
        <f t="shared" si="143"/>
        <v>5</v>
      </c>
      <c r="D592" s="408"/>
      <c r="E592" s="465"/>
      <c r="F592" s="465"/>
      <c r="G592" s="408"/>
      <c r="H592" s="413"/>
      <c r="I592" s="429"/>
      <c r="J592" s="435" t="s">
        <v>616</v>
      </c>
      <c r="K592" s="435"/>
      <c r="L592" s="413"/>
      <c r="M592" s="413"/>
      <c r="N592" s="776">
        <f t="shared" si="195"/>
        <v>53</v>
      </c>
      <c r="O592" s="773">
        <f t="shared" si="199"/>
        <v>125</v>
      </c>
      <c r="P592" s="774">
        <f t="shared" si="200"/>
        <v>125</v>
      </c>
      <c r="Q592" s="773">
        <f t="shared" si="201"/>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35">
      <c r="A593" s="382"/>
      <c r="B593" s="391"/>
      <c r="C593" s="384">
        <f t="shared" si="143"/>
        <v>5</v>
      </c>
      <c r="D593" s="408"/>
      <c r="E593" s="465"/>
      <c r="F593" s="465"/>
      <c r="G593" s="408"/>
      <c r="H593" s="413"/>
      <c r="I593" s="429"/>
      <c r="J593" s="435" t="s">
        <v>617</v>
      </c>
      <c r="K593" s="435"/>
      <c r="L593" s="413"/>
      <c r="M593" s="413"/>
      <c r="N593" s="776">
        <f t="shared" si="195"/>
        <v>54</v>
      </c>
      <c r="O593" s="773">
        <f t="shared" si="199"/>
        <v>126</v>
      </c>
      <c r="P593" s="774">
        <f t="shared" si="200"/>
        <v>126</v>
      </c>
      <c r="Q593" s="773">
        <f t="shared" si="201"/>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35">
      <c r="A594" s="382"/>
      <c r="B594" s="391"/>
      <c r="C594" s="384">
        <f t="shared" si="143"/>
        <v>5</v>
      </c>
      <c r="D594" s="408"/>
      <c r="E594" s="465"/>
      <c r="F594" s="465"/>
      <c r="G594" s="408"/>
      <c r="H594" s="413"/>
      <c r="I594" s="429"/>
      <c r="J594" s="435" t="s">
        <v>618</v>
      </c>
      <c r="K594" s="435"/>
      <c r="L594" s="413"/>
      <c r="M594" s="413"/>
      <c r="N594" s="776">
        <f t="shared" si="195"/>
        <v>54</v>
      </c>
      <c r="O594" s="773">
        <f t="shared" si="199"/>
        <v>126</v>
      </c>
      <c r="P594" s="774">
        <f t="shared" si="200"/>
        <v>126</v>
      </c>
      <c r="Q594" s="773">
        <f t="shared" si="201"/>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35">
      <c r="A595" s="382"/>
      <c r="B595" s="391"/>
      <c r="C595" s="384">
        <f t="shared" si="143"/>
        <v>5</v>
      </c>
      <c r="D595" s="408"/>
      <c r="E595" s="465"/>
      <c r="F595" s="465"/>
      <c r="G595" s="408"/>
      <c r="H595" s="413"/>
      <c r="I595" s="429"/>
      <c r="J595" s="435" t="s">
        <v>591</v>
      </c>
      <c r="K595" s="435"/>
      <c r="L595" s="413"/>
      <c r="M595" s="413"/>
      <c r="N595" s="776">
        <f t="shared" si="195"/>
        <v>54</v>
      </c>
      <c r="O595" s="773">
        <f t="shared" si="199"/>
        <v>126</v>
      </c>
      <c r="P595" s="774">
        <f t="shared" si="200"/>
        <v>126</v>
      </c>
      <c r="Q595" s="773">
        <f t="shared" si="201"/>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35">
      <c r="A596" s="382"/>
      <c r="B596" s="391"/>
      <c r="C596" s="384">
        <f t="shared" si="143"/>
        <v>5</v>
      </c>
      <c r="D596" s="408"/>
      <c r="E596" s="465"/>
      <c r="F596" s="465"/>
      <c r="G596" s="408"/>
      <c r="H596" s="429"/>
      <c r="I596" s="429">
        <v>3</v>
      </c>
      <c r="J596" s="435" t="s">
        <v>609</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35">
      <c r="A597" s="382"/>
      <c r="B597" s="391"/>
      <c r="C597" s="384">
        <f t="shared" ref="C597" si="202">INT($C$232)+3</f>
        <v>4</v>
      </c>
      <c r="D597" s="408"/>
      <c r="E597" s="465"/>
      <c r="F597" s="465"/>
      <c r="G597" s="408"/>
      <c r="H597" s="413"/>
      <c r="I597" s="429"/>
      <c r="J597" s="435" t="s">
        <v>916</v>
      </c>
      <c r="K597" s="435"/>
      <c r="L597" s="413"/>
      <c r="M597" s="413"/>
      <c r="N597" s="776">
        <f t="shared" ref="N597:N603" si="203">IF(N557=0,0,N557+24)</f>
        <v>49</v>
      </c>
      <c r="O597" s="773">
        <f t="shared" ref="O597" si="204">IF(N597=0,0,N597+72)</f>
        <v>121</v>
      </c>
      <c r="P597" s="774">
        <f t="shared" ref="P597" si="205">O597</f>
        <v>121</v>
      </c>
      <c r="Q597" s="773">
        <f t="shared" ref="Q597" si="206">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35">
      <c r="A598" s="382"/>
      <c r="B598" s="391"/>
      <c r="C598" s="384">
        <f t="shared" si="143"/>
        <v>5</v>
      </c>
      <c r="D598" s="408"/>
      <c r="E598" s="465"/>
      <c r="F598" s="465"/>
      <c r="G598" s="408"/>
      <c r="H598" s="413"/>
      <c r="I598" s="429"/>
      <c r="J598" s="435" t="s">
        <v>151</v>
      </c>
      <c r="K598" s="435"/>
      <c r="L598" s="413"/>
      <c r="M598" s="413"/>
      <c r="N598" s="776">
        <f t="shared" si="203"/>
        <v>55</v>
      </c>
      <c r="O598" s="773">
        <f t="shared" ref="O598:O603" si="207">IF(N598=0,0,N598+72)</f>
        <v>127</v>
      </c>
      <c r="P598" s="774">
        <f t="shared" ref="P598:P603" si="208">O598</f>
        <v>127</v>
      </c>
      <c r="Q598" s="773">
        <f t="shared" ref="Q598:Q603" si="209">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35">
      <c r="A599" s="382"/>
      <c r="B599" s="391"/>
      <c r="C599" s="384">
        <f t="shared" si="143"/>
        <v>5</v>
      </c>
      <c r="D599" s="408"/>
      <c r="E599" s="465"/>
      <c r="F599" s="465"/>
      <c r="G599" s="408"/>
      <c r="H599" s="413"/>
      <c r="I599" s="429"/>
      <c r="J599" s="435" t="s">
        <v>615</v>
      </c>
      <c r="K599" s="435"/>
      <c r="L599" s="413"/>
      <c r="M599" s="413"/>
      <c r="N599" s="776">
        <f t="shared" si="203"/>
        <v>56</v>
      </c>
      <c r="O599" s="773">
        <f t="shared" si="207"/>
        <v>128</v>
      </c>
      <c r="P599" s="774">
        <f t="shared" si="208"/>
        <v>128</v>
      </c>
      <c r="Q599" s="773">
        <f t="shared" si="209"/>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35">
      <c r="A600" s="382"/>
      <c r="B600" s="391"/>
      <c r="C600" s="384">
        <f t="shared" si="143"/>
        <v>5</v>
      </c>
      <c r="D600" s="408"/>
      <c r="E600" s="465"/>
      <c r="F600" s="465"/>
      <c r="G600" s="408"/>
      <c r="H600" s="413"/>
      <c r="I600" s="429"/>
      <c r="J600" s="435" t="s">
        <v>616</v>
      </c>
      <c r="K600" s="435"/>
      <c r="L600" s="413"/>
      <c r="M600" s="413"/>
      <c r="N600" s="776">
        <f t="shared" si="203"/>
        <v>56</v>
      </c>
      <c r="O600" s="773">
        <f t="shared" si="207"/>
        <v>128</v>
      </c>
      <c r="P600" s="774">
        <f t="shared" si="208"/>
        <v>128</v>
      </c>
      <c r="Q600" s="773">
        <f t="shared" si="209"/>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35">
      <c r="A601" s="382"/>
      <c r="B601" s="391"/>
      <c r="C601" s="384">
        <f t="shared" si="143"/>
        <v>5</v>
      </c>
      <c r="D601" s="408"/>
      <c r="E601" s="465"/>
      <c r="F601" s="465"/>
      <c r="G601" s="408"/>
      <c r="H601" s="413"/>
      <c r="I601" s="429"/>
      <c r="J601" s="435" t="s">
        <v>617</v>
      </c>
      <c r="K601" s="435"/>
      <c r="L601" s="413"/>
      <c r="M601" s="413"/>
      <c r="N601" s="776">
        <f t="shared" si="203"/>
        <v>57</v>
      </c>
      <c r="O601" s="773">
        <f t="shared" si="207"/>
        <v>129</v>
      </c>
      <c r="P601" s="774">
        <f t="shared" si="208"/>
        <v>129</v>
      </c>
      <c r="Q601" s="773">
        <f t="shared" si="209"/>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35">
      <c r="A602" s="382"/>
      <c r="B602" s="391"/>
      <c r="C602" s="384">
        <f t="shared" si="143"/>
        <v>5</v>
      </c>
      <c r="D602" s="408"/>
      <c r="E602" s="465"/>
      <c r="F602" s="465"/>
      <c r="G602" s="408"/>
      <c r="H602" s="413"/>
      <c r="I602" s="429"/>
      <c r="J602" s="435" t="s">
        <v>618</v>
      </c>
      <c r="K602" s="435"/>
      <c r="L602" s="413"/>
      <c r="M602" s="413"/>
      <c r="N602" s="776">
        <f t="shared" si="203"/>
        <v>57</v>
      </c>
      <c r="O602" s="773">
        <f t="shared" si="207"/>
        <v>129</v>
      </c>
      <c r="P602" s="774">
        <f t="shared" si="208"/>
        <v>129</v>
      </c>
      <c r="Q602" s="773">
        <f t="shared" si="209"/>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35">
      <c r="A603" s="382"/>
      <c r="B603" s="391"/>
      <c r="C603" s="384">
        <f t="shared" si="143"/>
        <v>5</v>
      </c>
      <c r="D603" s="408"/>
      <c r="E603" s="465"/>
      <c r="F603" s="465"/>
      <c r="G603" s="408"/>
      <c r="H603" s="413"/>
      <c r="I603" s="429"/>
      <c r="J603" s="435" t="s">
        <v>591</v>
      </c>
      <c r="K603" s="435"/>
      <c r="L603" s="413"/>
      <c r="M603" s="413"/>
      <c r="N603" s="776">
        <f t="shared" si="203"/>
        <v>58</v>
      </c>
      <c r="O603" s="773">
        <f t="shared" si="207"/>
        <v>130</v>
      </c>
      <c r="P603" s="774">
        <f t="shared" si="208"/>
        <v>130</v>
      </c>
      <c r="Q603" s="773">
        <f t="shared" si="209"/>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35">
      <c r="A604" s="382"/>
      <c r="B604" s="391"/>
      <c r="C604" s="384">
        <f t="shared" si="143"/>
        <v>5</v>
      </c>
      <c r="D604" s="408"/>
      <c r="E604" s="465"/>
      <c r="F604" s="465"/>
      <c r="G604" s="408"/>
      <c r="H604" s="429"/>
      <c r="I604" s="429">
        <v>4</v>
      </c>
      <c r="J604" s="435" t="s">
        <v>609</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35">
      <c r="A605" s="382"/>
      <c r="B605" s="391"/>
      <c r="C605" s="384">
        <f t="shared" ref="C605" si="210">INT($C$232)+3</f>
        <v>4</v>
      </c>
      <c r="D605" s="408"/>
      <c r="E605" s="465"/>
      <c r="F605" s="465"/>
      <c r="G605" s="408"/>
      <c r="H605" s="413"/>
      <c r="I605" s="429"/>
      <c r="J605" s="435" t="s">
        <v>916</v>
      </c>
      <c r="K605" s="435"/>
      <c r="L605" s="413"/>
      <c r="M605" s="413"/>
      <c r="N605" s="776">
        <f t="shared" ref="N605:N611" si="211">IF(N565=0,0,N565+24)</f>
        <v>49</v>
      </c>
      <c r="O605" s="773">
        <f t="shared" ref="O605" si="212">IF(N605=0,0,N605+72)</f>
        <v>121</v>
      </c>
      <c r="P605" s="774">
        <f t="shared" ref="P605" si="213">O605</f>
        <v>121</v>
      </c>
      <c r="Q605" s="773">
        <f t="shared" ref="Q605" si="214">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35">
      <c r="A606" s="382"/>
      <c r="B606" s="391"/>
      <c r="C606" s="384">
        <f t="shared" si="143"/>
        <v>5</v>
      </c>
      <c r="D606" s="408"/>
      <c r="E606" s="465"/>
      <c r="F606" s="465"/>
      <c r="G606" s="408"/>
      <c r="H606" s="413"/>
      <c r="I606" s="429"/>
      <c r="J606" s="435" t="s">
        <v>151</v>
      </c>
      <c r="K606" s="435"/>
      <c r="L606" s="413"/>
      <c r="M606" s="413"/>
      <c r="N606" s="776">
        <f t="shared" si="211"/>
        <v>59</v>
      </c>
      <c r="O606" s="773">
        <f t="shared" ref="O606:O611" si="215">IF(N606=0,0,N606+72)</f>
        <v>131</v>
      </c>
      <c r="P606" s="774">
        <f t="shared" ref="P606:P611" si="216">O606</f>
        <v>131</v>
      </c>
      <c r="Q606" s="773">
        <f t="shared" ref="Q606:Q611" si="217">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35">
      <c r="A607" s="382"/>
      <c r="B607" s="391"/>
      <c r="C607" s="384">
        <f t="shared" ref="C607:C611" si="218">INT($C$232)+4</f>
        <v>5</v>
      </c>
      <c r="D607" s="408"/>
      <c r="E607" s="465"/>
      <c r="F607" s="465"/>
      <c r="G607" s="408"/>
      <c r="H607" s="413"/>
      <c r="I607" s="429"/>
      <c r="J607" s="435" t="s">
        <v>615</v>
      </c>
      <c r="K607" s="435"/>
      <c r="L607" s="413"/>
      <c r="M607" s="413"/>
      <c r="N607" s="776">
        <f t="shared" si="211"/>
        <v>60</v>
      </c>
      <c r="O607" s="773">
        <f t="shared" si="215"/>
        <v>132</v>
      </c>
      <c r="P607" s="774">
        <f t="shared" si="216"/>
        <v>132</v>
      </c>
      <c r="Q607" s="773">
        <f t="shared" si="217"/>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35">
      <c r="A608" s="382"/>
      <c r="B608" s="391"/>
      <c r="C608" s="384">
        <f t="shared" si="218"/>
        <v>5</v>
      </c>
      <c r="D608" s="408"/>
      <c r="E608" s="465"/>
      <c r="F608" s="465"/>
      <c r="G608" s="408"/>
      <c r="H608" s="413"/>
      <c r="I608" s="429"/>
      <c r="J608" s="435" t="s">
        <v>616</v>
      </c>
      <c r="K608" s="435"/>
      <c r="L608" s="413"/>
      <c r="M608" s="413"/>
      <c r="N608" s="776">
        <f t="shared" si="211"/>
        <v>60</v>
      </c>
      <c r="O608" s="773">
        <f t="shared" si="215"/>
        <v>132</v>
      </c>
      <c r="P608" s="774">
        <f t="shared" si="216"/>
        <v>132</v>
      </c>
      <c r="Q608" s="773">
        <f t="shared" si="217"/>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35">
      <c r="A609" s="382"/>
      <c r="B609" s="391"/>
      <c r="C609" s="384">
        <f t="shared" si="218"/>
        <v>5</v>
      </c>
      <c r="D609" s="408"/>
      <c r="E609" s="465"/>
      <c r="F609" s="465"/>
      <c r="G609" s="408"/>
      <c r="H609" s="413"/>
      <c r="I609" s="429"/>
      <c r="J609" s="435" t="s">
        <v>617</v>
      </c>
      <c r="K609" s="435"/>
      <c r="L609" s="413"/>
      <c r="M609" s="413"/>
      <c r="N609" s="776">
        <f t="shared" si="211"/>
        <v>61</v>
      </c>
      <c r="O609" s="773">
        <f t="shared" si="215"/>
        <v>133</v>
      </c>
      <c r="P609" s="774">
        <f t="shared" si="216"/>
        <v>133</v>
      </c>
      <c r="Q609" s="773">
        <f t="shared" si="217"/>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35">
      <c r="A610" s="382"/>
      <c r="B610" s="391"/>
      <c r="C610" s="384">
        <f t="shared" si="218"/>
        <v>5</v>
      </c>
      <c r="D610" s="408"/>
      <c r="E610" s="465"/>
      <c r="F610" s="465"/>
      <c r="G610" s="408"/>
      <c r="H610" s="413"/>
      <c r="I610" s="429"/>
      <c r="J610" s="435" t="s">
        <v>618</v>
      </c>
      <c r="K610" s="435"/>
      <c r="L610" s="413"/>
      <c r="M610" s="413"/>
      <c r="N610" s="776">
        <f t="shared" si="211"/>
        <v>61</v>
      </c>
      <c r="O610" s="773">
        <f t="shared" si="215"/>
        <v>133</v>
      </c>
      <c r="P610" s="774">
        <f t="shared" si="216"/>
        <v>133</v>
      </c>
      <c r="Q610" s="773">
        <f t="shared" si="217"/>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35">
      <c r="A611" s="382"/>
      <c r="B611" s="391"/>
      <c r="C611" s="384">
        <f t="shared" si="218"/>
        <v>5</v>
      </c>
      <c r="D611" s="408"/>
      <c r="E611" s="465"/>
      <c r="F611" s="465"/>
      <c r="G611" s="408"/>
      <c r="H611" s="413"/>
      <c r="I611" s="429"/>
      <c r="J611" s="435" t="s">
        <v>591</v>
      </c>
      <c r="K611" s="435"/>
      <c r="L611" s="413"/>
      <c r="M611" s="413"/>
      <c r="N611" s="776">
        <f t="shared" si="211"/>
        <v>62</v>
      </c>
      <c r="O611" s="773">
        <f t="shared" si="215"/>
        <v>134</v>
      </c>
      <c r="P611" s="774">
        <f t="shared" si="216"/>
        <v>134</v>
      </c>
      <c r="Q611" s="773">
        <f t="shared" si="217"/>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15" customHeight="1" outlineLevel="2" x14ac:dyDescent="0.3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428</v>
      </c>
      <c r="AR612" s="394"/>
      <c r="AS612" s="382"/>
      <c r="AT612" s="382"/>
      <c r="AU612" s="382"/>
    </row>
    <row r="613" spans="1:47" outlineLevel="2" x14ac:dyDescent="0.35">
      <c r="A613" s="382"/>
      <c r="B613" s="391"/>
      <c r="C613" s="384">
        <f>INT($C$232)+2</f>
        <v>3</v>
      </c>
      <c r="D613" s="408"/>
      <c r="E613" s="465"/>
      <c r="F613" s="465"/>
      <c r="G613" s="408"/>
      <c r="H613" s="478" t="s">
        <v>602</v>
      </c>
      <c r="I613" s="436" t="s">
        <v>619</v>
      </c>
      <c r="J613" s="436"/>
      <c r="K613" s="528"/>
      <c r="L613" s="526">
        <f>COUNTA($I614:$I$638)/COUNTA($H614:$H$638)</f>
        <v>8</v>
      </c>
      <c r="M613" s="413"/>
      <c r="N613" s="436"/>
      <c r="O613" s="436"/>
      <c r="P613" s="436"/>
      <c r="Q613" s="436"/>
      <c r="R613" s="436" t="s">
        <v>620</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35">
      <c r="A614" s="382"/>
      <c r="B614" s="391"/>
      <c r="C614" s="384">
        <f t="shared" ref="C614:C637" si="219">INT($C$232)+3</f>
        <v>4</v>
      </c>
      <c r="D614" s="408"/>
      <c r="E614" s="465"/>
      <c r="F614" s="465"/>
      <c r="G614" s="408"/>
      <c r="H614" s="429" t="str">
        <f>H$251</f>
        <v>Aut</v>
      </c>
      <c r="I614" s="435" t="s">
        <v>567</v>
      </c>
      <c r="J614" s="435"/>
      <c r="K614" s="413"/>
      <c r="L614" s="412"/>
      <c r="M614" s="413"/>
      <c r="N614" s="413"/>
      <c r="O614" s="413"/>
      <c r="P614" s="413"/>
      <c r="Q614" s="413"/>
      <c r="R614" s="430">
        <v>20</v>
      </c>
      <c r="S614" s="773">
        <f t="shared" ref="S614:S637" si="220">IF(R614=0,0,R614+72)</f>
        <v>92</v>
      </c>
      <c r="T614" s="774">
        <f t="shared" ref="T614:T637" si="221">S614</f>
        <v>92</v>
      </c>
      <c r="U614" s="773">
        <f t="shared" ref="U614:U637" si="222">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35">
      <c r="A615" s="382"/>
      <c r="B615" s="391"/>
      <c r="C615" s="384">
        <f t="shared" si="219"/>
        <v>4</v>
      </c>
      <c r="D615" s="408"/>
      <c r="E615" s="465"/>
      <c r="F615" s="465"/>
      <c r="G615" s="408"/>
      <c r="H615" s="429"/>
      <c r="I615" s="435" t="s">
        <v>568</v>
      </c>
      <c r="J615" s="435"/>
      <c r="K615" s="413"/>
      <c r="L615" s="413"/>
      <c r="M615" s="413"/>
      <c r="N615" s="413"/>
      <c r="O615" s="413"/>
      <c r="P615" s="413"/>
      <c r="Q615" s="413"/>
      <c r="R615" s="430">
        <v>21</v>
      </c>
      <c r="S615" s="773">
        <f t="shared" si="220"/>
        <v>93</v>
      </c>
      <c r="T615" s="774">
        <f t="shared" si="221"/>
        <v>93</v>
      </c>
      <c r="U615" s="773">
        <f t="shared" si="222"/>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35">
      <c r="A616" s="382"/>
      <c r="B616" s="391"/>
      <c r="C616" s="384">
        <f t="shared" si="219"/>
        <v>4</v>
      </c>
      <c r="D616" s="408"/>
      <c r="E616" s="465"/>
      <c r="F616" s="465"/>
      <c r="G616" s="408"/>
      <c r="H616" s="429"/>
      <c r="I616" s="435" t="s">
        <v>569</v>
      </c>
      <c r="J616" s="435"/>
      <c r="K616" s="413"/>
      <c r="L616" s="413"/>
      <c r="M616" s="413"/>
      <c r="N616" s="413"/>
      <c r="O616" s="413"/>
      <c r="P616" s="413"/>
      <c r="Q616" s="413"/>
      <c r="R616" s="413">
        <v>0</v>
      </c>
      <c r="S616" s="773">
        <f t="shared" si="220"/>
        <v>0</v>
      </c>
      <c r="T616" s="774">
        <f t="shared" si="221"/>
        <v>0</v>
      </c>
      <c r="U616" s="773">
        <f t="shared" si="222"/>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35">
      <c r="A617" s="382"/>
      <c r="B617" s="391"/>
      <c r="C617" s="384">
        <f t="shared" si="219"/>
        <v>4</v>
      </c>
      <c r="D617" s="408"/>
      <c r="E617" s="465"/>
      <c r="F617" s="465"/>
      <c r="G617" s="408"/>
      <c r="H617" s="429"/>
      <c r="I617" s="435" t="s">
        <v>554</v>
      </c>
      <c r="J617" s="435"/>
      <c r="K617" s="413"/>
      <c r="L617" s="413"/>
      <c r="M617" s="413"/>
      <c r="N617" s="413"/>
      <c r="O617" s="413"/>
      <c r="P617" s="413"/>
      <c r="Q617" s="413"/>
      <c r="R617" s="413">
        <v>0</v>
      </c>
      <c r="S617" s="773">
        <f t="shared" si="220"/>
        <v>0</v>
      </c>
      <c r="T617" s="774">
        <f t="shared" si="221"/>
        <v>0</v>
      </c>
      <c r="U617" s="773">
        <f t="shared" si="222"/>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35">
      <c r="A618" s="382"/>
      <c r="B618" s="391"/>
      <c r="C618" s="384">
        <f t="shared" si="219"/>
        <v>4</v>
      </c>
      <c r="D618" s="408"/>
      <c r="E618" s="465"/>
      <c r="F618" s="465"/>
      <c r="G618" s="408"/>
      <c r="H618" s="429"/>
      <c r="I618" s="435" t="s">
        <v>555</v>
      </c>
      <c r="J618" s="435"/>
      <c r="K618" s="413"/>
      <c r="L618" s="413"/>
      <c r="M618" s="413"/>
      <c r="N618" s="413"/>
      <c r="O618" s="413"/>
      <c r="P618" s="413"/>
      <c r="Q618" s="413"/>
      <c r="R618" s="413">
        <v>0</v>
      </c>
      <c r="S618" s="773">
        <f t="shared" si="220"/>
        <v>0</v>
      </c>
      <c r="T618" s="774">
        <f t="shared" si="221"/>
        <v>0</v>
      </c>
      <c r="U618" s="773">
        <f t="shared" si="222"/>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35">
      <c r="A619" s="382"/>
      <c r="B619" s="391"/>
      <c r="C619" s="384">
        <f t="shared" si="219"/>
        <v>4</v>
      </c>
      <c r="D619" s="408"/>
      <c r="E619" s="465"/>
      <c r="F619" s="465"/>
      <c r="G619" s="408"/>
      <c r="H619" s="429"/>
      <c r="I619" s="435" t="s">
        <v>556</v>
      </c>
      <c r="J619" s="435"/>
      <c r="K619" s="413"/>
      <c r="L619" s="413"/>
      <c r="M619" s="413"/>
      <c r="N619" s="413"/>
      <c r="O619" s="413"/>
      <c r="P619" s="413"/>
      <c r="Q619" s="413"/>
      <c r="R619" s="413">
        <v>0</v>
      </c>
      <c r="S619" s="773">
        <f t="shared" si="220"/>
        <v>0</v>
      </c>
      <c r="T619" s="774">
        <f t="shared" si="221"/>
        <v>0</v>
      </c>
      <c r="U619" s="773">
        <f t="shared" si="222"/>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35">
      <c r="A620" s="382"/>
      <c r="B620" s="391"/>
      <c r="C620" s="384">
        <f t="shared" si="219"/>
        <v>4</v>
      </c>
      <c r="D620" s="408"/>
      <c r="E620" s="465"/>
      <c r="F620" s="465"/>
      <c r="G620" s="408"/>
      <c r="H620" s="429"/>
      <c r="I620" s="435" t="s">
        <v>557</v>
      </c>
      <c r="J620" s="435"/>
      <c r="K620" s="413"/>
      <c r="L620" s="413"/>
      <c r="M620" s="413"/>
      <c r="N620" s="413"/>
      <c r="O620" s="413"/>
      <c r="P620" s="413"/>
      <c r="Q620" s="413"/>
      <c r="R620" s="413">
        <v>0</v>
      </c>
      <c r="S620" s="773">
        <f t="shared" si="220"/>
        <v>0</v>
      </c>
      <c r="T620" s="774">
        <f t="shared" si="221"/>
        <v>0</v>
      </c>
      <c r="U620" s="773">
        <f t="shared" si="222"/>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35">
      <c r="A621" s="382"/>
      <c r="B621" s="391"/>
      <c r="C621" s="384">
        <f t="shared" si="219"/>
        <v>4</v>
      </c>
      <c r="D621" s="408"/>
      <c r="E621" s="465"/>
      <c r="F621" s="465"/>
      <c r="G621" s="408"/>
      <c r="H621" s="429"/>
      <c r="I621" s="435" t="s">
        <v>558</v>
      </c>
      <c r="J621" s="435"/>
      <c r="K621" s="413"/>
      <c r="L621" s="413"/>
      <c r="M621" s="413"/>
      <c r="N621" s="413"/>
      <c r="O621" s="413"/>
      <c r="P621" s="413"/>
      <c r="Q621" s="413"/>
      <c r="R621" s="413">
        <v>0</v>
      </c>
      <c r="S621" s="773">
        <f t="shared" si="220"/>
        <v>0</v>
      </c>
      <c r="T621" s="774">
        <f t="shared" si="221"/>
        <v>0</v>
      </c>
      <c r="U621" s="773">
        <f t="shared" si="222"/>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35">
      <c r="A622" s="382"/>
      <c r="B622" s="391"/>
      <c r="C622" s="384">
        <f t="shared" si="219"/>
        <v>4</v>
      </c>
      <c r="D622" s="408"/>
      <c r="E622" s="465"/>
      <c r="F622" s="465"/>
      <c r="G622" s="408"/>
      <c r="H622" s="429" t="str">
        <f>H$252</f>
        <v>Win</v>
      </c>
      <c r="I622" s="435" t="s">
        <v>567</v>
      </c>
      <c r="J622" s="435"/>
      <c r="K622" s="413"/>
      <c r="L622" s="413"/>
      <c r="M622" s="413"/>
      <c r="N622" s="413"/>
      <c r="O622" s="413"/>
      <c r="P622" s="413"/>
      <c r="Q622" s="413"/>
      <c r="R622" s="777">
        <f>IF(R614=0,0,R614+24)</f>
        <v>44</v>
      </c>
      <c r="S622" s="773">
        <f t="shared" si="220"/>
        <v>116</v>
      </c>
      <c r="T622" s="774">
        <f t="shared" si="221"/>
        <v>116</v>
      </c>
      <c r="U622" s="773">
        <f t="shared" si="222"/>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35">
      <c r="A623" s="382"/>
      <c r="B623" s="391"/>
      <c r="C623" s="384">
        <f t="shared" si="219"/>
        <v>4</v>
      </c>
      <c r="D623" s="408"/>
      <c r="E623" s="465"/>
      <c r="F623" s="465"/>
      <c r="G623" s="408"/>
      <c r="H623" s="429"/>
      <c r="I623" s="435" t="s">
        <v>568</v>
      </c>
      <c r="J623" s="435"/>
      <c r="K623" s="413"/>
      <c r="L623" s="413"/>
      <c r="M623" s="413"/>
      <c r="N623" s="413"/>
      <c r="O623" s="413"/>
      <c r="P623" s="413"/>
      <c r="Q623" s="413"/>
      <c r="R623" s="777">
        <f>IF(R615=0,0,R615+24)</f>
        <v>45</v>
      </c>
      <c r="S623" s="773">
        <f t="shared" si="220"/>
        <v>117</v>
      </c>
      <c r="T623" s="774">
        <f t="shared" si="221"/>
        <v>117</v>
      </c>
      <c r="U623" s="773">
        <f t="shared" si="222"/>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35">
      <c r="A624" s="382"/>
      <c r="B624" s="391"/>
      <c r="C624" s="384">
        <f t="shared" si="219"/>
        <v>4</v>
      </c>
      <c r="D624" s="408"/>
      <c r="E624" s="465"/>
      <c r="F624" s="465"/>
      <c r="G624" s="408"/>
      <c r="H624" s="429"/>
      <c r="I624" s="435" t="s">
        <v>569</v>
      </c>
      <c r="J624" s="435"/>
      <c r="K624" s="413"/>
      <c r="L624" s="413"/>
      <c r="M624" s="413"/>
      <c r="N624" s="413"/>
      <c r="O624" s="413"/>
      <c r="P624" s="413"/>
      <c r="Q624" s="413"/>
      <c r="R624" s="413">
        <v>0</v>
      </c>
      <c r="S624" s="773">
        <f t="shared" si="220"/>
        <v>0</v>
      </c>
      <c r="T624" s="774">
        <f t="shared" si="221"/>
        <v>0</v>
      </c>
      <c r="U624" s="773">
        <f t="shared" si="222"/>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35">
      <c r="A625" s="382"/>
      <c r="B625" s="391"/>
      <c r="C625" s="384">
        <f t="shared" si="219"/>
        <v>4</v>
      </c>
      <c r="D625" s="408"/>
      <c r="E625" s="465"/>
      <c r="F625" s="465"/>
      <c r="G625" s="408"/>
      <c r="H625" s="429"/>
      <c r="I625" s="435" t="s">
        <v>554</v>
      </c>
      <c r="J625" s="435"/>
      <c r="K625" s="413"/>
      <c r="L625" s="413"/>
      <c r="M625" s="413"/>
      <c r="N625" s="413"/>
      <c r="O625" s="413"/>
      <c r="P625" s="413"/>
      <c r="Q625" s="413"/>
      <c r="R625" s="413">
        <v>0</v>
      </c>
      <c r="S625" s="773">
        <f t="shared" si="220"/>
        <v>0</v>
      </c>
      <c r="T625" s="774">
        <f t="shared" si="221"/>
        <v>0</v>
      </c>
      <c r="U625" s="773">
        <f t="shared" si="222"/>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35">
      <c r="A626" s="382"/>
      <c r="B626" s="391"/>
      <c r="C626" s="384">
        <f t="shared" si="219"/>
        <v>4</v>
      </c>
      <c r="D626" s="408"/>
      <c r="E626" s="465"/>
      <c r="F626" s="465"/>
      <c r="G626" s="408"/>
      <c r="H626" s="429"/>
      <c r="I626" s="435" t="s">
        <v>555</v>
      </c>
      <c r="J626" s="435"/>
      <c r="K626" s="413"/>
      <c r="L626" s="413"/>
      <c r="M626" s="413"/>
      <c r="N626" s="413"/>
      <c r="O626" s="413"/>
      <c r="P626" s="413"/>
      <c r="Q626" s="413"/>
      <c r="R626" s="413">
        <v>0</v>
      </c>
      <c r="S626" s="773">
        <f t="shared" si="220"/>
        <v>0</v>
      </c>
      <c r="T626" s="774">
        <f t="shared" si="221"/>
        <v>0</v>
      </c>
      <c r="U626" s="773">
        <f t="shared" si="222"/>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35">
      <c r="A627" s="382"/>
      <c r="B627" s="391"/>
      <c r="C627" s="384">
        <f t="shared" si="219"/>
        <v>4</v>
      </c>
      <c r="D627" s="408"/>
      <c r="E627" s="465"/>
      <c r="F627" s="465"/>
      <c r="G627" s="408"/>
      <c r="H627" s="429"/>
      <c r="I627" s="435" t="s">
        <v>556</v>
      </c>
      <c r="J627" s="435"/>
      <c r="K627" s="413"/>
      <c r="L627" s="413"/>
      <c r="M627" s="413"/>
      <c r="N627" s="413"/>
      <c r="O627" s="413"/>
      <c r="P627" s="413"/>
      <c r="Q627" s="413"/>
      <c r="R627" s="413">
        <v>0</v>
      </c>
      <c r="S627" s="773">
        <f t="shared" si="220"/>
        <v>0</v>
      </c>
      <c r="T627" s="774">
        <f t="shared" si="221"/>
        <v>0</v>
      </c>
      <c r="U627" s="773">
        <f t="shared" si="222"/>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35">
      <c r="A628" s="382"/>
      <c r="B628" s="391"/>
      <c r="C628" s="384">
        <f t="shared" si="219"/>
        <v>4</v>
      </c>
      <c r="D628" s="408"/>
      <c r="E628" s="465"/>
      <c r="F628" s="465"/>
      <c r="G628" s="408"/>
      <c r="H628" s="429"/>
      <c r="I628" s="435" t="s">
        <v>557</v>
      </c>
      <c r="J628" s="435"/>
      <c r="K628" s="413"/>
      <c r="L628" s="413"/>
      <c r="M628" s="413"/>
      <c r="N628" s="413"/>
      <c r="O628" s="413"/>
      <c r="P628" s="413"/>
      <c r="Q628" s="413"/>
      <c r="R628" s="413">
        <v>0</v>
      </c>
      <c r="S628" s="773">
        <f t="shared" si="220"/>
        <v>0</v>
      </c>
      <c r="T628" s="774">
        <f t="shared" si="221"/>
        <v>0</v>
      </c>
      <c r="U628" s="773">
        <f t="shared" si="222"/>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35">
      <c r="A629" s="382"/>
      <c r="B629" s="391"/>
      <c r="C629" s="384">
        <f t="shared" si="219"/>
        <v>4</v>
      </c>
      <c r="D629" s="408"/>
      <c r="E629" s="465"/>
      <c r="F629" s="465"/>
      <c r="G629" s="408"/>
      <c r="H629" s="429"/>
      <c r="I629" s="435" t="s">
        <v>558</v>
      </c>
      <c r="J629" s="435"/>
      <c r="K629" s="413"/>
      <c r="L629" s="413"/>
      <c r="M629" s="413"/>
      <c r="N629" s="413"/>
      <c r="O629" s="413"/>
      <c r="P629" s="413"/>
      <c r="Q629" s="413"/>
      <c r="R629" s="413">
        <v>0</v>
      </c>
      <c r="S629" s="773">
        <f t="shared" si="220"/>
        <v>0</v>
      </c>
      <c r="T629" s="774">
        <f t="shared" si="221"/>
        <v>0</v>
      </c>
      <c r="U629" s="773">
        <f t="shared" si="222"/>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35">
      <c r="A630" s="382"/>
      <c r="B630" s="391"/>
      <c r="C630" s="384">
        <f t="shared" si="219"/>
        <v>4</v>
      </c>
      <c r="D630" s="408"/>
      <c r="E630" s="465"/>
      <c r="F630" s="465"/>
      <c r="G630" s="408"/>
      <c r="H630" s="429" t="str">
        <f>H$253</f>
        <v>Spr</v>
      </c>
      <c r="I630" s="435" t="s">
        <v>567</v>
      </c>
      <c r="J630" s="435"/>
      <c r="K630" s="413"/>
      <c r="L630" s="413"/>
      <c r="M630" s="413"/>
      <c r="N630" s="413"/>
      <c r="O630" s="413"/>
      <c r="P630" s="413"/>
      <c r="Q630" s="413"/>
      <c r="R630" s="777">
        <f>IF(R622=0,0,R622+24)</f>
        <v>68</v>
      </c>
      <c r="S630" s="773">
        <f t="shared" si="220"/>
        <v>140</v>
      </c>
      <c r="T630" s="774">
        <f t="shared" si="221"/>
        <v>140</v>
      </c>
      <c r="U630" s="773">
        <f t="shared" si="222"/>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35">
      <c r="A631" s="382"/>
      <c r="B631" s="391"/>
      <c r="C631" s="384">
        <f t="shared" si="219"/>
        <v>4</v>
      </c>
      <c r="D631" s="408"/>
      <c r="E631" s="465"/>
      <c r="F631" s="465"/>
      <c r="G631" s="408"/>
      <c r="H631" s="429"/>
      <c r="I631" s="435" t="s">
        <v>568</v>
      </c>
      <c r="J631" s="435"/>
      <c r="K631" s="413"/>
      <c r="L631" s="413"/>
      <c r="M631" s="413"/>
      <c r="N631" s="413"/>
      <c r="O631" s="413"/>
      <c r="P631" s="413"/>
      <c r="Q631" s="413"/>
      <c r="R631" s="777">
        <f>IF(R623=0,0,R623+24)</f>
        <v>69</v>
      </c>
      <c r="S631" s="773">
        <f t="shared" si="220"/>
        <v>141</v>
      </c>
      <c r="T631" s="774">
        <f t="shared" si="221"/>
        <v>141</v>
      </c>
      <c r="U631" s="773">
        <f t="shared" si="222"/>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35">
      <c r="A632" s="382"/>
      <c r="B632" s="391"/>
      <c r="C632" s="384">
        <f t="shared" si="219"/>
        <v>4</v>
      </c>
      <c r="D632" s="408"/>
      <c r="E632" s="465"/>
      <c r="F632" s="465"/>
      <c r="G632" s="408"/>
      <c r="H632" s="429"/>
      <c r="I632" s="435" t="s">
        <v>569</v>
      </c>
      <c r="J632" s="435"/>
      <c r="K632" s="413"/>
      <c r="L632" s="413"/>
      <c r="M632" s="413"/>
      <c r="N632" s="413"/>
      <c r="O632" s="413"/>
      <c r="P632" s="413"/>
      <c r="Q632" s="413"/>
      <c r="R632" s="413">
        <v>0</v>
      </c>
      <c r="S632" s="773">
        <f t="shared" si="220"/>
        <v>0</v>
      </c>
      <c r="T632" s="774">
        <f t="shared" si="221"/>
        <v>0</v>
      </c>
      <c r="U632" s="773">
        <f t="shared" si="222"/>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35">
      <c r="A633" s="382"/>
      <c r="B633" s="391"/>
      <c r="C633" s="384">
        <f t="shared" si="219"/>
        <v>4</v>
      </c>
      <c r="D633" s="408"/>
      <c r="E633" s="465"/>
      <c r="F633" s="465"/>
      <c r="G633" s="408"/>
      <c r="H633" s="429"/>
      <c r="I633" s="435" t="s">
        <v>554</v>
      </c>
      <c r="J633" s="435"/>
      <c r="K633" s="413"/>
      <c r="L633" s="413"/>
      <c r="M633" s="413"/>
      <c r="N633" s="413"/>
      <c r="O633" s="413"/>
      <c r="P633" s="413"/>
      <c r="Q633" s="413"/>
      <c r="R633" s="413">
        <v>0</v>
      </c>
      <c r="S633" s="773">
        <f t="shared" si="220"/>
        <v>0</v>
      </c>
      <c r="T633" s="774">
        <f t="shared" si="221"/>
        <v>0</v>
      </c>
      <c r="U633" s="773">
        <f t="shared" si="222"/>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35">
      <c r="A634" s="382"/>
      <c r="B634" s="391"/>
      <c r="C634" s="384">
        <f t="shared" si="219"/>
        <v>4</v>
      </c>
      <c r="D634" s="408"/>
      <c r="E634" s="465"/>
      <c r="F634" s="465"/>
      <c r="G634" s="408"/>
      <c r="H634" s="429"/>
      <c r="I634" s="435" t="s">
        <v>555</v>
      </c>
      <c r="J634" s="435"/>
      <c r="K634" s="413"/>
      <c r="L634" s="413"/>
      <c r="M634" s="413"/>
      <c r="N634" s="413"/>
      <c r="O634" s="413"/>
      <c r="P634" s="413"/>
      <c r="Q634" s="413"/>
      <c r="R634" s="413">
        <v>0</v>
      </c>
      <c r="S634" s="773">
        <f t="shared" si="220"/>
        <v>0</v>
      </c>
      <c r="T634" s="774">
        <f t="shared" si="221"/>
        <v>0</v>
      </c>
      <c r="U634" s="773">
        <f t="shared" si="222"/>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35">
      <c r="A635" s="382"/>
      <c r="B635" s="391"/>
      <c r="C635" s="384">
        <f t="shared" si="219"/>
        <v>4</v>
      </c>
      <c r="D635" s="408"/>
      <c r="E635" s="465"/>
      <c r="F635" s="465"/>
      <c r="G635" s="408"/>
      <c r="H635" s="429"/>
      <c r="I635" s="435" t="s">
        <v>556</v>
      </c>
      <c r="J635" s="435"/>
      <c r="K635" s="413"/>
      <c r="L635" s="413"/>
      <c r="M635" s="413"/>
      <c r="N635" s="413"/>
      <c r="O635" s="413"/>
      <c r="P635" s="413"/>
      <c r="Q635" s="413"/>
      <c r="R635" s="413">
        <v>0</v>
      </c>
      <c r="S635" s="773">
        <f t="shared" si="220"/>
        <v>0</v>
      </c>
      <c r="T635" s="774">
        <f t="shared" si="221"/>
        <v>0</v>
      </c>
      <c r="U635" s="773">
        <f t="shared" si="222"/>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35">
      <c r="A636" s="382"/>
      <c r="B636" s="391"/>
      <c r="C636" s="384">
        <f t="shared" si="219"/>
        <v>4</v>
      </c>
      <c r="D636" s="408"/>
      <c r="E636" s="465"/>
      <c r="F636" s="465"/>
      <c r="G636" s="408"/>
      <c r="H636" s="429"/>
      <c r="I636" s="435" t="s">
        <v>557</v>
      </c>
      <c r="J636" s="435"/>
      <c r="K636" s="413"/>
      <c r="L636" s="413"/>
      <c r="M636" s="413"/>
      <c r="N636" s="413"/>
      <c r="O636" s="413"/>
      <c r="P636" s="413"/>
      <c r="Q636" s="413"/>
      <c r="R636" s="413">
        <v>0</v>
      </c>
      <c r="S636" s="773">
        <f t="shared" si="220"/>
        <v>0</v>
      </c>
      <c r="T636" s="774">
        <f t="shared" si="221"/>
        <v>0</v>
      </c>
      <c r="U636" s="773">
        <f t="shared" si="222"/>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35">
      <c r="A637" s="382"/>
      <c r="B637" s="391"/>
      <c r="C637" s="384">
        <f t="shared" si="219"/>
        <v>4</v>
      </c>
      <c r="D637" s="408"/>
      <c r="E637" s="465"/>
      <c r="F637" s="465"/>
      <c r="G637" s="408"/>
      <c r="H637" s="429"/>
      <c r="I637" s="435" t="s">
        <v>558</v>
      </c>
      <c r="J637" s="435"/>
      <c r="K637" s="413"/>
      <c r="L637" s="413"/>
      <c r="M637" s="413"/>
      <c r="N637" s="413"/>
      <c r="O637" s="413"/>
      <c r="P637" s="413"/>
      <c r="Q637" s="413"/>
      <c r="R637" s="413">
        <v>0</v>
      </c>
      <c r="S637" s="773">
        <f t="shared" si="220"/>
        <v>0</v>
      </c>
      <c r="T637" s="774">
        <f t="shared" si="221"/>
        <v>0</v>
      </c>
      <c r="U637" s="773">
        <f t="shared" si="222"/>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15" customHeight="1" outlineLevel="2" x14ac:dyDescent="0.3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428</v>
      </c>
      <c r="AR638" s="394"/>
      <c r="AS638" s="382"/>
      <c r="AT638" s="382"/>
      <c r="AU638" s="382"/>
    </row>
    <row r="639" spans="1:47" outlineLevel="2" x14ac:dyDescent="0.35">
      <c r="A639" s="382"/>
      <c r="B639" s="391"/>
      <c r="C639" s="384">
        <f>INT($C$232)+2</f>
        <v>3</v>
      </c>
      <c r="D639" s="408"/>
      <c r="E639" s="465"/>
      <c r="F639" s="465"/>
      <c r="G639" s="408"/>
      <c r="H639" s="478" t="s">
        <v>602</v>
      </c>
      <c r="I639" s="436" t="s">
        <v>940</v>
      </c>
      <c r="J639" s="436"/>
      <c r="K639" s="528"/>
      <c r="L639" s="526">
        <f>COUNTA($I640:$I$652)/COUNTA($H640:$H$652)</f>
        <v>4</v>
      </c>
      <c r="M639" s="413"/>
      <c r="N639" s="436"/>
      <c r="O639" s="436"/>
      <c r="P639" s="436"/>
      <c r="Q639" s="436"/>
      <c r="R639" s="436" t="s">
        <v>620</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35">
      <c r="A640" s="382"/>
      <c r="B640" s="391"/>
      <c r="C640" s="384">
        <f t="shared" ref="C640:C651" si="223">INT($C$232)+3</f>
        <v>4</v>
      </c>
      <c r="D640" s="408"/>
      <c r="E640" s="465"/>
      <c r="F640" s="465"/>
      <c r="G640" s="408"/>
      <c r="H640" s="429" t="str">
        <f>H$251</f>
        <v>Aut</v>
      </c>
      <c r="I640" s="435" t="s">
        <v>609</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35">
      <c r="A641" s="382"/>
      <c r="B641" s="391"/>
      <c r="C641" s="384">
        <f t="shared" si="223"/>
        <v>4</v>
      </c>
      <c r="D641" s="408"/>
      <c r="E641" s="465"/>
      <c r="F641" s="465"/>
      <c r="G641" s="408"/>
      <c r="H641" s="429"/>
      <c r="I641" s="435" t="s">
        <v>622</v>
      </c>
      <c r="J641" s="435"/>
      <c r="K641" s="413"/>
      <c r="L641" s="412"/>
      <c r="M641" s="413"/>
      <c r="N641" s="413"/>
      <c r="O641" s="413"/>
      <c r="P641" s="413"/>
      <c r="Q641" s="413"/>
      <c r="R641" s="413">
        <v>0</v>
      </c>
      <c r="S641" s="773">
        <f>IF(R641=0,0,R641+72)</f>
        <v>0</v>
      </c>
      <c r="T641" s="774">
        <f t="shared" ref="T641:T643" si="224">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35">
      <c r="A642" s="382"/>
      <c r="B642" s="391"/>
      <c r="C642" s="384">
        <f t="shared" si="223"/>
        <v>4</v>
      </c>
      <c r="D642" s="408"/>
      <c r="E642" s="465"/>
      <c r="F642" s="465"/>
      <c r="G642" s="408"/>
      <c r="H642" s="429"/>
      <c r="I642" s="435" t="s">
        <v>623</v>
      </c>
      <c r="J642" s="435"/>
      <c r="K642" s="413"/>
      <c r="L642" s="413"/>
      <c r="M642" s="413"/>
      <c r="N642" s="413"/>
      <c r="O642" s="413"/>
      <c r="P642" s="413"/>
      <c r="Q642" s="413"/>
      <c r="R642" s="430">
        <v>24</v>
      </c>
      <c r="S642" s="773">
        <f>IF(R642=0,0,R642+72)</f>
        <v>96</v>
      </c>
      <c r="T642" s="774">
        <f t="shared" si="224"/>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35">
      <c r="A643" s="382"/>
      <c r="B643" s="391"/>
      <c r="C643" s="384">
        <f t="shared" si="223"/>
        <v>4</v>
      </c>
      <c r="D643" s="408"/>
      <c r="E643" s="465"/>
      <c r="F643" s="465"/>
      <c r="G643" s="408"/>
      <c r="H643" s="429"/>
      <c r="I643" s="435" t="s">
        <v>624</v>
      </c>
      <c r="J643" s="435"/>
      <c r="K643" s="413"/>
      <c r="L643" s="413"/>
      <c r="M643" s="413"/>
      <c r="N643" s="413"/>
      <c r="O643" s="413"/>
      <c r="P643" s="413"/>
      <c r="Q643" s="413"/>
      <c r="R643" s="430">
        <v>0</v>
      </c>
      <c r="S643" s="773">
        <f>IF(R643=0,0,R643+72)</f>
        <v>0</v>
      </c>
      <c r="T643" s="774">
        <f t="shared" si="224"/>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35">
      <c r="A644" s="382"/>
      <c r="B644" s="391"/>
      <c r="C644" s="384">
        <f t="shared" si="223"/>
        <v>4</v>
      </c>
      <c r="D644" s="408"/>
      <c r="E644" s="465"/>
      <c r="F644" s="465"/>
      <c r="G644" s="408"/>
      <c r="H644" s="429" t="str">
        <f>H$252</f>
        <v>Win</v>
      </c>
      <c r="I644" s="435" t="s">
        <v>609</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35">
      <c r="A645" s="382"/>
      <c r="B645" s="391"/>
      <c r="C645" s="384">
        <f t="shared" si="223"/>
        <v>4</v>
      </c>
      <c r="D645" s="408"/>
      <c r="E645" s="465"/>
      <c r="F645" s="465"/>
      <c r="G645" s="408"/>
      <c r="H645" s="429"/>
      <c r="I645" s="435" t="s">
        <v>622</v>
      </c>
      <c r="J645" s="435"/>
      <c r="K645" s="413"/>
      <c r="L645" s="413"/>
      <c r="M645" s="413"/>
      <c r="N645" s="413"/>
      <c r="O645" s="413"/>
      <c r="P645" s="413"/>
      <c r="Q645" s="413"/>
      <c r="R645" s="413">
        <v>0</v>
      </c>
      <c r="S645" s="773">
        <f>IF(R645=0,0,R645+72)</f>
        <v>0</v>
      </c>
      <c r="T645" s="774">
        <f t="shared" ref="T645:T647" si="225">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35">
      <c r="A646" s="382"/>
      <c r="B646" s="391"/>
      <c r="C646" s="384">
        <f t="shared" si="223"/>
        <v>4</v>
      </c>
      <c r="D646" s="408"/>
      <c r="E646" s="465"/>
      <c r="F646" s="465"/>
      <c r="G646" s="408"/>
      <c r="H646" s="429"/>
      <c r="I646" s="435" t="s">
        <v>623</v>
      </c>
      <c r="J646" s="435"/>
      <c r="K646" s="413"/>
      <c r="L646" s="413"/>
      <c r="M646" s="413"/>
      <c r="N646" s="413"/>
      <c r="O646" s="413"/>
      <c r="P646" s="413"/>
      <c r="Q646" s="413"/>
      <c r="R646" s="775">
        <f>IF(R642=0,0,R642+24)</f>
        <v>48</v>
      </c>
      <c r="S646" s="773">
        <f>IF(R646=0,0,R646+72)</f>
        <v>120</v>
      </c>
      <c r="T646" s="774">
        <f t="shared" si="225"/>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35">
      <c r="A647" s="382"/>
      <c r="B647" s="391"/>
      <c r="C647" s="384">
        <f t="shared" si="223"/>
        <v>4</v>
      </c>
      <c r="D647" s="408"/>
      <c r="E647" s="465"/>
      <c r="F647" s="465"/>
      <c r="G647" s="408"/>
      <c r="H647" s="429"/>
      <c r="I647" s="435" t="s">
        <v>624</v>
      </c>
      <c r="J647" s="435"/>
      <c r="K647" s="413"/>
      <c r="L647" s="413"/>
      <c r="M647" s="413"/>
      <c r="N647" s="413"/>
      <c r="O647" s="413"/>
      <c r="P647" s="413"/>
      <c r="Q647" s="413"/>
      <c r="R647" s="775">
        <f>IF(R643=0,0,R643+24)</f>
        <v>0</v>
      </c>
      <c r="S647" s="773">
        <f>IF(R647=0,0,R647+72)</f>
        <v>0</v>
      </c>
      <c r="T647" s="774">
        <f t="shared" si="225"/>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35">
      <c r="A648" s="382"/>
      <c r="B648" s="391"/>
      <c r="C648" s="384">
        <f t="shared" si="223"/>
        <v>4</v>
      </c>
      <c r="D648" s="408"/>
      <c r="E648" s="465"/>
      <c r="F648" s="465"/>
      <c r="G648" s="408"/>
      <c r="H648" s="429" t="str">
        <f>H$253</f>
        <v>Spr</v>
      </c>
      <c r="I648" s="435" t="s">
        <v>609</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35">
      <c r="A649" s="382"/>
      <c r="B649" s="391"/>
      <c r="C649" s="384">
        <f t="shared" si="223"/>
        <v>4</v>
      </c>
      <c r="D649" s="408"/>
      <c r="E649" s="465"/>
      <c r="F649" s="465"/>
      <c r="G649" s="408"/>
      <c r="H649" s="429"/>
      <c r="I649" s="435" t="s">
        <v>622</v>
      </c>
      <c r="J649" s="435"/>
      <c r="K649" s="413"/>
      <c r="L649" s="413"/>
      <c r="M649" s="413"/>
      <c r="N649" s="413"/>
      <c r="O649" s="413"/>
      <c r="P649" s="413"/>
      <c r="Q649" s="413"/>
      <c r="R649" s="413">
        <v>0</v>
      </c>
      <c r="S649" s="773">
        <f>IF(R649=0,0,R649+72)</f>
        <v>0</v>
      </c>
      <c r="T649" s="774">
        <f t="shared" ref="T649:T651" si="226">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35">
      <c r="A650" s="382"/>
      <c r="B650" s="391"/>
      <c r="C650" s="384">
        <f t="shared" si="223"/>
        <v>4</v>
      </c>
      <c r="D650" s="408"/>
      <c r="E650" s="465"/>
      <c r="F650" s="465"/>
      <c r="G650" s="408"/>
      <c r="H650" s="429"/>
      <c r="I650" s="435" t="s">
        <v>623</v>
      </c>
      <c r="J650" s="435"/>
      <c r="K650" s="413"/>
      <c r="L650" s="413"/>
      <c r="M650" s="413"/>
      <c r="N650" s="413"/>
      <c r="O650" s="413"/>
      <c r="P650" s="413"/>
      <c r="Q650" s="413"/>
      <c r="R650" s="775">
        <f>IF(R646=0,0,R646+24)</f>
        <v>72</v>
      </c>
      <c r="S650" s="773">
        <f>IF(R650=0,0,R650+72)</f>
        <v>144</v>
      </c>
      <c r="T650" s="774">
        <f t="shared" si="226"/>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35">
      <c r="A651" s="382"/>
      <c r="B651" s="391"/>
      <c r="C651" s="384">
        <f t="shared" si="223"/>
        <v>4</v>
      </c>
      <c r="D651" s="408"/>
      <c r="E651" s="465"/>
      <c r="F651" s="465"/>
      <c r="G651" s="408"/>
      <c r="H651" s="429"/>
      <c r="I651" s="435" t="s">
        <v>624</v>
      </c>
      <c r="J651" s="435"/>
      <c r="K651" s="413"/>
      <c r="L651" s="413"/>
      <c r="M651" s="413"/>
      <c r="N651" s="413"/>
      <c r="O651" s="413"/>
      <c r="P651" s="413"/>
      <c r="Q651" s="413"/>
      <c r="R651" s="775">
        <f>IF(R647=0,0,R647+24)</f>
        <v>0</v>
      </c>
      <c r="S651" s="773">
        <f>IF(R651=0,0,R651+72)</f>
        <v>0</v>
      </c>
      <c r="T651" s="774">
        <f t="shared" si="226"/>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15" customHeight="1" outlineLevel="2" x14ac:dyDescent="0.3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428</v>
      </c>
      <c r="AR652" s="394"/>
      <c r="AS652" s="382"/>
      <c r="AT652" s="382"/>
      <c r="AU652" s="382"/>
    </row>
    <row r="653" spans="1:47" outlineLevel="2" x14ac:dyDescent="0.35">
      <c r="A653" s="382"/>
      <c r="B653" s="391"/>
      <c r="C653" s="384">
        <f>INT($C$232)+2</f>
        <v>3</v>
      </c>
      <c r="D653" s="408"/>
      <c r="E653" s="465"/>
      <c r="F653" s="465"/>
      <c r="G653" s="408"/>
      <c r="H653" s="478" t="s">
        <v>602</v>
      </c>
      <c r="I653" s="436" t="s">
        <v>941</v>
      </c>
      <c r="J653" s="436"/>
      <c r="K653" s="528"/>
      <c r="L653" s="526">
        <f>COUNTA($I654:$I$669)/COUNTA($H654:$H$669)</f>
        <v>5</v>
      </c>
      <c r="M653" s="413"/>
      <c r="N653" s="436"/>
      <c r="O653" s="436"/>
      <c r="P653" s="436"/>
      <c r="Q653" s="436"/>
      <c r="R653" s="436" t="s">
        <v>620</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35">
      <c r="A654" s="382"/>
      <c r="B654" s="391"/>
      <c r="C654" s="384">
        <f t="shared" ref="C654:C668" si="227">INT($C$232)+3</f>
        <v>4</v>
      </c>
      <c r="D654" s="408"/>
      <c r="E654" s="465"/>
      <c r="F654" s="465"/>
      <c r="G654" s="408"/>
      <c r="H654" s="429" t="str">
        <f>H$251</f>
        <v>Aut</v>
      </c>
      <c r="I654" s="435" t="s">
        <v>609</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35">
      <c r="A655" s="382"/>
      <c r="B655" s="391"/>
      <c r="C655" s="384">
        <f t="shared" si="227"/>
        <v>4</v>
      </c>
      <c r="D655" s="408"/>
      <c r="E655" s="465"/>
      <c r="F655" s="465"/>
      <c r="G655" s="408"/>
      <c r="H655" s="429"/>
      <c r="I655" s="435" t="s">
        <v>621</v>
      </c>
      <c r="J655" s="435"/>
      <c r="K655" s="413"/>
      <c r="L655" s="413"/>
      <c r="M655" s="413"/>
      <c r="N655" s="413"/>
      <c r="O655" s="413"/>
      <c r="P655" s="413"/>
      <c r="Q655" s="413"/>
      <c r="R655" s="430">
        <v>0</v>
      </c>
      <c r="S655" s="773">
        <f>IF(R655=0,0,R655+72)</f>
        <v>0</v>
      </c>
      <c r="T655" s="774">
        <f t="shared" ref="T655:T658" si="228">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35">
      <c r="A656" s="382"/>
      <c r="B656" s="391"/>
      <c r="C656" s="384">
        <f t="shared" si="227"/>
        <v>4</v>
      </c>
      <c r="D656" s="408"/>
      <c r="E656" s="465"/>
      <c r="F656" s="465"/>
      <c r="G656" s="408"/>
      <c r="H656" s="429"/>
      <c r="I656" s="435" t="s">
        <v>590</v>
      </c>
      <c r="J656" s="435"/>
      <c r="K656" s="413"/>
      <c r="L656" s="413"/>
      <c r="M656" s="413"/>
      <c r="N656" s="413"/>
      <c r="O656" s="413"/>
      <c r="P656" s="413"/>
      <c r="Q656" s="413"/>
      <c r="R656" s="430">
        <v>22</v>
      </c>
      <c r="S656" s="773">
        <f>IF(R656=0,0,R656+72)</f>
        <v>94</v>
      </c>
      <c r="T656" s="774">
        <f t="shared" si="228"/>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35">
      <c r="A657" s="382"/>
      <c r="B657" s="391"/>
      <c r="C657" s="384">
        <f t="shared" si="227"/>
        <v>4</v>
      </c>
      <c r="D657" s="408"/>
      <c r="E657" s="465"/>
      <c r="F657" s="465"/>
      <c r="G657" s="408"/>
      <c r="H657" s="429"/>
      <c r="I657" s="435" t="s">
        <v>618</v>
      </c>
      <c r="J657" s="435"/>
      <c r="K657" s="413"/>
      <c r="L657" s="413"/>
      <c r="M657" s="413"/>
      <c r="N657" s="413"/>
      <c r="O657" s="413"/>
      <c r="P657" s="413"/>
      <c r="Q657" s="413"/>
      <c r="R657" s="430">
        <v>22</v>
      </c>
      <c r="S657" s="773">
        <f>IF(R657=0,0,R657+72)</f>
        <v>94</v>
      </c>
      <c r="T657" s="774">
        <f t="shared" si="228"/>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35">
      <c r="A658" s="382"/>
      <c r="B658" s="391"/>
      <c r="C658" s="384">
        <f t="shared" si="227"/>
        <v>4</v>
      </c>
      <c r="D658" s="408"/>
      <c r="E658" s="465"/>
      <c r="F658" s="465"/>
      <c r="G658" s="408"/>
      <c r="H658" s="429"/>
      <c r="I658" s="435" t="s">
        <v>591</v>
      </c>
      <c r="J658" s="435"/>
      <c r="K658" s="413"/>
      <c r="L658" s="413"/>
      <c r="M658" s="413"/>
      <c r="N658" s="413"/>
      <c r="O658" s="413"/>
      <c r="P658" s="413"/>
      <c r="Q658" s="413"/>
      <c r="R658" s="430">
        <v>23</v>
      </c>
      <c r="S658" s="773">
        <f>IF(R658=0,0,R658+72)</f>
        <v>95</v>
      </c>
      <c r="T658" s="774">
        <f t="shared" si="228"/>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35">
      <c r="A659" s="382"/>
      <c r="B659" s="391"/>
      <c r="C659" s="384">
        <f t="shared" si="227"/>
        <v>4</v>
      </c>
      <c r="D659" s="408"/>
      <c r="E659" s="465"/>
      <c r="F659" s="465"/>
      <c r="G659" s="408"/>
      <c r="H659" s="429" t="str">
        <f>H$252</f>
        <v>Win</v>
      </c>
      <c r="I659" s="435" t="s">
        <v>609</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35">
      <c r="A660" s="382"/>
      <c r="B660" s="391"/>
      <c r="C660" s="384">
        <f t="shared" si="227"/>
        <v>4</v>
      </c>
      <c r="D660" s="408"/>
      <c r="E660" s="465"/>
      <c r="F660" s="465"/>
      <c r="G660" s="408"/>
      <c r="H660" s="429"/>
      <c r="I660" s="435" t="s">
        <v>621</v>
      </c>
      <c r="J660" s="435"/>
      <c r="K660" s="413"/>
      <c r="L660" s="413"/>
      <c r="M660" s="413"/>
      <c r="N660" s="413"/>
      <c r="O660" s="413"/>
      <c r="P660" s="413"/>
      <c r="Q660" s="413"/>
      <c r="R660" s="779">
        <f>IF(R655=0,0,R655+24)</f>
        <v>0</v>
      </c>
      <c r="S660" s="773">
        <f>IF(R660=0,0,R660+72)</f>
        <v>0</v>
      </c>
      <c r="T660" s="774">
        <f t="shared" ref="T660:T663" si="229">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35">
      <c r="A661" s="382"/>
      <c r="B661" s="391"/>
      <c r="C661" s="384">
        <f t="shared" si="227"/>
        <v>4</v>
      </c>
      <c r="D661" s="408"/>
      <c r="E661" s="465"/>
      <c r="F661" s="465"/>
      <c r="G661" s="408"/>
      <c r="H661" s="429"/>
      <c r="I661" s="435" t="s">
        <v>590</v>
      </c>
      <c r="J661" s="435"/>
      <c r="K661" s="413"/>
      <c r="L661" s="413"/>
      <c r="M661" s="413"/>
      <c r="N661" s="413"/>
      <c r="O661" s="413"/>
      <c r="P661" s="413"/>
      <c r="Q661" s="413"/>
      <c r="R661" s="779">
        <f>IF(R656=0,0,R656+24)</f>
        <v>46</v>
      </c>
      <c r="S661" s="773">
        <f>IF(R661=0,0,R661+72)</f>
        <v>118</v>
      </c>
      <c r="T661" s="774">
        <f t="shared" si="229"/>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35">
      <c r="A662" s="382"/>
      <c r="B662" s="391"/>
      <c r="C662" s="384">
        <f t="shared" si="227"/>
        <v>4</v>
      </c>
      <c r="D662" s="408"/>
      <c r="E662" s="465"/>
      <c r="F662" s="465"/>
      <c r="G662" s="408"/>
      <c r="H662" s="429"/>
      <c r="I662" s="435" t="s">
        <v>618</v>
      </c>
      <c r="J662" s="435"/>
      <c r="K662" s="413"/>
      <c r="L662" s="413"/>
      <c r="M662" s="413"/>
      <c r="N662" s="413"/>
      <c r="O662" s="413"/>
      <c r="P662" s="413"/>
      <c r="Q662" s="413"/>
      <c r="R662" s="779">
        <f>IF(R657=0,0,R657+24)</f>
        <v>46</v>
      </c>
      <c r="S662" s="773">
        <f>IF(R662=0,0,R662+72)</f>
        <v>118</v>
      </c>
      <c r="T662" s="774">
        <f t="shared" si="229"/>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35">
      <c r="A663" s="382"/>
      <c r="B663" s="391"/>
      <c r="C663" s="384">
        <f t="shared" si="227"/>
        <v>4</v>
      </c>
      <c r="D663" s="408"/>
      <c r="E663" s="465"/>
      <c r="F663" s="465"/>
      <c r="G663" s="408"/>
      <c r="H663" s="429"/>
      <c r="I663" s="435" t="s">
        <v>591</v>
      </c>
      <c r="J663" s="435"/>
      <c r="K663" s="413"/>
      <c r="L663" s="413"/>
      <c r="M663" s="413"/>
      <c r="N663" s="413"/>
      <c r="O663" s="413"/>
      <c r="P663" s="413"/>
      <c r="Q663" s="413"/>
      <c r="R663" s="779">
        <f>IF(R658=0,0,R658+24)</f>
        <v>47</v>
      </c>
      <c r="S663" s="773">
        <f>IF(R663=0,0,R663+72)</f>
        <v>119</v>
      </c>
      <c r="T663" s="774">
        <f t="shared" si="229"/>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35">
      <c r="A664" s="382"/>
      <c r="B664" s="391"/>
      <c r="C664" s="384">
        <f t="shared" si="227"/>
        <v>4</v>
      </c>
      <c r="D664" s="408"/>
      <c r="E664" s="465"/>
      <c r="F664" s="465"/>
      <c r="G664" s="408"/>
      <c r="H664" s="429" t="str">
        <f>H$253</f>
        <v>Spr</v>
      </c>
      <c r="I664" s="435" t="s">
        <v>609</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35">
      <c r="A665" s="382"/>
      <c r="B665" s="391"/>
      <c r="C665" s="384">
        <f t="shared" si="227"/>
        <v>4</v>
      </c>
      <c r="D665" s="408"/>
      <c r="E665" s="465"/>
      <c r="F665" s="465"/>
      <c r="G665" s="408"/>
      <c r="H665" s="429"/>
      <c r="I665" s="435" t="s">
        <v>621</v>
      </c>
      <c r="J665" s="435"/>
      <c r="K665" s="413"/>
      <c r="L665" s="413"/>
      <c r="M665" s="413"/>
      <c r="N665" s="413"/>
      <c r="O665" s="413"/>
      <c r="P665" s="413"/>
      <c r="Q665" s="413"/>
      <c r="R665" s="779">
        <f>IF(R660=0,0,R660+24)</f>
        <v>0</v>
      </c>
      <c r="S665" s="773">
        <f>IF(R665=0,0,R665+72)</f>
        <v>0</v>
      </c>
      <c r="T665" s="774">
        <f t="shared" ref="T665:T668" si="230">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35">
      <c r="A666" s="382"/>
      <c r="B666" s="391"/>
      <c r="C666" s="384">
        <f t="shared" si="227"/>
        <v>4</v>
      </c>
      <c r="D666" s="408"/>
      <c r="E666" s="465"/>
      <c r="F666" s="465"/>
      <c r="G666" s="408"/>
      <c r="H666" s="429"/>
      <c r="I666" s="435" t="s">
        <v>590</v>
      </c>
      <c r="J666" s="435"/>
      <c r="K666" s="413"/>
      <c r="L666" s="413"/>
      <c r="M666" s="413"/>
      <c r="N666" s="413"/>
      <c r="O666" s="413"/>
      <c r="P666" s="413"/>
      <c r="Q666" s="413"/>
      <c r="R666" s="779">
        <f>IF(R661=0,0,R661+24)</f>
        <v>70</v>
      </c>
      <c r="S666" s="773">
        <f>IF(R666=0,0,R666+72)</f>
        <v>142</v>
      </c>
      <c r="T666" s="774">
        <f t="shared" si="230"/>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35">
      <c r="A667" s="382"/>
      <c r="B667" s="391"/>
      <c r="C667" s="384">
        <f t="shared" si="227"/>
        <v>4</v>
      </c>
      <c r="D667" s="408"/>
      <c r="E667" s="465"/>
      <c r="F667" s="465"/>
      <c r="G667" s="408"/>
      <c r="H667" s="429"/>
      <c r="I667" s="435" t="s">
        <v>618</v>
      </c>
      <c r="J667" s="435"/>
      <c r="K667" s="413"/>
      <c r="L667" s="413"/>
      <c r="M667" s="413"/>
      <c r="N667" s="413"/>
      <c r="O667" s="413"/>
      <c r="P667" s="413"/>
      <c r="Q667" s="413"/>
      <c r="R667" s="779">
        <f>IF(R662=0,0,R662+24)</f>
        <v>70</v>
      </c>
      <c r="S667" s="773">
        <f>IF(R667=0,0,R667+72)</f>
        <v>142</v>
      </c>
      <c r="T667" s="774">
        <f t="shared" si="230"/>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35">
      <c r="A668" s="382"/>
      <c r="B668" s="391"/>
      <c r="C668" s="384">
        <f t="shared" si="227"/>
        <v>4</v>
      </c>
      <c r="D668" s="408"/>
      <c r="E668" s="465"/>
      <c r="F668" s="465"/>
      <c r="G668" s="408"/>
      <c r="H668" s="429"/>
      <c r="I668" s="435" t="s">
        <v>591</v>
      </c>
      <c r="J668" s="435"/>
      <c r="K668" s="413"/>
      <c r="L668" s="413"/>
      <c r="M668" s="413"/>
      <c r="N668" s="413"/>
      <c r="O668" s="413"/>
      <c r="P668" s="413"/>
      <c r="Q668" s="413"/>
      <c r="R668" s="779">
        <f>IF(R663=0,0,R663+24)</f>
        <v>71</v>
      </c>
      <c r="S668" s="773">
        <f>IF(R668=0,0,R668+72)</f>
        <v>143</v>
      </c>
      <c r="T668" s="774">
        <f t="shared" si="230"/>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15" customHeight="1" outlineLevel="2" x14ac:dyDescent="0.3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428</v>
      </c>
      <c r="AR669" s="394"/>
      <c r="AS669" s="382"/>
      <c r="AT669" s="382"/>
      <c r="AU669" s="382"/>
    </row>
    <row r="670" spans="1:47" outlineLevel="1" x14ac:dyDescent="0.35">
      <c r="A670" s="382"/>
      <c r="B670" s="391"/>
      <c r="C670" s="384">
        <f>INT($C$232)+1</f>
        <v>2</v>
      </c>
      <c r="D670" s="408"/>
      <c r="E670" s="465"/>
      <c r="F670" s="465"/>
      <c r="G670" s="408"/>
      <c r="H670" s="468" t="s">
        <v>625</v>
      </c>
      <c r="I670" s="426" t="s">
        <v>626</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15" customHeight="1" outlineLevel="3" x14ac:dyDescent="0.35">
      <c r="A671" s="382"/>
      <c r="B671" s="391"/>
      <c r="C671" s="384">
        <f>INT($C$232)+3.005</f>
        <v>4.0049999999999999</v>
      </c>
      <c r="D671" s="408" t="s">
        <v>424</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35">
      <c r="A672" s="382"/>
      <c r="B672" s="391"/>
      <c r="C672" s="384">
        <f t="shared" ref="C672:C681" si="231">INT($C$232)+2</f>
        <v>3</v>
      </c>
      <c r="D672" s="408"/>
      <c r="E672" s="465"/>
      <c r="F672" s="465"/>
      <c r="G672" s="408"/>
      <c r="H672" s="429" t="str">
        <f>"Birth: "&amp;H$251</f>
        <v>Birth: Aut</v>
      </c>
      <c r="I672" s="435" t="s">
        <v>538</v>
      </c>
      <c r="J672" s="435"/>
      <c r="K672" s="474">
        <f t="shared" ref="K672:Q672" si="232">K251</f>
        <v>43600</v>
      </c>
      <c r="L672" s="474">
        <f t="shared" si="232"/>
        <v>43600</v>
      </c>
      <c r="M672" s="474">
        <f t="shared" si="232"/>
        <v>43600</v>
      </c>
      <c r="N672" s="474">
        <f t="shared" si="232"/>
        <v>43600</v>
      </c>
      <c r="O672" s="474">
        <f t="shared" si="232"/>
        <v>43600</v>
      </c>
      <c r="P672" s="474">
        <f t="shared" si="232"/>
        <v>43600</v>
      </c>
      <c r="Q672" s="474">
        <f t="shared" si="232"/>
        <v>43600</v>
      </c>
      <c r="R672" s="530">
        <f>R260</f>
        <v>43600</v>
      </c>
      <c r="S672" s="530">
        <f>S260</f>
        <v>43600</v>
      </c>
      <c r="T672" s="530">
        <f>T260</f>
        <v>43600</v>
      </c>
      <c r="U672" s="530">
        <f>U260</f>
        <v>43600</v>
      </c>
      <c r="V672" s="413" t="s">
        <v>864</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35">
      <c r="A673" s="382"/>
      <c r="B673" s="391"/>
      <c r="C673" s="384">
        <f t="shared" si="231"/>
        <v>3</v>
      </c>
      <c r="D673" s="408"/>
      <c r="E673" s="465"/>
      <c r="F673" s="465"/>
      <c r="G673" s="408"/>
      <c r="H673" s="478"/>
      <c r="I673" s="435" t="s">
        <v>627</v>
      </c>
      <c r="J673" s="435"/>
      <c r="K673" s="531">
        <f t="shared" ref="K673:U673" si="233">K672+INDEX($R$354:$U$354,1,K$240+1)</f>
        <v>43691</v>
      </c>
      <c r="L673" s="531">
        <f t="shared" si="233"/>
        <v>43691</v>
      </c>
      <c r="M673" s="531">
        <f t="shared" si="233"/>
        <v>43691</v>
      </c>
      <c r="N673" s="531">
        <f t="shared" si="233"/>
        <v>43691</v>
      </c>
      <c r="O673" s="531">
        <f t="shared" si="233"/>
        <v>43691</v>
      </c>
      <c r="P673" s="531">
        <f t="shared" si="233"/>
        <v>43691</v>
      </c>
      <c r="Q673" s="531">
        <f t="shared" si="233"/>
        <v>43691</v>
      </c>
      <c r="R673" s="531">
        <f t="shared" si="233"/>
        <v>43691</v>
      </c>
      <c r="S673" s="531">
        <f t="shared" si="233"/>
        <v>43691</v>
      </c>
      <c r="T673" s="531">
        <f t="shared" si="233"/>
        <v>43691</v>
      </c>
      <c r="U673" s="531">
        <f t="shared" si="233"/>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35">
      <c r="A674" s="382"/>
      <c r="B674" s="391"/>
      <c r="C674" s="384">
        <f t="shared" si="231"/>
        <v>3</v>
      </c>
      <c r="D674" s="408"/>
      <c r="E674" s="465"/>
      <c r="F674" s="465"/>
      <c r="G674" s="408"/>
      <c r="H674" s="429" t="str">
        <f>"Birth: "&amp;H$252</f>
        <v>Birth: Win</v>
      </c>
      <c r="I674" s="435" t="s">
        <v>538</v>
      </c>
      <c r="J674" s="435"/>
      <c r="K674" s="477">
        <f t="shared" ref="K674:Q674" si="234">K252</f>
        <v>43634</v>
      </c>
      <c r="L674" s="477">
        <f t="shared" si="234"/>
        <v>43634</v>
      </c>
      <c r="M674" s="477">
        <f t="shared" si="234"/>
        <v>43634</v>
      </c>
      <c r="N674" s="477">
        <f t="shared" si="234"/>
        <v>43634</v>
      </c>
      <c r="O674" s="477">
        <f t="shared" si="234"/>
        <v>43634</v>
      </c>
      <c r="P674" s="477">
        <f t="shared" si="234"/>
        <v>43634</v>
      </c>
      <c r="Q674" s="477">
        <f t="shared" si="234"/>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35">
      <c r="A675" s="382"/>
      <c r="B675" s="391"/>
      <c r="C675" s="384">
        <f t="shared" si="231"/>
        <v>3</v>
      </c>
      <c r="D675" s="408"/>
      <c r="E675" s="465"/>
      <c r="F675" s="465"/>
      <c r="G675" s="408"/>
      <c r="H675" s="478"/>
      <c r="I675" s="435" t="s">
        <v>627</v>
      </c>
      <c r="J675" s="435"/>
      <c r="K675" s="532">
        <f t="shared" ref="K675:U675" si="235">K674+INDEX($R$354:$U$354,1,K$240+1)</f>
        <v>43725</v>
      </c>
      <c r="L675" s="532">
        <f t="shared" si="235"/>
        <v>43725</v>
      </c>
      <c r="M675" s="531">
        <f t="shared" si="235"/>
        <v>43725</v>
      </c>
      <c r="N675" s="531">
        <f t="shared" si="235"/>
        <v>43725</v>
      </c>
      <c r="O675" s="531">
        <f t="shared" si="235"/>
        <v>43725</v>
      </c>
      <c r="P675" s="531">
        <f t="shared" si="235"/>
        <v>43725</v>
      </c>
      <c r="Q675" s="531">
        <f t="shared" si="235"/>
        <v>43725</v>
      </c>
      <c r="R675" s="531">
        <f t="shared" si="235"/>
        <v>43725</v>
      </c>
      <c r="S675" s="531">
        <f t="shared" si="235"/>
        <v>43725</v>
      </c>
      <c r="T675" s="531">
        <f t="shared" si="235"/>
        <v>43725</v>
      </c>
      <c r="U675" s="531">
        <f t="shared" si="235"/>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35">
      <c r="A676" s="382"/>
      <c r="B676" s="391"/>
      <c r="C676" s="384">
        <f t="shared" si="231"/>
        <v>3</v>
      </c>
      <c r="D676" s="408"/>
      <c r="E676" s="465"/>
      <c r="F676" s="465"/>
      <c r="G676" s="408"/>
      <c r="H676" s="429" t="str">
        <f>"Birth: "&amp;H$253</f>
        <v>Birth: Spr</v>
      </c>
      <c r="I676" s="435" t="s">
        <v>538</v>
      </c>
      <c r="J676" s="435"/>
      <c r="K676" s="477">
        <f t="shared" ref="K676:Q676" si="236">K253</f>
        <v>43669</v>
      </c>
      <c r="L676" s="477">
        <f t="shared" si="236"/>
        <v>43669</v>
      </c>
      <c r="M676" s="477">
        <f t="shared" si="236"/>
        <v>43669</v>
      </c>
      <c r="N676" s="477">
        <f t="shared" si="236"/>
        <v>43669</v>
      </c>
      <c r="O676" s="477">
        <f t="shared" si="236"/>
        <v>43669</v>
      </c>
      <c r="P676" s="477">
        <f t="shared" si="236"/>
        <v>43669</v>
      </c>
      <c r="Q676" s="477">
        <f t="shared" si="236"/>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35">
      <c r="A677" s="382"/>
      <c r="B677" s="391"/>
      <c r="C677" s="384">
        <f t="shared" si="231"/>
        <v>3</v>
      </c>
      <c r="D677" s="408"/>
      <c r="E677" s="465"/>
      <c r="F677" s="465"/>
      <c r="G677" s="408"/>
      <c r="H677" s="478"/>
      <c r="I677" s="435" t="s">
        <v>627</v>
      </c>
      <c r="J677" s="435"/>
      <c r="K677" s="532">
        <f t="shared" ref="K677:U677" si="237">K676+INDEX($R$354:$U$354,1,K$240+1)</f>
        <v>43760</v>
      </c>
      <c r="L677" s="532">
        <f t="shared" si="237"/>
        <v>43760</v>
      </c>
      <c r="M677" s="531">
        <f t="shared" si="237"/>
        <v>43760</v>
      </c>
      <c r="N677" s="531">
        <f t="shared" si="237"/>
        <v>43760</v>
      </c>
      <c r="O677" s="531">
        <f t="shared" si="237"/>
        <v>43760</v>
      </c>
      <c r="P677" s="531">
        <f t="shared" si="237"/>
        <v>43760</v>
      </c>
      <c r="Q677" s="531">
        <f t="shared" si="237"/>
        <v>43760</v>
      </c>
      <c r="R677" s="531">
        <f t="shared" si="237"/>
        <v>43760</v>
      </c>
      <c r="S677" s="531">
        <f t="shared" si="237"/>
        <v>43760</v>
      </c>
      <c r="T677" s="531">
        <f t="shared" si="237"/>
        <v>43760</v>
      </c>
      <c r="U677" s="531">
        <f t="shared" si="237"/>
        <v>43760</v>
      </c>
      <c r="V677" s="413"/>
      <c r="W677" s="413"/>
      <c r="X677" s="413"/>
      <c r="Y677" s="413"/>
      <c r="Z677" s="413"/>
      <c r="AA677" s="413"/>
      <c r="AB677" s="413"/>
      <c r="AC677" s="413"/>
      <c r="AD677" s="527" t="s">
        <v>1152</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35">
      <c r="A678" s="382"/>
      <c r="B678" s="391"/>
      <c r="C678" s="384">
        <f t="shared" si="231"/>
        <v>3</v>
      </c>
      <c r="D678" s="408"/>
      <c r="E678" s="465"/>
      <c r="F678" s="465"/>
      <c r="G678" s="408"/>
      <c r="H678" s="478" t="s">
        <v>544</v>
      </c>
      <c r="I678" s="436" t="s">
        <v>628</v>
      </c>
      <c r="J678" s="525" t="s">
        <v>629</v>
      </c>
      <c r="K678" s="526">
        <f>COUNTA($H$679:$H$750)</f>
        <v>3</v>
      </c>
      <c r="L678" s="526">
        <f>COUNTA($I$679:$I$750)/K678</f>
        <v>8</v>
      </c>
      <c r="M678" s="480">
        <f>COUNTA($J$679:$J$750)/(L678*K678)</f>
        <v>3</v>
      </c>
      <c r="N678" s="533" t="s">
        <v>630</v>
      </c>
      <c r="O678" s="534"/>
      <c r="P678" s="534"/>
      <c r="Q678" s="534"/>
      <c r="R678" s="534"/>
      <c r="S678" s="534"/>
      <c r="T678" s="534"/>
      <c r="U678" s="508"/>
      <c r="V678" s="429" t="s">
        <v>631</v>
      </c>
      <c r="W678" s="413"/>
      <c r="X678" s="435" t="s">
        <v>632</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35">
      <c r="A679" s="382"/>
      <c r="B679" s="391"/>
      <c r="C679" s="384">
        <f t="shared" si="231"/>
        <v>3</v>
      </c>
      <c r="D679" s="408"/>
      <c r="E679" s="465"/>
      <c r="F679" s="465"/>
      <c r="G679" s="408"/>
      <c r="H679" s="429" t="str">
        <f>H$251</f>
        <v>Aut</v>
      </c>
      <c r="I679" s="429">
        <v>0</v>
      </c>
      <c r="J679" s="455" t="s">
        <v>526</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8">R679&lt;(MAX(R$257:R$264)+MAX($I$354*R$354,$I$355*R$355,$I$356*R$356))</f>
        <v>0</v>
      </c>
      <c r="Y679" s="413" t="b">
        <f t="shared" si="238"/>
        <v>0</v>
      </c>
      <c r="Z679" s="413" t="b">
        <f t="shared" si="238"/>
        <v>0</v>
      </c>
      <c r="AA679" s="413" t="b">
        <f t="shared" si="238"/>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9">MIN(363,INT((R679 - DATE(YEAR(R679),1,1))))+364*(YEAR(R679)-i_startyear)</f>
        <v>318</v>
      </c>
      <c r="AK679" s="1032">
        <f t="shared" ref="AK679:AK710" si="240">MIN(363,INT((S679 - DATE(YEAR(S679),1,1))))+364*(YEAR(S679)-i_startyear)</f>
        <v>318</v>
      </c>
      <c r="AL679" s="1032">
        <f t="shared" ref="AL679:AL710" si="241">MIN(363,INT((T679 - DATE(YEAR(T679),1,1))))+364*(YEAR(T679)-i_startyear)</f>
        <v>318</v>
      </c>
      <c r="AM679" s="1032">
        <f t="shared" ref="AM679:AM710" si="242">MIN(363,INT((U679 - DATE(YEAR(U679),1,1))))+364*(YEAR(U679)-i_startyear)</f>
        <v>318</v>
      </c>
      <c r="AN679" s="413"/>
      <c r="AO679" s="413"/>
      <c r="AP679" s="413"/>
      <c r="AQ679" s="408"/>
      <c r="AR679" s="394"/>
      <c r="AS679" s="382"/>
      <c r="AT679" s="382"/>
      <c r="AU679" s="382"/>
    </row>
    <row r="680" spans="1:47" outlineLevel="3" x14ac:dyDescent="0.35">
      <c r="A680" s="382"/>
      <c r="B680" s="391"/>
      <c r="C680" s="384">
        <f t="shared" si="231"/>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8"/>
        <v>0</v>
      </c>
      <c r="Y680" s="413" t="b">
        <f t="shared" si="238"/>
        <v>0</v>
      </c>
      <c r="Z680" s="413" t="b">
        <f t="shared" si="238"/>
        <v>0</v>
      </c>
      <c r="AA680" s="413" t="b">
        <f t="shared" si="238"/>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9"/>
        <v>318</v>
      </c>
      <c r="AK680" s="1032">
        <f t="shared" si="240"/>
        <v>318</v>
      </c>
      <c r="AL680" s="1032">
        <f t="shared" si="241"/>
        <v>318</v>
      </c>
      <c r="AM680" s="1032">
        <f t="shared" si="242"/>
        <v>318</v>
      </c>
      <c r="AN680" s="413"/>
      <c r="AO680" s="413"/>
      <c r="AP680" s="413"/>
      <c r="AQ680" s="408"/>
      <c r="AR680" s="394"/>
      <c r="AS680" s="382"/>
      <c r="AT680" s="382"/>
      <c r="AU680" s="382"/>
    </row>
    <row r="681" spans="1:47" outlineLevel="3" x14ac:dyDescent="0.35">
      <c r="A681" s="382"/>
      <c r="B681" s="391"/>
      <c r="C681" s="384">
        <f t="shared" si="231"/>
        <v>3</v>
      </c>
      <c r="D681" s="408"/>
      <c r="E681" s="465"/>
      <c r="F681" s="465"/>
      <c r="G681" s="408"/>
      <c r="H681" s="429"/>
      <c r="I681" s="429"/>
      <c r="J681" s="455" t="s">
        <v>831</v>
      </c>
      <c r="K681" s="413"/>
      <c r="L681" s="413"/>
      <c r="M681" s="413"/>
      <c r="N681" s="413"/>
      <c r="O681" s="413"/>
      <c r="P681" s="413"/>
      <c r="Q681" s="413"/>
      <c r="R681" s="536">
        <v>43784</v>
      </c>
      <c r="S681" s="536">
        <v>43784</v>
      </c>
      <c r="T681" s="536">
        <v>43784</v>
      </c>
      <c r="U681" s="536">
        <v>43784</v>
      </c>
      <c r="V681" s="456">
        <v>0.5</v>
      </c>
      <c r="W681" s="413"/>
      <c r="X681" s="413" t="b">
        <f t="shared" si="238"/>
        <v>0</v>
      </c>
      <c r="Y681" s="413" t="b">
        <f t="shared" si="238"/>
        <v>0</v>
      </c>
      <c r="Z681" s="413" t="b">
        <f t="shared" si="238"/>
        <v>0</v>
      </c>
      <c r="AA681" s="413" t="b">
        <f t="shared" si="238"/>
        <v>0</v>
      </c>
      <c r="AB681" s="413"/>
      <c r="AC681" s="413"/>
      <c r="AD681" s="413"/>
      <c r="AE681" s="413"/>
      <c r="AF681" s="413"/>
      <c r="AG681" s="413"/>
      <c r="AH681" s="413"/>
      <c r="AI681" s="413"/>
      <c r="AJ681" s="1032">
        <f t="shared" si="239"/>
        <v>318</v>
      </c>
      <c r="AK681" s="1032">
        <f t="shared" si="240"/>
        <v>318</v>
      </c>
      <c r="AL681" s="1032">
        <f t="shared" si="241"/>
        <v>318</v>
      </c>
      <c r="AM681" s="1032">
        <f t="shared" si="242"/>
        <v>318</v>
      </c>
      <c r="AN681" s="413"/>
      <c r="AO681" s="413"/>
      <c r="AP681" s="413"/>
      <c r="AQ681" s="408"/>
      <c r="AR681" s="394"/>
      <c r="AS681" s="382"/>
      <c r="AT681" s="382"/>
      <c r="AU681" s="382"/>
    </row>
    <row r="682" spans="1:47" outlineLevel="3" x14ac:dyDescent="0.35">
      <c r="A682" s="382"/>
      <c r="B682" s="391"/>
      <c r="C682" s="384">
        <f>INT($C$232)+3</f>
        <v>4</v>
      </c>
      <c r="D682" s="408"/>
      <c r="E682" s="465"/>
      <c r="F682" s="465"/>
      <c r="G682" s="408"/>
      <c r="H682" s="413"/>
      <c r="I682" s="429">
        <v>1</v>
      </c>
      <c r="J682" s="429" t="s">
        <v>633</v>
      </c>
      <c r="K682" s="501">
        <f>DATE(YEAR(K679)+1,MONTH(K679),DAY(K679))</f>
        <v>44150</v>
      </c>
      <c r="L682" s="501">
        <f>DATE(YEAR(L679)+1,MONTH(L679),DAY(L679))</f>
        <v>44150</v>
      </c>
      <c r="M682" s="501">
        <f>DATE(YEAR(M679)+1,MONTH(M679),DAY(M679))</f>
        <v>44150</v>
      </c>
      <c r="N682" s="413"/>
      <c r="O682" s="413"/>
      <c r="P682" s="413"/>
      <c r="Q682" s="413"/>
      <c r="R682" s="501">
        <f t="shared" ref="R682:U702" si="243">DATE(YEAR(R679)+1,MONTH(R679),DAY(R679))</f>
        <v>44150</v>
      </c>
      <c r="S682" s="501">
        <f t="shared" si="243"/>
        <v>44150</v>
      </c>
      <c r="T682" s="501">
        <f t="shared" si="243"/>
        <v>44150</v>
      </c>
      <c r="U682" s="501">
        <f t="shared" si="243"/>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9"/>
        <v>683</v>
      </c>
      <c r="AK682" s="1032">
        <f t="shared" si="240"/>
        <v>683</v>
      </c>
      <c r="AL682" s="1032">
        <f t="shared" si="241"/>
        <v>683</v>
      </c>
      <c r="AM682" s="1032">
        <f t="shared" si="242"/>
        <v>683</v>
      </c>
      <c r="AN682" s="413"/>
      <c r="AO682" s="413"/>
      <c r="AP682" s="413"/>
      <c r="AQ682" s="408"/>
      <c r="AR682" s="394"/>
      <c r="AS682" s="382"/>
      <c r="AT682" s="382"/>
      <c r="AU682" s="382"/>
    </row>
    <row r="683" spans="1:47" outlineLevel="3" x14ac:dyDescent="0.35">
      <c r="A683" s="382"/>
      <c r="B683" s="391"/>
      <c r="C683" s="384">
        <f>INT($C$232)+3</f>
        <v>4</v>
      </c>
      <c r="D683" s="408"/>
      <c r="E683" s="465"/>
      <c r="F683" s="465"/>
      <c r="G683" s="408"/>
      <c r="H683" s="413"/>
      <c r="I683" s="429"/>
      <c r="J683" s="429" t="s">
        <v>623</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3"/>
        <v>44150</v>
      </c>
      <c r="S683" s="501">
        <f t="shared" si="243"/>
        <v>44150</v>
      </c>
      <c r="T683" s="501">
        <f t="shared" si="243"/>
        <v>44150</v>
      </c>
      <c r="U683" s="501">
        <f t="shared" si="243"/>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9"/>
        <v>683</v>
      </c>
      <c r="AK683" s="1032">
        <f t="shared" si="240"/>
        <v>683</v>
      </c>
      <c r="AL683" s="1032">
        <f t="shared" si="241"/>
        <v>683</v>
      </c>
      <c r="AM683" s="1032">
        <f t="shared" si="242"/>
        <v>683</v>
      </c>
      <c r="AN683" s="413"/>
      <c r="AO683" s="413"/>
      <c r="AP683" s="413"/>
      <c r="AQ683" s="408"/>
      <c r="AR683" s="394"/>
      <c r="AS683" s="382"/>
      <c r="AT683" s="382"/>
      <c r="AU683" s="382"/>
    </row>
    <row r="684" spans="1:47" outlineLevel="3" x14ac:dyDescent="0.35">
      <c r="A684" s="382"/>
      <c r="B684" s="391"/>
      <c r="C684" s="384">
        <f>INT($C$232)+3</f>
        <v>4</v>
      </c>
      <c r="D684" s="408"/>
      <c r="E684" s="465"/>
      <c r="F684" s="465"/>
      <c r="G684" s="408"/>
      <c r="H684" s="413"/>
      <c r="I684" s="429"/>
      <c r="J684" s="429" t="s">
        <v>624</v>
      </c>
      <c r="K684" s="413"/>
      <c r="L684" s="413"/>
      <c r="M684" s="413"/>
      <c r="N684" s="413"/>
      <c r="O684" s="413"/>
      <c r="P684" s="413"/>
      <c r="Q684" s="413"/>
      <c r="R684" s="501">
        <f t="shared" si="243"/>
        <v>44150</v>
      </c>
      <c r="S684" s="501">
        <f t="shared" si="243"/>
        <v>44150</v>
      </c>
      <c r="T684" s="501">
        <f t="shared" si="243"/>
        <v>44150</v>
      </c>
      <c r="U684" s="501">
        <f t="shared" si="243"/>
        <v>44150</v>
      </c>
      <c r="V684" s="413"/>
      <c r="W684" s="413"/>
      <c r="X684" s="413"/>
      <c r="Y684" s="413"/>
      <c r="Z684" s="413"/>
      <c r="AA684" s="413"/>
      <c r="AB684" s="413"/>
      <c r="AC684" s="413"/>
      <c r="AD684" s="413"/>
      <c r="AE684" s="413"/>
      <c r="AF684" s="413"/>
      <c r="AG684" s="413"/>
      <c r="AH684" s="413"/>
      <c r="AI684" s="413"/>
      <c r="AJ684" s="1032">
        <f t="shared" si="239"/>
        <v>683</v>
      </c>
      <c r="AK684" s="1032">
        <f t="shared" si="240"/>
        <v>683</v>
      </c>
      <c r="AL684" s="1032">
        <f t="shared" si="241"/>
        <v>683</v>
      </c>
      <c r="AM684" s="1032">
        <f t="shared" si="242"/>
        <v>683</v>
      </c>
      <c r="AN684" s="413"/>
      <c r="AO684" s="413"/>
      <c r="AP684" s="413"/>
      <c r="AQ684" s="408"/>
      <c r="AR684" s="394"/>
      <c r="AS684" s="382"/>
      <c r="AT684" s="382"/>
      <c r="AU684" s="382"/>
    </row>
    <row r="685" spans="1:47" outlineLevel="3" x14ac:dyDescent="0.35">
      <c r="A685" s="382"/>
      <c r="B685" s="391"/>
      <c r="C685" s="384">
        <f t="shared" ref="C685:C741" si="244">INT($C$232+3)</f>
        <v>4</v>
      </c>
      <c r="D685" s="408"/>
      <c r="E685" s="465"/>
      <c r="F685" s="465"/>
      <c r="G685" s="408"/>
      <c r="H685" s="413"/>
      <c r="I685" s="429">
        <v>2</v>
      </c>
      <c r="J685" s="429" t="s">
        <v>633</v>
      </c>
      <c r="K685" s="501">
        <f>DATE(YEAR(K682)+1,MONTH(K682),DAY(K682))</f>
        <v>44515</v>
      </c>
      <c r="L685" s="501">
        <f>DATE(YEAR(L682)+1,MONTH(L682),DAY(L682))</f>
        <v>44515</v>
      </c>
      <c r="M685" s="501">
        <f>DATE(YEAR(M682)+1,MONTH(M682),DAY(M682))</f>
        <v>44515</v>
      </c>
      <c r="N685" s="413"/>
      <c r="O685" s="413"/>
      <c r="P685" s="413"/>
      <c r="Q685" s="413"/>
      <c r="R685" s="501">
        <f t="shared" si="243"/>
        <v>44515</v>
      </c>
      <c r="S685" s="501">
        <f t="shared" si="243"/>
        <v>44515</v>
      </c>
      <c r="T685" s="501">
        <f t="shared" si="243"/>
        <v>44515</v>
      </c>
      <c r="U685" s="501">
        <f t="shared" si="243"/>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9"/>
        <v>1046</v>
      </c>
      <c r="AK685" s="1032">
        <f t="shared" si="240"/>
        <v>1046</v>
      </c>
      <c r="AL685" s="1032">
        <f t="shared" si="241"/>
        <v>1046</v>
      </c>
      <c r="AM685" s="1032">
        <f t="shared" si="242"/>
        <v>1046</v>
      </c>
      <c r="AN685" s="413"/>
      <c r="AO685" s="413"/>
      <c r="AP685" s="413"/>
      <c r="AQ685" s="408"/>
      <c r="AR685" s="394"/>
      <c r="AS685" s="382"/>
      <c r="AT685" s="382"/>
      <c r="AU685" s="382"/>
    </row>
    <row r="686" spans="1:47" outlineLevel="3" x14ac:dyDescent="0.35">
      <c r="A686" s="382"/>
      <c r="B686" s="391"/>
      <c r="C686" s="384">
        <f t="shared" si="244"/>
        <v>4</v>
      </c>
      <c r="D686" s="408"/>
      <c r="E686" s="465"/>
      <c r="F686" s="465"/>
      <c r="G686" s="408"/>
      <c r="H686" s="413"/>
      <c r="I686" s="429"/>
      <c r="J686" s="429" t="s">
        <v>623</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3"/>
        <v>44515</v>
      </c>
      <c r="S686" s="501">
        <f t="shared" si="243"/>
        <v>44515</v>
      </c>
      <c r="T686" s="501">
        <f t="shared" si="243"/>
        <v>44515</v>
      </c>
      <c r="U686" s="501">
        <f t="shared" si="243"/>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9"/>
        <v>1046</v>
      </c>
      <c r="AK686" s="1032">
        <f t="shared" si="240"/>
        <v>1046</v>
      </c>
      <c r="AL686" s="1032">
        <f t="shared" si="241"/>
        <v>1046</v>
      </c>
      <c r="AM686" s="1032">
        <f t="shared" si="242"/>
        <v>1046</v>
      </c>
      <c r="AN686" s="413"/>
      <c r="AO686" s="413"/>
      <c r="AP686" s="413"/>
      <c r="AQ686" s="408"/>
      <c r="AR686" s="394"/>
      <c r="AS686" s="382"/>
      <c r="AT686" s="382"/>
      <c r="AU686" s="382"/>
    </row>
    <row r="687" spans="1:47" outlineLevel="3" x14ac:dyDescent="0.35">
      <c r="A687" s="382"/>
      <c r="B687" s="391"/>
      <c r="C687" s="384">
        <f t="shared" si="244"/>
        <v>4</v>
      </c>
      <c r="D687" s="408"/>
      <c r="E687" s="465"/>
      <c r="F687" s="465"/>
      <c r="G687" s="408"/>
      <c r="H687" s="413"/>
      <c r="I687" s="429"/>
      <c r="J687" s="429" t="s">
        <v>624</v>
      </c>
      <c r="K687" s="413"/>
      <c r="L687" s="413"/>
      <c r="M687" s="413"/>
      <c r="N687" s="413"/>
      <c r="O687" s="413"/>
      <c r="P687" s="413"/>
      <c r="Q687" s="413"/>
      <c r="R687" s="501">
        <f t="shared" si="243"/>
        <v>44515</v>
      </c>
      <c r="S687" s="501">
        <f t="shared" si="243"/>
        <v>44515</v>
      </c>
      <c r="T687" s="501">
        <f t="shared" si="243"/>
        <v>44515</v>
      </c>
      <c r="U687" s="501">
        <f t="shared" si="243"/>
        <v>44515</v>
      </c>
      <c r="V687" s="413"/>
      <c r="W687" s="413"/>
      <c r="X687" s="413"/>
      <c r="Y687" s="413"/>
      <c r="Z687" s="413"/>
      <c r="AA687" s="413"/>
      <c r="AB687" s="413"/>
      <c r="AC687" s="413"/>
      <c r="AD687" s="413"/>
      <c r="AE687" s="413"/>
      <c r="AF687" s="413"/>
      <c r="AG687" s="413"/>
      <c r="AH687" s="413"/>
      <c r="AI687" s="413"/>
      <c r="AJ687" s="1032">
        <f t="shared" si="239"/>
        <v>1046</v>
      </c>
      <c r="AK687" s="1032">
        <f t="shared" si="240"/>
        <v>1046</v>
      </c>
      <c r="AL687" s="1032">
        <f t="shared" si="241"/>
        <v>1046</v>
      </c>
      <c r="AM687" s="1032">
        <f t="shared" si="242"/>
        <v>1046</v>
      </c>
      <c r="AN687" s="413"/>
      <c r="AO687" s="413"/>
      <c r="AP687" s="413"/>
      <c r="AQ687" s="408"/>
      <c r="AR687" s="394"/>
      <c r="AS687" s="382"/>
      <c r="AT687" s="382"/>
      <c r="AU687" s="382"/>
    </row>
    <row r="688" spans="1:47" outlineLevel="3" x14ac:dyDescent="0.35">
      <c r="A688" s="382"/>
      <c r="B688" s="391"/>
      <c r="C688" s="384">
        <f t="shared" si="244"/>
        <v>4</v>
      </c>
      <c r="D688" s="408"/>
      <c r="E688" s="465"/>
      <c r="F688" s="465"/>
      <c r="G688" s="408"/>
      <c r="H688" s="413"/>
      <c r="I688" s="429">
        <v>3</v>
      </c>
      <c r="J688" s="429" t="s">
        <v>633</v>
      </c>
      <c r="K688" s="501">
        <f>DATE(YEAR(K685)+1,MONTH(K685),DAY(K685))</f>
        <v>44880</v>
      </c>
      <c r="L688" s="501">
        <f>DATE(YEAR(L685)+1,MONTH(L685),DAY(L685))</f>
        <v>44880</v>
      </c>
      <c r="M688" s="501">
        <f>DATE(YEAR(M685)+1,MONTH(M685),DAY(M685))</f>
        <v>44880</v>
      </c>
      <c r="N688" s="413"/>
      <c r="O688" s="413"/>
      <c r="P688" s="413"/>
      <c r="Q688" s="413"/>
      <c r="R688" s="501">
        <f t="shared" si="243"/>
        <v>44880</v>
      </c>
      <c r="S688" s="501">
        <f t="shared" si="243"/>
        <v>44880</v>
      </c>
      <c r="T688" s="501">
        <f t="shared" si="243"/>
        <v>44880</v>
      </c>
      <c r="U688" s="501">
        <f t="shared" si="243"/>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9"/>
        <v>1410</v>
      </c>
      <c r="AK688" s="1032">
        <f t="shared" si="240"/>
        <v>1410</v>
      </c>
      <c r="AL688" s="1032">
        <f t="shared" si="241"/>
        <v>1410</v>
      </c>
      <c r="AM688" s="1032">
        <f t="shared" si="242"/>
        <v>1410</v>
      </c>
      <c r="AN688" s="413"/>
      <c r="AO688" s="413"/>
      <c r="AP688" s="413"/>
      <c r="AQ688" s="408"/>
      <c r="AR688" s="394"/>
      <c r="AS688" s="382"/>
      <c r="AT688" s="382"/>
      <c r="AU688" s="382"/>
    </row>
    <row r="689" spans="1:47" outlineLevel="3" x14ac:dyDescent="0.35">
      <c r="A689" s="382"/>
      <c r="B689" s="391"/>
      <c r="C689" s="384">
        <f t="shared" si="244"/>
        <v>4</v>
      </c>
      <c r="D689" s="408"/>
      <c r="E689" s="465"/>
      <c r="F689" s="465"/>
      <c r="G689" s="408"/>
      <c r="H689" s="413"/>
      <c r="I689" s="429"/>
      <c r="J689" s="429" t="s">
        <v>623</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3"/>
        <v>44880</v>
      </c>
      <c r="S689" s="501">
        <f t="shared" si="243"/>
        <v>44880</v>
      </c>
      <c r="T689" s="501">
        <f t="shared" si="243"/>
        <v>44880</v>
      </c>
      <c r="U689" s="501">
        <f t="shared" si="243"/>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9"/>
        <v>1410</v>
      </c>
      <c r="AK689" s="1032">
        <f t="shared" si="240"/>
        <v>1410</v>
      </c>
      <c r="AL689" s="1032">
        <f t="shared" si="241"/>
        <v>1410</v>
      </c>
      <c r="AM689" s="1032">
        <f t="shared" si="242"/>
        <v>1410</v>
      </c>
      <c r="AN689" s="413"/>
      <c r="AO689" s="413"/>
      <c r="AP689" s="413"/>
      <c r="AQ689" s="408"/>
      <c r="AR689" s="394"/>
      <c r="AS689" s="382"/>
      <c r="AT689" s="382"/>
      <c r="AU689" s="382"/>
    </row>
    <row r="690" spans="1:47" outlineLevel="3" x14ac:dyDescent="0.35">
      <c r="A690" s="382"/>
      <c r="B690" s="391"/>
      <c r="C690" s="384">
        <f t="shared" si="244"/>
        <v>4</v>
      </c>
      <c r="D690" s="408"/>
      <c r="E690" s="465"/>
      <c r="F690" s="465"/>
      <c r="G690" s="408"/>
      <c r="H690" s="413"/>
      <c r="I690" s="429"/>
      <c r="J690" s="429" t="s">
        <v>624</v>
      </c>
      <c r="K690" s="413"/>
      <c r="L690" s="413"/>
      <c r="M690" s="413"/>
      <c r="N690" s="413"/>
      <c r="O690" s="413"/>
      <c r="P690" s="413"/>
      <c r="Q690" s="413"/>
      <c r="R690" s="501">
        <f t="shared" si="243"/>
        <v>44880</v>
      </c>
      <c r="S690" s="501">
        <f t="shared" si="243"/>
        <v>44880</v>
      </c>
      <c r="T690" s="501">
        <f t="shared" si="243"/>
        <v>44880</v>
      </c>
      <c r="U690" s="501">
        <f t="shared" si="243"/>
        <v>44880</v>
      </c>
      <c r="V690" s="413"/>
      <c r="W690" s="413"/>
      <c r="X690" s="413"/>
      <c r="Y690" s="413"/>
      <c r="Z690" s="413"/>
      <c r="AA690" s="413"/>
      <c r="AB690" s="413"/>
      <c r="AC690" s="413"/>
      <c r="AD690" s="413"/>
      <c r="AE690" s="413"/>
      <c r="AF690" s="413"/>
      <c r="AG690" s="413"/>
      <c r="AH690" s="413"/>
      <c r="AI690" s="413"/>
      <c r="AJ690" s="1032">
        <f t="shared" si="239"/>
        <v>1410</v>
      </c>
      <c r="AK690" s="1032">
        <f t="shared" si="240"/>
        <v>1410</v>
      </c>
      <c r="AL690" s="1032">
        <f t="shared" si="241"/>
        <v>1410</v>
      </c>
      <c r="AM690" s="1032">
        <f t="shared" si="242"/>
        <v>1410</v>
      </c>
      <c r="AN690" s="413"/>
      <c r="AO690" s="413"/>
      <c r="AP690" s="413"/>
      <c r="AQ690" s="408"/>
      <c r="AR690" s="394"/>
      <c r="AS690" s="382"/>
      <c r="AT690" s="382"/>
      <c r="AU690" s="382"/>
    </row>
    <row r="691" spans="1:47" outlineLevel="3" x14ac:dyDescent="0.35">
      <c r="A691" s="382"/>
      <c r="B691" s="391"/>
      <c r="C691" s="384">
        <f t="shared" si="244"/>
        <v>4</v>
      </c>
      <c r="D691" s="408"/>
      <c r="E691" s="465"/>
      <c r="F691" s="465"/>
      <c r="G691" s="408"/>
      <c r="H691" s="413"/>
      <c r="I691" s="429">
        <v>4</v>
      </c>
      <c r="J691" s="429" t="s">
        <v>633</v>
      </c>
      <c r="K691" s="501">
        <f>DATE(YEAR(K688)+1,MONTH(K688),DAY(K688))</f>
        <v>45245</v>
      </c>
      <c r="L691" s="501">
        <f>DATE(YEAR(L688)+1,MONTH(L688),DAY(L688))</f>
        <v>45245</v>
      </c>
      <c r="M691" s="501">
        <f>DATE(YEAR(M688)+1,MONTH(M688),DAY(M688))</f>
        <v>45245</v>
      </c>
      <c r="N691" s="413"/>
      <c r="O691" s="413"/>
      <c r="P691" s="413"/>
      <c r="Q691" s="413"/>
      <c r="R691" s="501">
        <f t="shared" si="243"/>
        <v>45245</v>
      </c>
      <c r="S691" s="501">
        <f t="shared" si="243"/>
        <v>45245</v>
      </c>
      <c r="T691" s="501">
        <f t="shared" si="243"/>
        <v>45245</v>
      </c>
      <c r="U691" s="501">
        <f t="shared" si="243"/>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9"/>
        <v>1774</v>
      </c>
      <c r="AK691" s="1032">
        <f t="shared" si="240"/>
        <v>1774</v>
      </c>
      <c r="AL691" s="1032">
        <f t="shared" si="241"/>
        <v>1774</v>
      </c>
      <c r="AM691" s="1032">
        <f t="shared" si="242"/>
        <v>1774</v>
      </c>
      <c r="AN691" s="413"/>
      <c r="AO691" s="413"/>
      <c r="AP691" s="413"/>
      <c r="AQ691" s="408"/>
      <c r="AR691" s="394"/>
      <c r="AS691" s="382"/>
      <c r="AT691" s="382"/>
      <c r="AU691" s="382"/>
    </row>
    <row r="692" spans="1:47" outlineLevel="3" x14ac:dyDescent="0.35">
      <c r="A692" s="382"/>
      <c r="B692" s="391"/>
      <c r="C692" s="384">
        <f t="shared" si="244"/>
        <v>4</v>
      </c>
      <c r="D692" s="408"/>
      <c r="E692" s="465"/>
      <c r="F692" s="465"/>
      <c r="G692" s="408"/>
      <c r="H692" s="413"/>
      <c r="I692" s="429"/>
      <c r="J692" s="429" t="s">
        <v>623</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3"/>
        <v>45245</v>
      </c>
      <c r="S692" s="501">
        <f t="shared" si="243"/>
        <v>45245</v>
      </c>
      <c r="T692" s="501">
        <f t="shared" si="243"/>
        <v>45245</v>
      </c>
      <c r="U692" s="501">
        <f t="shared" si="243"/>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9"/>
        <v>1774</v>
      </c>
      <c r="AK692" s="1032">
        <f t="shared" si="240"/>
        <v>1774</v>
      </c>
      <c r="AL692" s="1032">
        <f t="shared" si="241"/>
        <v>1774</v>
      </c>
      <c r="AM692" s="1032">
        <f t="shared" si="242"/>
        <v>1774</v>
      </c>
      <c r="AN692" s="413"/>
      <c r="AO692" s="413"/>
      <c r="AP692" s="413"/>
      <c r="AQ692" s="408"/>
      <c r="AR692" s="394"/>
      <c r="AS692" s="382"/>
      <c r="AT692" s="382"/>
      <c r="AU692" s="382"/>
    </row>
    <row r="693" spans="1:47" outlineLevel="3" x14ac:dyDescent="0.35">
      <c r="A693" s="382"/>
      <c r="B693" s="391"/>
      <c r="C693" s="384">
        <f t="shared" si="244"/>
        <v>4</v>
      </c>
      <c r="D693" s="408"/>
      <c r="E693" s="465"/>
      <c r="F693" s="465"/>
      <c r="G693" s="408"/>
      <c r="H693" s="413"/>
      <c r="I693" s="429"/>
      <c r="J693" s="429" t="s">
        <v>624</v>
      </c>
      <c r="K693" s="413"/>
      <c r="L693" s="413"/>
      <c r="M693" s="413"/>
      <c r="N693" s="413"/>
      <c r="O693" s="413"/>
      <c r="P693" s="413"/>
      <c r="Q693" s="413"/>
      <c r="R693" s="501">
        <f t="shared" si="243"/>
        <v>45245</v>
      </c>
      <c r="S693" s="501">
        <f t="shared" si="243"/>
        <v>45245</v>
      </c>
      <c r="T693" s="501">
        <f t="shared" si="243"/>
        <v>45245</v>
      </c>
      <c r="U693" s="501">
        <f t="shared" si="243"/>
        <v>45245</v>
      </c>
      <c r="V693" s="413"/>
      <c r="W693" s="413"/>
      <c r="X693" s="413"/>
      <c r="Y693" s="413"/>
      <c r="Z693" s="413"/>
      <c r="AA693" s="413"/>
      <c r="AB693" s="413"/>
      <c r="AC693" s="413"/>
      <c r="AD693" s="413"/>
      <c r="AE693" s="413"/>
      <c r="AF693" s="413"/>
      <c r="AG693" s="413"/>
      <c r="AH693" s="413"/>
      <c r="AI693" s="413"/>
      <c r="AJ693" s="1032">
        <f t="shared" si="239"/>
        <v>1774</v>
      </c>
      <c r="AK693" s="1032">
        <f t="shared" si="240"/>
        <v>1774</v>
      </c>
      <c r="AL693" s="1032">
        <f t="shared" si="241"/>
        <v>1774</v>
      </c>
      <c r="AM693" s="1032">
        <f t="shared" si="242"/>
        <v>1774</v>
      </c>
      <c r="AN693" s="413"/>
      <c r="AO693" s="413"/>
      <c r="AP693" s="413"/>
      <c r="AQ693" s="408"/>
      <c r="AR693" s="394"/>
      <c r="AS693" s="382"/>
      <c r="AT693" s="382"/>
      <c r="AU693" s="382"/>
    </row>
    <row r="694" spans="1:47" outlineLevel="3" x14ac:dyDescent="0.35">
      <c r="A694" s="382"/>
      <c r="B694" s="391"/>
      <c r="C694" s="384">
        <f t="shared" si="244"/>
        <v>4</v>
      </c>
      <c r="D694" s="408"/>
      <c r="E694" s="465"/>
      <c r="F694" s="465"/>
      <c r="G694" s="408"/>
      <c r="H694" s="413"/>
      <c r="I694" s="429">
        <v>5</v>
      </c>
      <c r="J694" s="429" t="s">
        <v>633</v>
      </c>
      <c r="K694" s="501">
        <f>DATE(YEAR(K691)+1,MONTH(K691),DAY(K691))</f>
        <v>45611</v>
      </c>
      <c r="L694" s="501">
        <f>DATE(YEAR(L691)+1,MONTH(L691),DAY(L691))</f>
        <v>45611</v>
      </c>
      <c r="M694" s="501">
        <f>DATE(YEAR(M691)+1,MONTH(M691),DAY(M691))</f>
        <v>45611</v>
      </c>
      <c r="N694" s="413"/>
      <c r="O694" s="413"/>
      <c r="P694" s="413"/>
      <c r="Q694" s="413"/>
      <c r="R694" s="501">
        <f t="shared" si="243"/>
        <v>45611</v>
      </c>
      <c r="S694" s="501">
        <f t="shared" si="243"/>
        <v>45611</v>
      </c>
      <c r="T694" s="501">
        <f t="shared" si="243"/>
        <v>45611</v>
      </c>
      <c r="U694" s="501">
        <f t="shared" si="243"/>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9"/>
        <v>2139</v>
      </c>
      <c r="AK694" s="1032">
        <f t="shared" si="240"/>
        <v>2139</v>
      </c>
      <c r="AL694" s="1032">
        <f t="shared" si="241"/>
        <v>2139</v>
      </c>
      <c r="AM694" s="1032">
        <f t="shared" si="242"/>
        <v>2139</v>
      </c>
      <c r="AN694" s="413"/>
      <c r="AO694" s="413"/>
      <c r="AP694" s="413"/>
      <c r="AQ694" s="408"/>
      <c r="AR694" s="394"/>
      <c r="AS694" s="382"/>
      <c r="AT694" s="382"/>
      <c r="AU694" s="382"/>
    </row>
    <row r="695" spans="1:47" outlineLevel="3" x14ac:dyDescent="0.35">
      <c r="A695" s="382"/>
      <c r="B695" s="391"/>
      <c r="C695" s="384">
        <f t="shared" si="244"/>
        <v>4</v>
      </c>
      <c r="D695" s="408"/>
      <c r="E695" s="465"/>
      <c r="F695" s="465"/>
      <c r="G695" s="408"/>
      <c r="H695" s="413"/>
      <c r="I695" s="429"/>
      <c r="J695" s="429" t="s">
        <v>623</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3"/>
        <v>45611</v>
      </c>
      <c r="S695" s="501">
        <f t="shared" si="243"/>
        <v>45611</v>
      </c>
      <c r="T695" s="501">
        <f t="shared" si="243"/>
        <v>45611</v>
      </c>
      <c r="U695" s="501">
        <f t="shared" si="243"/>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9"/>
        <v>2139</v>
      </c>
      <c r="AK695" s="1032">
        <f t="shared" si="240"/>
        <v>2139</v>
      </c>
      <c r="AL695" s="1032">
        <f t="shared" si="241"/>
        <v>2139</v>
      </c>
      <c r="AM695" s="1032">
        <f t="shared" si="242"/>
        <v>2139</v>
      </c>
      <c r="AN695" s="413"/>
      <c r="AO695" s="413"/>
      <c r="AP695" s="413"/>
      <c r="AQ695" s="408"/>
      <c r="AR695" s="394"/>
      <c r="AS695" s="382"/>
      <c r="AT695" s="382"/>
      <c r="AU695" s="382"/>
    </row>
    <row r="696" spans="1:47" outlineLevel="3" x14ac:dyDescent="0.35">
      <c r="A696" s="382"/>
      <c r="B696" s="391"/>
      <c r="C696" s="384">
        <f t="shared" si="244"/>
        <v>4</v>
      </c>
      <c r="D696" s="408"/>
      <c r="E696" s="465"/>
      <c r="F696" s="465"/>
      <c r="G696" s="408"/>
      <c r="H696" s="413"/>
      <c r="I696" s="429"/>
      <c r="J696" s="429" t="s">
        <v>624</v>
      </c>
      <c r="K696" s="413"/>
      <c r="L696" s="413"/>
      <c r="M696" s="413"/>
      <c r="N696" s="413"/>
      <c r="O696" s="413"/>
      <c r="P696" s="413"/>
      <c r="Q696" s="413"/>
      <c r="R696" s="501">
        <f t="shared" si="243"/>
        <v>45611</v>
      </c>
      <c r="S696" s="501">
        <f t="shared" si="243"/>
        <v>45611</v>
      </c>
      <c r="T696" s="501">
        <f t="shared" si="243"/>
        <v>45611</v>
      </c>
      <c r="U696" s="501">
        <f t="shared" si="243"/>
        <v>45611</v>
      </c>
      <c r="V696" s="413"/>
      <c r="W696" s="413"/>
      <c r="X696" s="413"/>
      <c r="Y696" s="413"/>
      <c r="Z696" s="413"/>
      <c r="AA696" s="413"/>
      <c r="AB696" s="413"/>
      <c r="AC696" s="413"/>
      <c r="AD696" s="413"/>
      <c r="AE696" s="413"/>
      <c r="AF696" s="413"/>
      <c r="AG696" s="413"/>
      <c r="AH696" s="413"/>
      <c r="AI696" s="413"/>
      <c r="AJ696" s="1032">
        <f t="shared" si="239"/>
        <v>2139</v>
      </c>
      <c r="AK696" s="1032">
        <f t="shared" si="240"/>
        <v>2139</v>
      </c>
      <c r="AL696" s="1032">
        <f t="shared" si="241"/>
        <v>2139</v>
      </c>
      <c r="AM696" s="1032">
        <f t="shared" si="242"/>
        <v>2139</v>
      </c>
      <c r="AN696" s="413"/>
      <c r="AO696" s="413"/>
      <c r="AP696" s="413"/>
      <c r="AQ696" s="408"/>
      <c r="AR696" s="394"/>
      <c r="AS696" s="382"/>
      <c r="AT696" s="382"/>
      <c r="AU696" s="382"/>
    </row>
    <row r="697" spans="1:47" outlineLevel="3" x14ac:dyDescent="0.35">
      <c r="A697" s="382"/>
      <c r="B697" s="391"/>
      <c r="C697" s="384">
        <f t="shared" si="244"/>
        <v>4</v>
      </c>
      <c r="D697" s="408"/>
      <c r="E697" s="465"/>
      <c r="F697" s="465"/>
      <c r="G697" s="408"/>
      <c r="H697" s="413"/>
      <c r="I697" s="429">
        <v>6</v>
      </c>
      <c r="J697" s="429" t="s">
        <v>633</v>
      </c>
      <c r="K697" s="501">
        <f>DATE(YEAR(K694)+1,MONTH(K694),DAY(K694))</f>
        <v>45976</v>
      </c>
      <c r="L697" s="501">
        <f>DATE(YEAR(L694)+1,MONTH(L694),DAY(L694))</f>
        <v>45976</v>
      </c>
      <c r="M697" s="501">
        <f>DATE(YEAR(M694)+1,MONTH(M694),DAY(M694))</f>
        <v>45976</v>
      </c>
      <c r="N697" s="413"/>
      <c r="O697" s="413"/>
      <c r="P697" s="413"/>
      <c r="Q697" s="413"/>
      <c r="R697" s="501">
        <f t="shared" si="243"/>
        <v>45976</v>
      </c>
      <c r="S697" s="501">
        <f t="shared" si="243"/>
        <v>45976</v>
      </c>
      <c r="T697" s="501">
        <f t="shared" si="243"/>
        <v>45976</v>
      </c>
      <c r="U697" s="501">
        <f t="shared" si="243"/>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9"/>
        <v>2502</v>
      </c>
      <c r="AK697" s="1032">
        <f t="shared" si="240"/>
        <v>2502</v>
      </c>
      <c r="AL697" s="1032">
        <f t="shared" si="241"/>
        <v>2502</v>
      </c>
      <c r="AM697" s="1032">
        <f t="shared" si="242"/>
        <v>2502</v>
      </c>
      <c r="AN697" s="413"/>
      <c r="AO697" s="413"/>
      <c r="AP697" s="413"/>
      <c r="AQ697" s="408"/>
      <c r="AR697" s="394"/>
      <c r="AS697" s="382"/>
      <c r="AT697" s="382"/>
      <c r="AU697" s="382"/>
    </row>
    <row r="698" spans="1:47" outlineLevel="3" x14ac:dyDescent="0.35">
      <c r="A698" s="382"/>
      <c r="B698" s="391"/>
      <c r="C698" s="384">
        <f t="shared" si="244"/>
        <v>4</v>
      </c>
      <c r="D698" s="408"/>
      <c r="E698" s="465"/>
      <c r="F698" s="465"/>
      <c r="G698" s="408"/>
      <c r="H698" s="413"/>
      <c r="I698" s="429"/>
      <c r="J698" s="429" t="s">
        <v>623</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3"/>
        <v>45976</v>
      </c>
      <c r="S698" s="501">
        <f t="shared" si="243"/>
        <v>45976</v>
      </c>
      <c r="T698" s="501">
        <f t="shared" si="243"/>
        <v>45976</v>
      </c>
      <c r="U698" s="501">
        <f t="shared" si="243"/>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9"/>
        <v>2502</v>
      </c>
      <c r="AK698" s="1032">
        <f t="shared" si="240"/>
        <v>2502</v>
      </c>
      <c r="AL698" s="1032">
        <f t="shared" si="241"/>
        <v>2502</v>
      </c>
      <c r="AM698" s="1032">
        <f t="shared" si="242"/>
        <v>2502</v>
      </c>
      <c r="AN698" s="413"/>
      <c r="AO698" s="413"/>
      <c r="AP698" s="413"/>
      <c r="AQ698" s="408"/>
      <c r="AR698" s="394"/>
      <c r="AS698" s="382"/>
      <c r="AT698" s="382"/>
      <c r="AU698" s="382"/>
    </row>
    <row r="699" spans="1:47" outlineLevel="3" x14ac:dyDescent="0.35">
      <c r="A699" s="382"/>
      <c r="B699" s="391"/>
      <c r="C699" s="384">
        <f t="shared" si="244"/>
        <v>4</v>
      </c>
      <c r="D699" s="408"/>
      <c r="E699" s="465"/>
      <c r="F699" s="465"/>
      <c r="G699" s="408"/>
      <c r="H699" s="413"/>
      <c r="I699" s="429"/>
      <c r="J699" s="429" t="s">
        <v>624</v>
      </c>
      <c r="K699" s="413"/>
      <c r="L699" s="413"/>
      <c r="M699" s="413"/>
      <c r="N699" s="413"/>
      <c r="O699" s="413"/>
      <c r="P699" s="413"/>
      <c r="Q699" s="413"/>
      <c r="R699" s="501">
        <f t="shared" si="243"/>
        <v>45976</v>
      </c>
      <c r="S699" s="501">
        <f t="shared" si="243"/>
        <v>45976</v>
      </c>
      <c r="T699" s="501">
        <f t="shared" si="243"/>
        <v>45976</v>
      </c>
      <c r="U699" s="501">
        <f t="shared" si="243"/>
        <v>45976</v>
      </c>
      <c r="V699" s="413"/>
      <c r="W699" s="413"/>
      <c r="X699" s="413"/>
      <c r="Y699" s="413"/>
      <c r="Z699" s="413"/>
      <c r="AA699" s="413"/>
      <c r="AB699" s="413"/>
      <c r="AC699" s="413"/>
      <c r="AD699" s="413"/>
      <c r="AE699" s="413"/>
      <c r="AF699" s="413"/>
      <c r="AG699" s="413"/>
      <c r="AH699" s="413"/>
      <c r="AI699" s="413"/>
      <c r="AJ699" s="1032">
        <f t="shared" si="239"/>
        <v>2502</v>
      </c>
      <c r="AK699" s="1032">
        <f t="shared" si="240"/>
        <v>2502</v>
      </c>
      <c r="AL699" s="1032">
        <f t="shared" si="241"/>
        <v>2502</v>
      </c>
      <c r="AM699" s="1032">
        <f t="shared" si="242"/>
        <v>2502</v>
      </c>
      <c r="AN699" s="413"/>
      <c r="AO699" s="413"/>
      <c r="AP699" s="413"/>
      <c r="AQ699" s="408"/>
      <c r="AR699" s="394"/>
      <c r="AS699" s="382"/>
      <c r="AT699" s="382"/>
      <c r="AU699" s="382"/>
    </row>
    <row r="700" spans="1:47" outlineLevel="3" x14ac:dyDescent="0.35">
      <c r="A700" s="382"/>
      <c r="B700" s="391"/>
      <c r="C700" s="384">
        <f t="shared" si="244"/>
        <v>4</v>
      </c>
      <c r="D700" s="408"/>
      <c r="E700" s="465"/>
      <c r="F700" s="465"/>
      <c r="G700" s="408"/>
      <c r="H700" s="413"/>
      <c r="I700" s="429">
        <v>7</v>
      </c>
      <c r="J700" s="429" t="s">
        <v>633</v>
      </c>
      <c r="K700" s="501">
        <f>DATE(YEAR(K697)+1,MONTH(K697),DAY(K697))</f>
        <v>46341</v>
      </c>
      <c r="L700" s="501">
        <f>DATE(YEAR(L697)+1,MONTH(L697),DAY(L697))</f>
        <v>46341</v>
      </c>
      <c r="M700" s="501">
        <f>DATE(YEAR(M697)+1,MONTH(M697),DAY(M697))</f>
        <v>46341</v>
      </c>
      <c r="N700" s="413"/>
      <c r="O700" s="413"/>
      <c r="P700" s="413"/>
      <c r="Q700" s="413"/>
      <c r="R700" s="501">
        <f t="shared" si="243"/>
        <v>46341</v>
      </c>
      <c r="S700" s="501">
        <f t="shared" si="243"/>
        <v>46341</v>
      </c>
      <c r="T700" s="501">
        <f t="shared" si="243"/>
        <v>46341</v>
      </c>
      <c r="U700" s="501">
        <f t="shared" si="243"/>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9"/>
        <v>2866</v>
      </c>
      <c r="AK700" s="1032">
        <f t="shared" si="240"/>
        <v>2866</v>
      </c>
      <c r="AL700" s="1032">
        <f t="shared" si="241"/>
        <v>2866</v>
      </c>
      <c r="AM700" s="1032">
        <f t="shared" si="242"/>
        <v>2866</v>
      </c>
      <c r="AN700" s="413"/>
      <c r="AO700" s="413"/>
      <c r="AP700" s="413"/>
      <c r="AQ700" s="408"/>
      <c r="AR700" s="394"/>
      <c r="AS700" s="382"/>
      <c r="AT700" s="382"/>
      <c r="AU700" s="382"/>
    </row>
    <row r="701" spans="1:47" outlineLevel="3" x14ac:dyDescent="0.35">
      <c r="A701" s="382"/>
      <c r="B701" s="391"/>
      <c r="C701" s="384">
        <f t="shared" si="244"/>
        <v>4</v>
      </c>
      <c r="D701" s="408"/>
      <c r="E701" s="465"/>
      <c r="F701" s="465"/>
      <c r="G701" s="408"/>
      <c r="H701" s="413"/>
      <c r="I701" s="429"/>
      <c r="J701" s="429" t="s">
        <v>623</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3"/>
        <v>46341</v>
      </c>
      <c r="S701" s="501">
        <f t="shared" si="243"/>
        <v>46341</v>
      </c>
      <c r="T701" s="501">
        <f t="shared" si="243"/>
        <v>46341</v>
      </c>
      <c r="U701" s="501">
        <f t="shared" si="243"/>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9"/>
        <v>2866</v>
      </c>
      <c r="AK701" s="1032">
        <f t="shared" si="240"/>
        <v>2866</v>
      </c>
      <c r="AL701" s="1032">
        <f t="shared" si="241"/>
        <v>2866</v>
      </c>
      <c r="AM701" s="1032">
        <f t="shared" si="242"/>
        <v>2866</v>
      </c>
      <c r="AN701" s="413"/>
      <c r="AO701" s="413"/>
      <c r="AP701" s="413"/>
      <c r="AQ701" s="408"/>
      <c r="AR701" s="394"/>
      <c r="AS701" s="382"/>
      <c r="AT701" s="382"/>
      <c r="AU701" s="382"/>
    </row>
    <row r="702" spans="1:47" outlineLevel="3" x14ac:dyDescent="0.35">
      <c r="A702" s="382"/>
      <c r="B702" s="391"/>
      <c r="C702" s="384">
        <f t="shared" si="244"/>
        <v>4</v>
      </c>
      <c r="D702" s="408"/>
      <c r="E702" s="465"/>
      <c r="F702" s="465"/>
      <c r="G702" s="408"/>
      <c r="H702" s="413"/>
      <c r="I702" s="429"/>
      <c r="J702" s="429" t="s">
        <v>624</v>
      </c>
      <c r="K702" s="413"/>
      <c r="L702" s="413"/>
      <c r="M702" s="413"/>
      <c r="N702" s="413"/>
      <c r="O702" s="413"/>
      <c r="P702" s="413"/>
      <c r="Q702" s="413"/>
      <c r="R702" s="501">
        <f t="shared" si="243"/>
        <v>46341</v>
      </c>
      <c r="S702" s="501">
        <f t="shared" si="243"/>
        <v>46341</v>
      </c>
      <c r="T702" s="501">
        <f t="shared" si="243"/>
        <v>46341</v>
      </c>
      <c r="U702" s="501">
        <f t="shared" si="243"/>
        <v>46341</v>
      </c>
      <c r="V702" s="413"/>
      <c r="W702" s="413"/>
      <c r="X702" s="413"/>
      <c r="Y702" s="413"/>
      <c r="Z702" s="413"/>
      <c r="AA702" s="413"/>
      <c r="AB702" s="413"/>
      <c r="AC702" s="413"/>
      <c r="AD702" s="413"/>
      <c r="AE702" s="413"/>
      <c r="AF702" s="413"/>
      <c r="AG702" s="413"/>
      <c r="AH702" s="413"/>
      <c r="AI702" s="413"/>
      <c r="AJ702" s="1032">
        <f t="shared" si="239"/>
        <v>2866</v>
      </c>
      <c r="AK702" s="1032">
        <f t="shared" si="240"/>
        <v>2866</v>
      </c>
      <c r="AL702" s="1032">
        <f t="shared" si="241"/>
        <v>2866</v>
      </c>
      <c r="AM702" s="1032">
        <f t="shared" si="242"/>
        <v>2866</v>
      </c>
      <c r="AN702" s="413"/>
      <c r="AO702" s="413"/>
      <c r="AP702" s="413"/>
      <c r="AQ702" s="408"/>
      <c r="AR702" s="394"/>
      <c r="AS702" s="382"/>
      <c r="AT702" s="382"/>
      <c r="AU702" s="382"/>
    </row>
    <row r="703" spans="1:47" outlineLevel="3" x14ac:dyDescent="0.35">
      <c r="A703" s="382"/>
      <c r="B703" s="391"/>
      <c r="C703" s="384">
        <f t="shared" si="244"/>
        <v>4</v>
      </c>
      <c r="D703" s="408"/>
      <c r="E703" s="465"/>
      <c r="F703" s="465"/>
      <c r="G703" s="408"/>
      <c r="H703" s="429" t="str">
        <f>H$252</f>
        <v>Win</v>
      </c>
      <c r="I703" s="429">
        <v>0</v>
      </c>
      <c r="J703" s="429" t="s">
        <v>633</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5">R703&lt;(MAX(R$273:R$280)+MAX($I$354*R$354,$I$355*R$355,$I$356*R$356))</f>
        <v>0</v>
      </c>
      <c r="Y703" s="413" t="b">
        <f t="shared" si="245"/>
        <v>0</v>
      </c>
      <c r="Z703" s="413" t="b">
        <f t="shared" si="245"/>
        <v>0</v>
      </c>
      <c r="AA703" s="413" t="b">
        <f t="shared" si="245"/>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9"/>
        <v>348</v>
      </c>
      <c r="AK703" s="1032">
        <f t="shared" si="240"/>
        <v>348</v>
      </c>
      <c r="AL703" s="1032">
        <f t="shared" si="241"/>
        <v>348</v>
      </c>
      <c r="AM703" s="1032">
        <f t="shared" si="242"/>
        <v>348</v>
      </c>
      <c r="AN703" s="413"/>
      <c r="AO703" s="413"/>
      <c r="AP703" s="413"/>
      <c r="AQ703" s="408"/>
      <c r="AR703" s="394"/>
      <c r="AS703" s="382"/>
      <c r="AT703" s="382"/>
      <c r="AU703" s="382"/>
    </row>
    <row r="704" spans="1:47" outlineLevel="3" x14ac:dyDescent="0.35">
      <c r="A704" s="382"/>
      <c r="B704" s="391"/>
      <c r="C704" s="384">
        <f t="shared" si="244"/>
        <v>4</v>
      </c>
      <c r="D704" s="408"/>
      <c r="E704" s="465"/>
      <c r="F704" s="465"/>
      <c r="G704" s="408"/>
      <c r="H704" s="429"/>
      <c r="I704" s="429"/>
      <c r="J704" s="429" t="s">
        <v>623</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5"/>
        <v>0</v>
      </c>
      <c r="Y704" s="413" t="b">
        <f t="shared" si="245"/>
        <v>0</v>
      </c>
      <c r="Z704" s="413" t="b">
        <f t="shared" si="245"/>
        <v>0</v>
      </c>
      <c r="AA704" s="413" t="b">
        <f t="shared" si="245"/>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9"/>
        <v>348</v>
      </c>
      <c r="AK704" s="1032">
        <f t="shared" si="240"/>
        <v>348</v>
      </c>
      <c r="AL704" s="1032">
        <f t="shared" si="241"/>
        <v>348</v>
      </c>
      <c r="AM704" s="1032">
        <f t="shared" si="242"/>
        <v>348</v>
      </c>
      <c r="AN704" s="413"/>
      <c r="AO704" s="413"/>
      <c r="AP704" s="413"/>
      <c r="AQ704" s="408"/>
      <c r="AR704" s="394"/>
      <c r="AS704" s="382"/>
      <c r="AT704" s="382"/>
      <c r="AU704" s="382"/>
    </row>
    <row r="705" spans="1:47" outlineLevel="3" x14ac:dyDescent="0.35">
      <c r="A705" s="382"/>
      <c r="B705" s="391"/>
      <c r="C705" s="384">
        <f t="shared" si="244"/>
        <v>4</v>
      </c>
      <c r="D705" s="408"/>
      <c r="E705" s="465"/>
      <c r="F705" s="465"/>
      <c r="G705" s="408"/>
      <c r="H705" s="429"/>
      <c r="I705" s="429"/>
      <c r="J705" s="429" t="s">
        <v>624</v>
      </c>
      <c r="K705" s="413"/>
      <c r="L705" s="413"/>
      <c r="M705" s="413"/>
      <c r="N705" s="413"/>
      <c r="O705" s="413"/>
      <c r="P705" s="413"/>
      <c r="Q705" s="413"/>
      <c r="R705" s="536">
        <v>43814</v>
      </c>
      <c r="S705" s="536">
        <v>43814</v>
      </c>
      <c r="T705" s="536">
        <v>43814</v>
      </c>
      <c r="U705" s="536">
        <v>43814</v>
      </c>
      <c r="V705" s="413"/>
      <c r="W705" s="413"/>
      <c r="X705" s="413" t="b">
        <f t="shared" si="245"/>
        <v>0</v>
      </c>
      <c r="Y705" s="413" t="b">
        <f t="shared" si="245"/>
        <v>0</v>
      </c>
      <c r="Z705" s="413" t="b">
        <f t="shared" si="245"/>
        <v>0</v>
      </c>
      <c r="AA705" s="413" t="b">
        <f t="shared" si="245"/>
        <v>0</v>
      </c>
      <c r="AB705" s="413"/>
      <c r="AC705" s="413"/>
      <c r="AD705" s="413"/>
      <c r="AE705" s="413"/>
      <c r="AF705" s="413"/>
      <c r="AG705" s="413"/>
      <c r="AH705" s="413"/>
      <c r="AI705" s="413"/>
      <c r="AJ705" s="1032">
        <f t="shared" si="239"/>
        <v>348</v>
      </c>
      <c r="AK705" s="1032">
        <f t="shared" si="240"/>
        <v>348</v>
      </c>
      <c r="AL705" s="1032">
        <f t="shared" si="241"/>
        <v>348</v>
      </c>
      <c r="AM705" s="1032">
        <f t="shared" si="242"/>
        <v>348</v>
      </c>
      <c r="AN705" s="413"/>
      <c r="AO705" s="413"/>
      <c r="AP705" s="413"/>
      <c r="AQ705" s="408"/>
      <c r="AR705" s="394"/>
      <c r="AS705" s="382"/>
      <c r="AT705" s="382"/>
      <c r="AU705" s="382"/>
    </row>
    <row r="706" spans="1:47" outlineLevel="3" x14ac:dyDescent="0.35">
      <c r="A706" s="382"/>
      <c r="B706" s="391"/>
      <c r="C706" s="384">
        <f t="shared" si="244"/>
        <v>4</v>
      </c>
      <c r="D706" s="408"/>
      <c r="E706" s="465"/>
      <c r="F706" s="465"/>
      <c r="G706" s="408"/>
      <c r="H706" s="413"/>
      <c r="I706" s="429">
        <v>1</v>
      </c>
      <c r="J706" s="429" t="s">
        <v>633</v>
      </c>
      <c r="K706" s="501">
        <f>DATE(YEAR(K703)+1,MONTH(K703),DAY(K703))</f>
        <v>44180</v>
      </c>
      <c r="L706" s="501">
        <f>DATE(YEAR(L703)+1,MONTH(L703),DAY(L703))</f>
        <v>44180</v>
      </c>
      <c r="M706" s="501">
        <f>DATE(YEAR(M703)+1,MONTH(M703),DAY(M703))</f>
        <v>44180</v>
      </c>
      <c r="N706" s="413"/>
      <c r="O706" s="413"/>
      <c r="P706" s="413"/>
      <c r="Q706" s="413"/>
      <c r="R706" s="501">
        <f t="shared" ref="R706:U706" si="246">DATE(YEAR(R703)+1,MONTH(R703),DAY(R703))</f>
        <v>44180</v>
      </c>
      <c r="S706" s="501">
        <f t="shared" si="246"/>
        <v>44180</v>
      </c>
      <c r="T706" s="501">
        <f t="shared" si="246"/>
        <v>44180</v>
      </c>
      <c r="U706" s="501">
        <f t="shared" si="246"/>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9"/>
        <v>713</v>
      </c>
      <c r="AK706" s="1032">
        <f t="shared" si="240"/>
        <v>713</v>
      </c>
      <c r="AL706" s="1032">
        <f t="shared" si="241"/>
        <v>713</v>
      </c>
      <c r="AM706" s="1032">
        <f t="shared" si="242"/>
        <v>713</v>
      </c>
      <c r="AN706" s="413"/>
      <c r="AO706" s="413"/>
      <c r="AP706" s="413"/>
      <c r="AQ706" s="408"/>
      <c r="AR706" s="394"/>
      <c r="AS706" s="382"/>
      <c r="AT706" s="382"/>
      <c r="AU706" s="382"/>
    </row>
    <row r="707" spans="1:47" outlineLevel="3" x14ac:dyDescent="0.35">
      <c r="A707" s="382"/>
      <c r="B707" s="391"/>
      <c r="C707" s="384">
        <f t="shared" si="244"/>
        <v>4</v>
      </c>
      <c r="D707" s="408"/>
      <c r="E707" s="465"/>
      <c r="F707" s="465"/>
      <c r="G707" s="408"/>
      <c r="H707" s="413"/>
      <c r="I707" s="429"/>
      <c r="J707" s="429" t="s">
        <v>623</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7">DATE(YEAR(R704)+1,MONTH(R704),DAY(R704))</f>
        <v>44180</v>
      </c>
      <c r="S707" s="501">
        <f t="shared" si="247"/>
        <v>44180</v>
      </c>
      <c r="T707" s="501">
        <f t="shared" si="247"/>
        <v>44180</v>
      </c>
      <c r="U707" s="501">
        <f t="shared" si="247"/>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9"/>
        <v>713</v>
      </c>
      <c r="AK707" s="1032">
        <f t="shared" si="240"/>
        <v>713</v>
      </c>
      <c r="AL707" s="1032">
        <f t="shared" si="241"/>
        <v>713</v>
      </c>
      <c r="AM707" s="1032">
        <f t="shared" si="242"/>
        <v>713</v>
      </c>
      <c r="AN707" s="413"/>
      <c r="AO707" s="413"/>
      <c r="AP707" s="413"/>
      <c r="AQ707" s="408"/>
      <c r="AR707" s="394"/>
      <c r="AS707" s="382"/>
      <c r="AT707" s="382"/>
      <c r="AU707" s="382"/>
    </row>
    <row r="708" spans="1:47" outlineLevel="3" x14ac:dyDescent="0.35">
      <c r="A708" s="382"/>
      <c r="B708" s="391"/>
      <c r="C708" s="384">
        <f t="shared" si="244"/>
        <v>4</v>
      </c>
      <c r="D708" s="408"/>
      <c r="E708" s="465"/>
      <c r="F708" s="465"/>
      <c r="G708" s="408"/>
      <c r="H708" s="413"/>
      <c r="I708" s="429"/>
      <c r="J708" s="429" t="s">
        <v>624</v>
      </c>
      <c r="K708" s="413"/>
      <c r="L708" s="413"/>
      <c r="M708" s="413"/>
      <c r="N708" s="413"/>
      <c r="O708" s="413"/>
      <c r="P708" s="413"/>
      <c r="Q708" s="413"/>
      <c r="R708" s="501">
        <f t="shared" ref="R708:U708" si="248">DATE(YEAR(R705)+1,MONTH(R705),DAY(R705))</f>
        <v>44180</v>
      </c>
      <c r="S708" s="501">
        <f t="shared" si="248"/>
        <v>44180</v>
      </c>
      <c r="T708" s="501">
        <f t="shared" si="248"/>
        <v>44180</v>
      </c>
      <c r="U708" s="501">
        <f t="shared" si="248"/>
        <v>44180</v>
      </c>
      <c r="V708" s="413"/>
      <c r="W708" s="413"/>
      <c r="X708" s="413"/>
      <c r="Y708" s="413"/>
      <c r="Z708" s="413"/>
      <c r="AA708" s="413"/>
      <c r="AB708" s="413"/>
      <c r="AC708" s="413"/>
      <c r="AD708" s="413"/>
      <c r="AE708" s="413"/>
      <c r="AF708" s="413"/>
      <c r="AG708" s="413"/>
      <c r="AH708" s="413"/>
      <c r="AI708" s="413"/>
      <c r="AJ708" s="1032">
        <f t="shared" si="239"/>
        <v>713</v>
      </c>
      <c r="AK708" s="1032">
        <f t="shared" si="240"/>
        <v>713</v>
      </c>
      <c r="AL708" s="1032">
        <f t="shared" si="241"/>
        <v>713</v>
      </c>
      <c r="AM708" s="1032">
        <f t="shared" si="242"/>
        <v>713</v>
      </c>
      <c r="AN708" s="413"/>
      <c r="AO708" s="413"/>
      <c r="AP708" s="413"/>
      <c r="AQ708" s="408"/>
      <c r="AR708" s="394"/>
      <c r="AS708" s="382"/>
      <c r="AT708" s="382"/>
      <c r="AU708" s="382"/>
    </row>
    <row r="709" spans="1:47" outlineLevel="3" x14ac:dyDescent="0.35">
      <c r="A709" s="382"/>
      <c r="B709" s="391"/>
      <c r="C709" s="384">
        <f t="shared" si="244"/>
        <v>4</v>
      </c>
      <c r="D709" s="408"/>
      <c r="E709" s="465"/>
      <c r="F709" s="465"/>
      <c r="G709" s="408"/>
      <c r="H709" s="413"/>
      <c r="I709" s="429">
        <v>2</v>
      </c>
      <c r="J709" s="429" t="s">
        <v>633</v>
      </c>
      <c r="K709" s="501">
        <f>DATE(YEAR(K706)+1,MONTH(K706),DAY(K706))</f>
        <v>44545</v>
      </c>
      <c r="L709" s="501">
        <f>DATE(YEAR(L706)+1,MONTH(L706),DAY(L706))</f>
        <v>44545</v>
      </c>
      <c r="M709" s="501">
        <f>DATE(YEAR(M706)+1,MONTH(M706),DAY(M706))</f>
        <v>44545</v>
      </c>
      <c r="N709" s="413"/>
      <c r="O709" s="413"/>
      <c r="P709" s="413"/>
      <c r="Q709" s="413"/>
      <c r="R709" s="501">
        <f t="shared" ref="R709:U709" si="249">DATE(YEAR(R706)+1,MONTH(R706),DAY(R706))</f>
        <v>44545</v>
      </c>
      <c r="S709" s="501">
        <f t="shared" si="249"/>
        <v>44545</v>
      </c>
      <c r="T709" s="501">
        <f t="shared" si="249"/>
        <v>44545</v>
      </c>
      <c r="U709" s="501">
        <f t="shared" si="249"/>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9"/>
        <v>1076</v>
      </c>
      <c r="AK709" s="1032">
        <f t="shared" si="240"/>
        <v>1076</v>
      </c>
      <c r="AL709" s="1032">
        <f t="shared" si="241"/>
        <v>1076</v>
      </c>
      <c r="AM709" s="1032">
        <f t="shared" si="242"/>
        <v>1076</v>
      </c>
      <c r="AN709" s="413"/>
      <c r="AO709" s="413"/>
      <c r="AP709" s="413"/>
      <c r="AQ709" s="408"/>
      <c r="AR709" s="394"/>
      <c r="AS709" s="382"/>
      <c r="AT709" s="382"/>
      <c r="AU709" s="382"/>
    </row>
    <row r="710" spans="1:47" outlineLevel="3" x14ac:dyDescent="0.35">
      <c r="A710" s="382"/>
      <c r="B710" s="391"/>
      <c r="C710" s="384">
        <f t="shared" si="244"/>
        <v>4</v>
      </c>
      <c r="D710" s="408"/>
      <c r="E710" s="465"/>
      <c r="F710" s="465"/>
      <c r="G710" s="408"/>
      <c r="H710" s="413"/>
      <c r="I710" s="429"/>
      <c r="J710" s="429" t="s">
        <v>623</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50">DATE(YEAR(R707)+1,MONTH(R707),DAY(R707))</f>
        <v>44545</v>
      </c>
      <c r="S710" s="501">
        <f t="shared" si="250"/>
        <v>44545</v>
      </c>
      <c r="T710" s="501">
        <f t="shared" si="250"/>
        <v>44545</v>
      </c>
      <c r="U710" s="501">
        <f t="shared" si="250"/>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9"/>
        <v>1076</v>
      </c>
      <c r="AK710" s="1032">
        <f t="shared" si="240"/>
        <v>1076</v>
      </c>
      <c r="AL710" s="1032">
        <f t="shared" si="241"/>
        <v>1076</v>
      </c>
      <c r="AM710" s="1032">
        <f t="shared" si="242"/>
        <v>1076</v>
      </c>
      <c r="AN710" s="413"/>
      <c r="AO710" s="413"/>
      <c r="AP710" s="413"/>
      <c r="AQ710" s="408"/>
      <c r="AR710" s="394"/>
      <c r="AS710" s="382"/>
      <c r="AT710" s="382"/>
      <c r="AU710" s="382"/>
    </row>
    <row r="711" spans="1:47" outlineLevel="3" x14ac:dyDescent="0.35">
      <c r="A711" s="382"/>
      <c r="B711" s="391"/>
      <c r="C711" s="384">
        <f t="shared" si="244"/>
        <v>4</v>
      </c>
      <c r="D711" s="408"/>
      <c r="E711" s="465"/>
      <c r="F711" s="465"/>
      <c r="G711" s="408"/>
      <c r="H711" s="413"/>
      <c r="I711" s="429"/>
      <c r="J711" s="429" t="s">
        <v>624</v>
      </c>
      <c r="K711" s="413"/>
      <c r="L711" s="413"/>
      <c r="M711" s="413"/>
      <c r="N711" s="413"/>
      <c r="O711" s="413"/>
      <c r="P711" s="413"/>
      <c r="Q711" s="413"/>
      <c r="R711" s="501">
        <f t="shared" ref="R711:U711" si="251">DATE(YEAR(R708)+1,MONTH(R708),DAY(R708))</f>
        <v>44545</v>
      </c>
      <c r="S711" s="501">
        <f t="shared" si="251"/>
        <v>44545</v>
      </c>
      <c r="T711" s="501">
        <f t="shared" si="251"/>
        <v>44545</v>
      </c>
      <c r="U711" s="501">
        <f t="shared" si="251"/>
        <v>44545</v>
      </c>
      <c r="V711" s="413"/>
      <c r="W711" s="413"/>
      <c r="X711" s="413"/>
      <c r="Y711" s="413"/>
      <c r="Z711" s="413"/>
      <c r="AA711" s="413"/>
      <c r="AB711" s="413"/>
      <c r="AC711" s="413"/>
      <c r="AD711" s="413"/>
      <c r="AE711" s="413"/>
      <c r="AF711" s="413"/>
      <c r="AG711" s="413"/>
      <c r="AH711" s="413"/>
      <c r="AI711" s="413"/>
      <c r="AJ711" s="1032">
        <f t="shared" ref="AJ711:AJ742" si="252">MIN(363,INT((R711 - DATE(YEAR(R711),1,1))))+364*(YEAR(R711)-i_startyear)</f>
        <v>1076</v>
      </c>
      <c r="AK711" s="1032">
        <f t="shared" ref="AK711:AK742" si="253">MIN(363,INT((S711 - DATE(YEAR(S711),1,1))))+364*(YEAR(S711)-i_startyear)</f>
        <v>1076</v>
      </c>
      <c r="AL711" s="1032">
        <f t="shared" ref="AL711:AL742" si="254">MIN(363,INT((T711 - DATE(YEAR(T711),1,1))))+364*(YEAR(T711)-i_startyear)</f>
        <v>1076</v>
      </c>
      <c r="AM711" s="1032">
        <f t="shared" ref="AM711:AM742" si="255">MIN(363,INT((U711 - DATE(YEAR(U711),1,1))))+364*(YEAR(U711)-i_startyear)</f>
        <v>1076</v>
      </c>
      <c r="AN711" s="413"/>
      <c r="AO711" s="413"/>
      <c r="AP711" s="413"/>
      <c r="AQ711" s="408"/>
      <c r="AR711" s="394"/>
      <c r="AS711" s="382"/>
      <c r="AT711" s="382"/>
      <c r="AU711" s="382"/>
    </row>
    <row r="712" spans="1:47" outlineLevel="3" x14ac:dyDescent="0.35">
      <c r="A712" s="382"/>
      <c r="B712" s="391"/>
      <c r="C712" s="384">
        <f t="shared" si="244"/>
        <v>4</v>
      </c>
      <c r="D712" s="408"/>
      <c r="E712" s="465"/>
      <c r="F712" s="465"/>
      <c r="G712" s="408"/>
      <c r="H712" s="413"/>
      <c r="I712" s="429">
        <v>3</v>
      </c>
      <c r="J712" s="429" t="s">
        <v>633</v>
      </c>
      <c r="K712" s="501">
        <f>DATE(YEAR(K709)+1,MONTH(K709),DAY(K709))</f>
        <v>44910</v>
      </c>
      <c r="L712" s="501">
        <f>DATE(YEAR(L709)+1,MONTH(L709),DAY(L709))</f>
        <v>44910</v>
      </c>
      <c r="M712" s="501">
        <f>DATE(YEAR(M709)+1,MONTH(M709),DAY(M709))</f>
        <v>44910</v>
      </c>
      <c r="N712" s="413"/>
      <c r="O712" s="413"/>
      <c r="P712" s="413"/>
      <c r="Q712" s="413"/>
      <c r="R712" s="501">
        <f t="shared" ref="R712:U712" si="256">DATE(YEAR(R709)+1,MONTH(R709),DAY(R709))</f>
        <v>44910</v>
      </c>
      <c r="S712" s="501">
        <f t="shared" si="256"/>
        <v>44910</v>
      </c>
      <c r="T712" s="501">
        <f t="shared" si="256"/>
        <v>44910</v>
      </c>
      <c r="U712" s="501">
        <f t="shared" si="256"/>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52"/>
        <v>1440</v>
      </c>
      <c r="AK712" s="1032">
        <f t="shared" si="253"/>
        <v>1440</v>
      </c>
      <c r="AL712" s="1032">
        <f t="shared" si="254"/>
        <v>1440</v>
      </c>
      <c r="AM712" s="1032">
        <f t="shared" si="255"/>
        <v>1440</v>
      </c>
      <c r="AN712" s="413"/>
      <c r="AO712" s="413"/>
      <c r="AP712" s="413"/>
      <c r="AQ712" s="408"/>
      <c r="AR712" s="394"/>
      <c r="AS712" s="382"/>
      <c r="AT712" s="382"/>
      <c r="AU712" s="382"/>
    </row>
    <row r="713" spans="1:47" outlineLevel="3" x14ac:dyDescent="0.35">
      <c r="A713" s="382"/>
      <c r="B713" s="391"/>
      <c r="C713" s="384">
        <f t="shared" si="244"/>
        <v>4</v>
      </c>
      <c r="D713" s="408"/>
      <c r="E713" s="465"/>
      <c r="F713" s="465"/>
      <c r="G713" s="408"/>
      <c r="H713" s="413"/>
      <c r="I713" s="429"/>
      <c r="J713" s="429" t="s">
        <v>623</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7">DATE(YEAR(R710)+1,MONTH(R710),DAY(R710))</f>
        <v>44910</v>
      </c>
      <c r="S713" s="501">
        <f t="shared" si="257"/>
        <v>44910</v>
      </c>
      <c r="T713" s="501">
        <f t="shared" si="257"/>
        <v>44910</v>
      </c>
      <c r="U713" s="501">
        <f t="shared" si="257"/>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52"/>
        <v>1440</v>
      </c>
      <c r="AK713" s="1032">
        <f t="shared" si="253"/>
        <v>1440</v>
      </c>
      <c r="AL713" s="1032">
        <f t="shared" si="254"/>
        <v>1440</v>
      </c>
      <c r="AM713" s="1032">
        <f t="shared" si="255"/>
        <v>1440</v>
      </c>
      <c r="AN713" s="413"/>
      <c r="AO713" s="413"/>
      <c r="AP713" s="413"/>
      <c r="AQ713" s="408"/>
      <c r="AR713" s="394"/>
      <c r="AS713" s="382"/>
      <c r="AT713" s="382"/>
      <c r="AU713" s="382"/>
    </row>
    <row r="714" spans="1:47" outlineLevel="3" x14ac:dyDescent="0.35">
      <c r="A714" s="382"/>
      <c r="B714" s="391"/>
      <c r="C714" s="384">
        <f t="shared" si="244"/>
        <v>4</v>
      </c>
      <c r="D714" s="408"/>
      <c r="E714" s="465"/>
      <c r="F714" s="465"/>
      <c r="G714" s="408"/>
      <c r="H714" s="413"/>
      <c r="I714" s="429"/>
      <c r="J714" s="429" t="s">
        <v>624</v>
      </c>
      <c r="K714" s="413"/>
      <c r="L714" s="413"/>
      <c r="M714" s="413"/>
      <c r="N714" s="413"/>
      <c r="O714" s="413"/>
      <c r="P714" s="413"/>
      <c r="Q714" s="413"/>
      <c r="R714" s="501">
        <f t="shared" ref="R714:U714" si="258">DATE(YEAR(R711)+1,MONTH(R711),DAY(R711))</f>
        <v>44910</v>
      </c>
      <c r="S714" s="501">
        <f t="shared" si="258"/>
        <v>44910</v>
      </c>
      <c r="T714" s="501">
        <f t="shared" si="258"/>
        <v>44910</v>
      </c>
      <c r="U714" s="501">
        <f t="shared" si="258"/>
        <v>44910</v>
      </c>
      <c r="V714" s="413"/>
      <c r="W714" s="413"/>
      <c r="X714" s="413"/>
      <c r="Y714" s="413"/>
      <c r="Z714" s="413"/>
      <c r="AA714" s="413"/>
      <c r="AB714" s="413"/>
      <c r="AC714" s="413"/>
      <c r="AD714" s="413"/>
      <c r="AE714" s="413"/>
      <c r="AF714" s="413"/>
      <c r="AG714" s="413"/>
      <c r="AH714" s="413"/>
      <c r="AI714" s="413"/>
      <c r="AJ714" s="1032">
        <f t="shared" si="252"/>
        <v>1440</v>
      </c>
      <c r="AK714" s="1032">
        <f t="shared" si="253"/>
        <v>1440</v>
      </c>
      <c r="AL714" s="1032">
        <f t="shared" si="254"/>
        <v>1440</v>
      </c>
      <c r="AM714" s="1032">
        <f t="shared" si="255"/>
        <v>1440</v>
      </c>
      <c r="AN714" s="413"/>
      <c r="AO714" s="413"/>
      <c r="AP714" s="413"/>
      <c r="AQ714" s="408"/>
      <c r="AR714" s="394"/>
      <c r="AS714" s="382"/>
      <c r="AT714" s="382"/>
      <c r="AU714" s="382"/>
    </row>
    <row r="715" spans="1:47" outlineLevel="3" x14ac:dyDescent="0.35">
      <c r="A715" s="382"/>
      <c r="B715" s="391"/>
      <c r="C715" s="384">
        <f t="shared" si="244"/>
        <v>4</v>
      </c>
      <c r="D715" s="408"/>
      <c r="E715" s="465"/>
      <c r="F715" s="465"/>
      <c r="G715" s="408"/>
      <c r="H715" s="413"/>
      <c r="I715" s="429">
        <v>4</v>
      </c>
      <c r="J715" s="429" t="s">
        <v>633</v>
      </c>
      <c r="K715" s="501">
        <f>DATE(YEAR(K712)+1,MONTH(K712),DAY(K712))</f>
        <v>45275</v>
      </c>
      <c r="L715" s="501">
        <f>DATE(YEAR(L712)+1,MONTH(L712),DAY(L712))</f>
        <v>45275</v>
      </c>
      <c r="M715" s="501">
        <f>DATE(YEAR(M712)+1,MONTH(M712),DAY(M712))</f>
        <v>45275</v>
      </c>
      <c r="N715" s="413"/>
      <c r="O715" s="413"/>
      <c r="P715" s="413"/>
      <c r="Q715" s="413"/>
      <c r="R715" s="501">
        <f t="shared" ref="R715:U715" si="259">DATE(YEAR(R712)+1,MONTH(R712),DAY(R712))</f>
        <v>45275</v>
      </c>
      <c r="S715" s="501">
        <f t="shared" si="259"/>
        <v>45275</v>
      </c>
      <c r="T715" s="501">
        <f t="shared" si="259"/>
        <v>45275</v>
      </c>
      <c r="U715" s="501">
        <f t="shared" si="259"/>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52"/>
        <v>1804</v>
      </c>
      <c r="AK715" s="1032">
        <f t="shared" si="253"/>
        <v>1804</v>
      </c>
      <c r="AL715" s="1032">
        <f t="shared" si="254"/>
        <v>1804</v>
      </c>
      <c r="AM715" s="1032">
        <f t="shared" si="255"/>
        <v>1804</v>
      </c>
      <c r="AN715" s="413"/>
      <c r="AO715" s="413"/>
      <c r="AP715" s="413"/>
      <c r="AQ715" s="408"/>
      <c r="AR715" s="394"/>
      <c r="AS715" s="382"/>
      <c r="AT715" s="382"/>
      <c r="AU715" s="382"/>
    </row>
    <row r="716" spans="1:47" outlineLevel="3" x14ac:dyDescent="0.35">
      <c r="A716" s="382"/>
      <c r="B716" s="391"/>
      <c r="C716" s="384">
        <f t="shared" si="244"/>
        <v>4</v>
      </c>
      <c r="D716" s="408"/>
      <c r="E716" s="465"/>
      <c r="F716" s="465"/>
      <c r="G716" s="408"/>
      <c r="H716" s="413"/>
      <c r="I716" s="429"/>
      <c r="J716" s="429" t="s">
        <v>623</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60">DATE(YEAR(R713)+1,MONTH(R713),DAY(R713))</f>
        <v>45275</v>
      </c>
      <c r="S716" s="501">
        <f t="shared" si="260"/>
        <v>45275</v>
      </c>
      <c r="T716" s="501">
        <f t="shared" si="260"/>
        <v>45275</v>
      </c>
      <c r="U716" s="501">
        <f t="shared" si="260"/>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52"/>
        <v>1804</v>
      </c>
      <c r="AK716" s="1032">
        <f t="shared" si="253"/>
        <v>1804</v>
      </c>
      <c r="AL716" s="1032">
        <f t="shared" si="254"/>
        <v>1804</v>
      </c>
      <c r="AM716" s="1032">
        <f t="shared" si="255"/>
        <v>1804</v>
      </c>
      <c r="AN716" s="413"/>
      <c r="AO716" s="413"/>
      <c r="AP716" s="413"/>
      <c r="AQ716" s="408"/>
      <c r="AR716" s="394"/>
      <c r="AS716" s="382"/>
      <c r="AT716" s="382"/>
      <c r="AU716" s="382"/>
    </row>
    <row r="717" spans="1:47" outlineLevel="3" x14ac:dyDescent="0.35">
      <c r="A717" s="382"/>
      <c r="B717" s="391"/>
      <c r="C717" s="384">
        <f t="shared" si="244"/>
        <v>4</v>
      </c>
      <c r="D717" s="408"/>
      <c r="E717" s="465"/>
      <c r="F717" s="465"/>
      <c r="G717" s="408"/>
      <c r="H717" s="413"/>
      <c r="I717" s="429"/>
      <c r="J717" s="429" t="s">
        <v>624</v>
      </c>
      <c r="K717" s="413"/>
      <c r="L717" s="413"/>
      <c r="M717" s="413"/>
      <c r="N717" s="413"/>
      <c r="O717" s="413"/>
      <c r="P717" s="413"/>
      <c r="Q717" s="413"/>
      <c r="R717" s="501">
        <f t="shared" ref="R717:U717" si="261">DATE(YEAR(R714)+1,MONTH(R714),DAY(R714))</f>
        <v>45275</v>
      </c>
      <c r="S717" s="501">
        <f t="shared" si="261"/>
        <v>45275</v>
      </c>
      <c r="T717" s="501">
        <f t="shared" si="261"/>
        <v>45275</v>
      </c>
      <c r="U717" s="501">
        <f t="shared" si="261"/>
        <v>45275</v>
      </c>
      <c r="V717" s="413"/>
      <c r="W717" s="413"/>
      <c r="X717" s="413"/>
      <c r="Y717" s="413"/>
      <c r="Z717" s="413"/>
      <c r="AA717" s="413"/>
      <c r="AB717" s="413"/>
      <c r="AC717" s="413"/>
      <c r="AD717" s="413"/>
      <c r="AE717" s="413"/>
      <c r="AF717" s="413"/>
      <c r="AG717" s="413"/>
      <c r="AH717" s="413"/>
      <c r="AI717" s="413"/>
      <c r="AJ717" s="1032">
        <f t="shared" si="252"/>
        <v>1804</v>
      </c>
      <c r="AK717" s="1032">
        <f t="shared" si="253"/>
        <v>1804</v>
      </c>
      <c r="AL717" s="1032">
        <f t="shared" si="254"/>
        <v>1804</v>
      </c>
      <c r="AM717" s="1032">
        <f t="shared" si="255"/>
        <v>1804</v>
      </c>
      <c r="AN717" s="413"/>
      <c r="AO717" s="413"/>
      <c r="AP717" s="413"/>
      <c r="AQ717" s="408"/>
      <c r="AR717" s="394"/>
      <c r="AS717" s="382"/>
      <c r="AT717" s="382"/>
      <c r="AU717" s="382"/>
    </row>
    <row r="718" spans="1:47" outlineLevel="3" x14ac:dyDescent="0.35">
      <c r="A718" s="382"/>
      <c r="B718" s="391"/>
      <c r="C718" s="384">
        <f t="shared" ref="C718:C726" si="262">INT($C$232)+3</f>
        <v>4</v>
      </c>
      <c r="D718" s="408"/>
      <c r="E718" s="465"/>
      <c r="F718" s="465"/>
      <c r="G718" s="408"/>
      <c r="H718" s="413"/>
      <c r="I718" s="429">
        <v>5</v>
      </c>
      <c r="J718" s="429" t="s">
        <v>633</v>
      </c>
      <c r="K718" s="501">
        <f>DATE(YEAR(K715)+1,MONTH(K715),DAY(K715))</f>
        <v>45641</v>
      </c>
      <c r="L718" s="501">
        <f>DATE(YEAR(L715)+1,MONTH(L715),DAY(L715))</f>
        <v>45641</v>
      </c>
      <c r="M718" s="501">
        <f>DATE(YEAR(M715)+1,MONTH(M715),DAY(M715))</f>
        <v>45641</v>
      </c>
      <c r="N718" s="413"/>
      <c r="O718" s="413"/>
      <c r="P718" s="413"/>
      <c r="Q718" s="413"/>
      <c r="R718" s="501">
        <f t="shared" ref="R718:U718" si="263">DATE(YEAR(R715)+1,MONTH(R715),DAY(R715))</f>
        <v>45641</v>
      </c>
      <c r="S718" s="501">
        <f t="shared" si="263"/>
        <v>45641</v>
      </c>
      <c r="T718" s="501">
        <f t="shared" si="263"/>
        <v>45641</v>
      </c>
      <c r="U718" s="501">
        <f t="shared" si="263"/>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52"/>
        <v>2169</v>
      </c>
      <c r="AK718" s="1032">
        <f t="shared" si="253"/>
        <v>2169</v>
      </c>
      <c r="AL718" s="1032">
        <f t="shared" si="254"/>
        <v>2169</v>
      </c>
      <c r="AM718" s="1032">
        <f t="shared" si="255"/>
        <v>2169</v>
      </c>
      <c r="AN718" s="413"/>
      <c r="AO718" s="413"/>
      <c r="AP718" s="413"/>
      <c r="AQ718" s="408"/>
      <c r="AR718" s="394"/>
      <c r="AS718" s="382"/>
      <c r="AT718" s="382"/>
      <c r="AU718" s="382"/>
    </row>
    <row r="719" spans="1:47" outlineLevel="3" x14ac:dyDescent="0.35">
      <c r="A719" s="382"/>
      <c r="B719" s="391"/>
      <c r="C719" s="384">
        <f t="shared" si="262"/>
        <v>4</v>
      </c>
      <c r="D719" s="408"/>
      <c r="E719" s="465"/>
      <c r="F719" s="465"/>
      <c r="G719" s="408"/>
      <c r="H719" s="413"/>
      <c r="I719" s="429"/>
      <c r="J719" s="429" t="s">
        <v>623</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4">DATE(YEAR(R716)+1,MONTH(R716),DAY(R716))</f>
        <v>45641</v>
      </c>
      <c r="S719" s="501">
        <f t="shared" si="264"/>
        <v>45641</v>
      </c>
      <c r="T719" s="501">
        <f t="shared" si="264"/>
        <v>45641</v>
      </c>
      <c r="U719" s="501">
        <f t="shared" si="264"/>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52"/>
        <v>2169</v>
      </c>
      <c r="AK719" s="1032">
        <f t="shared" si="253"/>
        <v>2169</v>
      </c>
      <c r="AL719" s="1032">
        <f t="shared" si="254"/>
        <v>2169</v>
      </c>
      <c r="AM719" s="1032">
        <f t="shared" si="255"/>
        <v>2169</v>
      </c>
      <c r="AN719" s="413"/>
      <c r="AO719" s="413"/>
      <c r="AP719" s="413"/>
      <c r="AQ719" s="408"/>
      <c r="AR719" s="394"/>
      <c r="AS719" s="382"/>
      <c r="AT719" s="382"/>
      <c r="AU719" s="382"/>
    </row>
    <row r="720" spans="1:47" outlineLevel="3" x14ac:dyDescent="0.35">
      <c r="A720" s="382"/>
      <c r="B720" s="391"/>
      <c r="C720" s="384">
        <f t="shared" si="262"/>
        <v>4</v>
      </c>
      <c r="D720" s="408"/>
      <c r="E720" s="465"/>
      <c r="F720" s="465"/>
      <c r="G720" s="408"/>
      <c r="H720" s="413"/>
      <c r="I720" s="429"/>
      <c r="J720" s="429" t="s">
        <v>624</v>
      </c>
      <c r="K720" s="413"/>
      <c r="L720" s="413"/>
      <c r="M720" s="413"/>
      <c r="N720" s="413"/>
      <c r="O720" s="413"/>
      <c r="P720" s="413"/>
      <c r="Q720" s="413"/>
      <c r="R720" s="501">
        <f t="shared" ref="R720:U720" si="265">DATE(YEAR(R717)+1,MONTH(R717),DAY(R717))</f>
        <v>45641</v>
      </c>
      <c r="S720" s="501">
        <f t="shared" si="265"/>
        <v>45641</v>
      </c>
      <c r="T720" s="501">
        <f t="shared" si="265"/>
        <v>45641</v>
      </c>
      <c r="U720" s="501">
        <f t="shared" si="265"/>
        <v>45641</v>
      </c>
      <c r="V720" s="413"/>
      <c r="W720" s="413"/>
      <c r="X720" s="413"/>
      <c r="Y720" s="413"/>
      <c r="Z720" s="413"/>
      <c r="AA720" s="413"/>
      <c r="AB720" s="413"/>
      <c r="AC720" s="413"/>
      <c r="AD720" s="413"/>
      <c r="AE720" s="413"/>
      <c r="AF720" s="413"/>
      <c r="AG720" s="413"/>
      <c r="AH720" s="413"/>
      <c r="AI720" s="413"/>
      <c r="AJ720" s="1032">
        <f t="shared" si="252"/>
        <v>2169</v>
      </c>
      <c r="AK720" s="1032">
        <f t="shared" si="253"/>
        <v>2169</v>
      </c>
      <c r="AL720" s="1032">
        <f t="shared" si="254"/>
        <v>2169</v>
      </c>
      <c r="AM720" s="1032">
        <f t="shared" si="255"/>
        <v>2169</v>
      </c>
      <c r="AN720" s="413"/>
      <c r="AO720" s="413"/>
      <c r="AP720" s="413"/>
      <c r="AQ720" s="408"/>
      <c r="AR720" s="394"/>
      <c r="AS720" s="382"/>
      <c r="AT720" s="382"/>
      <c r="AU720" s="382"/>
    </row>
    <row r="721" spans="1:47" outlineLevel="3" x14ac:dyDescent="0.35">
      <c r="A721" s="382"/>
      <c r="B721" s="391"/>
      <c r="C721" s="384">
        <f t="shared" si="262"/>
        <v>4</v>
      </c>
      <c r="D721" s="408"/>
      <c r="E721" s="465"/>
      <c r="F721" s="465"/>
      <c r="G721" s="408"/>
      <c r="H721" s="413"/>
      <c r="I721" s="429">
        <v>6</v>
      </c>
      <c r="J721" s="429" t="s">
        <v>633</v>
      </c>
      <c r="K721" s="501">
        <f>DATE(YEAR(K718)+1,MONTH(K718),DAY(K718))</f>
        <v>46006</v>
      </c>
      <c r="L721" s="501">
        <f>DATE(YEAR(L718)+1,MONTH(L718),DAY(L718))</f>
        <v>46006</v>
      </c>
      <c r="M721" s="501">
        <f>DATE(YEAR(M718)+1,MONTH(M718),DAY(M718))</f>
        <v>46006</v>
      </c>
      <c r="N721" s="413"/>
      <c r="O721" s="413"/>
      <c r="P721" s="413"/>
      <c r="Q721" s="413"/>
      <c r="R721" s="501">
        <f t="shared" ref="R721:U721" si="266">DATE(YEAR(R718)+1,MONTH(R718),DAY(R718))</f>
        <v>46006</v>
      </c>
      <c r="S721" s="501">
        <f t="shared" si="266"/>
        <v>46006</v>
      </c>
      <c r="T721" s="501">
        <f t="shared" si="266"/>
        <v>46006</v>
      </c>
      <c r="U721" s="501">
        <f t="shared" si="266"/>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52"/>
        <v>2532</v>
      </c>
      <c r="AK721" s="1032">
        <f t="shared" si="253"/>
        <v>2532</v>
      </c>
      <c r="AL721" s="1032">
        <f t="shared" si="254"/>
        <v>2532</v>
      </c>
      <c r="AM721" s="1032">
        <f t="shared" si="255"/>
        <v>2532</v>
      </c>
      <c r="AN721" s="413"/>
      <c r="AO721" s="413"/>
      <c r="AP721" s="413"/>
      <c r="AQ721" s="408"/>
      <c r="AR721" s="394"/>
      <c r="AS721" s="382"/>
      <c r="AT721" s="382"/>
      <c r="AU721" s="382"/>
    </row>
    <row r="722" spans="1:47" outlineLevel="3" x14ac:dyDescent="0.35">
      <c r="A722" s="382"/>
      <c r="B722" s="391"/>
      <c r="C722" s="384">
        <f t="shared" si="262"/>
        <v>4</v>
      </c>
      <c r="D722" s="408"/>
      <c r="E722" s="465"/>
      <c r="F722" s="465"/>
      <c r="G722" s="408"/>
      <c r="H722" s="413"/>
      <c r="I722" s="429"/>
      <c r="J722" s="429" t="s">
        <v>623</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7">DATE(YEAR(R719)+1,MONTH(R719),DAY(R719))</f>
        <v>46006</v>
      </c>
      <c r="S722" s="501">
        <f t="shared" si="267"/>
        <v>46006</v>
      </c>
      <c r="T722" s="501">
        <f t="shared" si="267"/>
        <v>46006</v>
      </c>
      <c r="U722" s="501">
        <f t="shared" si="267"/>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52"/>
        <v>2532</v>
      </c>
      <c r="AK722" s="1032">
        <f t="shared" si="253"/>
        <v>2532</v>
      </c>
      <c r="AL722" s="1032">
        <f t="shared" si="254"/>
        <v>2532</v>
      </c>
      <c r="AM722" s="1032">
        <f t="shared" si="255"/>
        <v>2532</v>
      </c>
      <c r="AN722" s="413"/>
      <c r="AO722" s="413"/>
      <c r="AP722" s="413"/>
      <c r="AQ722" s="408"/>
      <c r="AR722" s="394"/>
      <c r="AS722" s="382"/>
      <c r="AT722" s="382"/>
      <c r="AU722" s="382"/>
    </row>
    <row r="723" spans="1:47" outlineLevel="3" x14ac:dyDescent="0.35">
      <c r="A723" s="382"/>
      <c r="B723" s="391"/>
      <c r="C723" s="384">
        <f t="shared" si="262"/>
        <v>4</v>
      </c>
      <c r="D723" s="408"/>
      <c r="E723" s="465"/>
      <c r="F723" s="465"/>
      <c r="G723" s="408"/>
      <c r="H723" s="413"/>
      <c r="I723" s="429"/>
      <c r="J723" s="429" t="s">
        <v>624</v>
      </c>
      <c r="K723" s="413"/>
      <c r="L723" s="413"/>
      <c r="M723" s="413"/>
      <c r="N723" s="413"/>
      <c r="O723" s="413"/>
      <c r="P723" s="413"/>
      <c r="Q723" s="413"/>
      <c r="R723" s="501">
        <f t="shared" ref="R723:U723" si="268">DATE(YEAR(R720)+1,MONTH(R720),DAY(R720))</f>
        <v>46006</v>
      </c>
      <c r="S723" s="501">
        <f t="shared" si="268"/>
        <v>46006</v>
      </c>
      <c r="T723" s="501">
        <f t="shared" si="268"/>
        <v>46006</v>
      </c>
      <c r="U723" s="501">
        <f t="shared" si="268"/>
        <v>46006</v>
      </c>
      <c r="V723" s="413"/>
      <c r="W723" s="413"/>
      <c r="X723" s="413"/>
      <c r="Y723" s="413"/>
      <c r="Z723" s="413"/>
      <c r="AA723" s="413"/>
      <c r="AB723" s="413"/>
      <c r="AC723" s="413"/>
      <c r="AD723" s="413"/>
      <c r="AE723" s="413"/>
      <c r="AF723" s="413"/>
      <c r="AG723" s="413"/>
      <c r="AH723" s="413"/>
      <c r="AI723" s="413"/>
      <c r="AJ723" s="1032">
        <f t="shared" si="252"/>
        <v>2532</v>
      </c>
      <c r="AK723" s="1032">
        <f t="shared" si="253"/>
        <v>2532</v>
      </c>
      <c r="AL723" s="1032">
        <f t="shared" si="254"/>
        <v>2532</v>
      </c>
      <c r="AM723" s="1032">
        <f t="shared" si="255"/>
        <v>2532</v>
      </c>
      <c r="AN723" s="413"/>
      <c r="AO723" s="413"/>
      <c r="AP723" s="413"/>
      <c r="AQ723" s="408"/>
      <c r="AR723" s="394"/>
      <c r="AS723" s="382"/>
      <c r="AT723" s="382"/>
      <c r="AU723" s="382"/>
    </row>
    <row r="724" spans="1:47" outlineLevel="3" x14ac:dyDescent="0.35">
      <c r="A724" s="382"/>
      <c r="B724" s="391"/>
      <c r="C724" s="384">
        <f t="shared" si="262"/>
        <v>4</v>
      </c>
      <c r="D724" s="408"/>
      <c r="E724" s="465"/>
      <c r="F724" s="465"/>
      <c r="G724" s="408"/>
      <c r="H724" s="413"/>
      <c r="I724" s="429">
        <v>7</v>
      </c>
      <c r="J724" s="429" t="s">
        <v>633</v>
      </c>
      <c r="K724" s="501">
        <f>DATE(YEAR(K721)+1,MONTH(K721),DAY(K721))</f>
        <v>46371</v>
      </c>
      <c r="L724" s="501">
        <f>DATE(YEAR(L721)+1,MONTH(L721),DAY(L721))</f>
        <v>46371</v>
      </c>
      <c r="M724" s="501">
        <f>DATE(YEAR(M721)+1,MONTH(M721),DAY(M721))</f>
        <v>46371</v>
      </c>
      <c r="N724" s="413"/>
      <c r="O724" s="413"/>
      <c r="P724" s="413"/>
      <c r="Q724" s="413"/>
      <c r="R724" s="501">
        <f t="shared" ref="R724:U724" si="269">DATE(YEAR(R721)+1,MONTH(R721),DAY(R721))</f>
        <v>46371</v>
      </c>
      <c r="S724" s="501">
        <f t="shared" si="269"/>
        <v>46371</v>
      </c>
      <c r="T724" s="501">
        <f t="shared" si="269"/>
        <v>46371</v>
      </c>
      <c r="U724" s="501">
        <f t="shared" si="269"/>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52"/>
        <v>2896</v>
      </c>
      <c r="AK724" s="1032">
        <f t="shared" si="253"/>
        <v>2896</v>
      </c>
      <c r="AL724" s="1032">
        <f t="shared" si="254"/>
        <v>2896</v>
      </c>
      <c r="AM724" s="1032">
        <f t="shared" si="255"/>
        <v>2896</v>
      </c>
      <c r="AN724" s="413"/>
      <c r="AO724" s="413"/>
      <c r="AP724" s="413"/>
      <c r="AQ724" s="408"/>
      <c r="AR724" s="394"/>
      <c r="AS724" s="382"/>
      <c r="AT724" s="382"/>
      <c r="AU724" s="382"/>
    </row>
    <row r="725" spans="1:47" outlineLevel="3" x14ac:dyDescent="0.35">
      <c r="A725" s="382"/>
      <c r="B725" s="391"/>
      <c r="C725" s="384">
        <f t="shared" si="262"/>
        <v>4</v>
      </c>
      <c r="D725" s="408"/>
      <c r="E725" s="465"/>
      <c r="F725" s="465"/>
      <c r="G725" s="408"/>
      <c r="H725" s="413"/>
      <c r="I725" s="429"/>
      <c r="J725" s="429" t="s">
        <v>623</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70">DATE(YEAR(R722)+1,MONTH(R722),DAY(R722))</f>
        <v>46371</v>
      </c>
      <c r="S725" s="501">
        <f t="shared" si="270"/>
        <v>46371</v>
      </c>
      <c r="T725" s="501">
        <f t="shared" si="270"/>
        <v>46371</v>
      </c>
      <c r="U725" s="501">
        <f t="shared" si="270"/>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52"/>
        <v>2896</v>
      </c>
      <c r="AK725" s="1032">
        <f t="shared" si="253"/>
        <v>2896</v>
      </c>
      <c r="AL725" s="1032">
        <f t="shared" si="254"/>
        <v>2896</v>
      </c>
      <c r="AM725" s="1032">
        <f t="shared" si="255"/>
        <v>2896</v>
      </c>
      <c r="AN725" s="413"/>
      <c r="AO725" s="413"/>
      <c r="AP725" s="413"/>
      <c r="AQ725" s="408"/>
      <c r="AR725" s="394"/>
      <c r="AS725" s="382"/>
      <c r="AT725" s="382"/>
      <c r="AU725" s="382"/>
    </row>
    <row r="726" spans="1:47" outlineLevel="3" x14ac:dyDescent="0.35">
      <c r="A726" s="382"/>
      <c r="B726" s="391"/>
      <c r="C726" s="384">
        <f t="shared" si="262"/>
        <v>4</v>
      </c>
      <c r="D726" s="408"/>
      <c r="E726" s="465"/>
      <c r="F726" s="465"/>
      <c r="G726" s="408"/>
      <c r="H726" s="413"/>
      <c r="I726" s="429"/>
      <c r="J726" s="429" t="s">
        <v>624</v>
      </c>
      <c r="K726" s="413"/>
      <c r="L726" s="413"/>
      <c r="M726" s="413"/>
      <c r="N726" s="413"/>
      <c r="O726" s="413"/>
      <c r="P726" s="413"/>
      <c r="Q726" s="413"/>
      <c r="R726" s="501">
        <f t="shared" ref="R726:U726" si="271">DATE(YEAR(R723)+1,MONTH(R723),DAY(R723))</f>
        <v>46371</v>
      </c>
      <c r="S726" s="501">
        <f t="shared" si="271"/>
        <v>46371</v>
      </c>
      <c r="T726" s="501">
        <f t="shared" si="271"/>
        <v>46371</v>
      </c>
      <c r="U726" s="501">
        <f t="shared" si="271"/>
        <v>46371</v>
      </c>
      <c r="V726" s="413"/>
      <c r="W726" s="413"/>
      <c r="X726" s="413"/>
      <c r="Y726" s="413"/>
      <c r="Z726" s="413"/>
      <c r="AA726" s="413"/>
      <c r="AB726" s="413"/>
      <c r="AC726" s="413"/>
      <c r="AD726" s="413"/>
      <c r="AE726" s="413"/>
      <c r="AF726" s="413"/>
      <c r="AG726" s="413"/>
      <c r="AH726" s="413"/>
      <c r="AI726" s="413"/>
      <c r="AJ726" s="1032">
        <f t="shared" si="252"/>
        <v>2896</v>
      </c>
      <c r="AK726" s="1032">
        <f t="shared" si="253"/>
        <v>2896</v>
      </c>
      <c r="AL726" s="1032">
        <f t="shared" si="254"/>
        <v>2896</v>
      </c>
      <c r="AM726" s="1032">
        <f t="shared" si="255"/>
        <v>2896</v>
      </c>
      <c r="AN726" s="413"/>
      <c r="AO726" s="413"/>
      <c r="AP726" s="413"/>
      <c r="AQ726" s="408"/>
      <c r="AR726" s="394"/>
      <c r="AS726" s="382"/>
      <c r="AT726" s="382"/>
      <c r="AU726" s="382"/>
    </row>
    <row r="727" spans="1:47" outlineLevel="3" x14ac:dyDescent="0.35">
      <c r="A727" s="382"/>
      <c r="B727" s="391"/>
      <c r="C727" s="384">
        <f t="shared" si="244"/>
        <v>4</v>
      </c>
      <c r="D727" s="408"/>
      <c r="E727" s="465"/>
      <c r="F727" s="465"/>
      <c r="G727" s="408"/>
      <c r="H727" s="429" t="str">
        <f>H$253</f>
        <v>Spr</v>
      </c>
      <c r="I727" s="429">
        <v>0</v>
      </c>
      <c r="J727" s="429" t="s">
        <v>633</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72">R727&lt;(MAX(R$273:R$280)+MAX($I$354*R$354,$I$355*R$355,$I$356*R$356))</f>
        <v>0</v>
      </c>
      <c r="Y727" s="413" t="b">
        <f t="shared" si="272"/>
        <v>0</v>
      </c>
      <c r="Z727" s="413" t="b">
        <f t="shared" si="272"/>
        <v>0</v>
      </c>
      <c r="AA727" s="413" t="b">
        <f t="shared" si="272"/>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52"/>
        <v>378</v>
      </c>
      <c r="AK727" s="1032">
        <f t="shared" si="253"/>
        <v>378</v>
      </c>
      <c r="AL727" s="1032">
        <f t="shared" si="254"/>
        <v>378</v>
      </c>
      <c r="AM727" s="1032">
        <f t="shared" si="255"/>
        <v>378</v>
      </c>
      <c r="AN727" s="413"/>
      <c r="AO727" s="413"/>
      <c r="AP727" s="413"/>
      <c r="AQ727" s="408"/>
      <c r="AR727" s="394"/>
      <c r="AS727" s="382"/>
      <c r="AT727" s="382"/>
      <c r="AU727" s="382"/>
    </row>
    <row r="728" spans="1:47" outlineLevel="3" x14ac:dyDescent="0.35">
      <c r="A728" s="382"/>
      <c r="B728" s="391"/>
      <c r="C728" s="384">
        <f t="shared" si="244"/>
        <v>4</v>
      </c>
      <c r="D728" s="408"/>
      <c r="E728" s="465"/>
      <c r="F728" s="465"/>
      <c r="G728" s="408"/>
      <c r="H728" s="429"/>
      <c r="I728" s="429"/>
      <c r="J728" s="429" t="s">
        <v>623</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72"/>
        <v>0</v>
      </c>
      <c r="Y728" s="413" t="b">
        <f t="shared" si="272"/>
        <v>0</v>
      </c>
      <c r="Z728" s="413" t="b">
        <f t="shared" si="272"/>
        <v>0</v>
      </c>
      <c r="AA728" s="413" t="b">
        <f t="shared" si="272"/>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52"/>
        <v>378</v>
      </c>
      <c r="AK728" s="1032">
        <f t="shared" si="253"/>
        <v>378</v>
      </c>
      <c r="AL728" s="1032">
        <f t="shared" si="254"/>
        <v>378</v>
      </c>
      <c r="AM728" s="1032">
        <f t="shared" si="255"/>
        <v>378</v>
      </c>
      <c r="AN728" s="413"/>
      <c r="AO728" s="413"/>
      <c r="AP728" s="413"/>
      <c r="AQ728" s="408"/>
      <c r="AR728" s="394"/>
      <c r="AS728" s="382"/>
      <c r="AT728" s="382"/>
      <c r="AU728" s="382"/>
    </row>
    <row r="729" spans="1:47" outlineLevel="3" x14ac:dyDescent="0.35">
      <c r="A729" s="382"/>
      <c r="B729" s="391"/>
      <c r="C729" s="384">
        <f t="shared" si="244"/>
        <v>4</v>
      </c>
      <c r="D729" s="408"/>
      <c r="E729" s="465"/>
      <c r="F729" s="465"/>
      <c r="G729" s="408"/>
      <c r="H729" s="429"/>
      <c r="I729" s="429"/>
      <c r="J729" s="429" t="s">
        <v>624</v>
      </c>
      <c r="K729" s="413"/>
      <c r="L729" s="413"/>
      <c r="M729" s="413"/>
      <c r="N729" s="413"/>
      <c r="O729" s="413"/>
      <c r="P729" s="413"/>
      <c r="Q729" s="413"/>
      <c r="R729" s="536">
        <v>43845</v>
      </c>
      <c r="S729" s="536">
        <v>43845</v>
      </c>
      <c r="T729" s="536">
        <v>43845</v>
      </c>
      <c r="U729" s="536">
        <v>43845</v>
      </c>
      <c r="V729" s="413"/>
      <c r="W729" s="413"/>
      <c r="X729" s="413" t="b">
        <f t="shared" si="272"/>
        <v>0</v>
      </c>
      <c r="Y729" s="413" t="b">
        <f t="shared" si="272"/>
        <v>0</v>
      </c>
      <c r="Z729" s="413" t="b">
        <f t="shared" si="272"/>
        <v>0</v>
      </c>
      <c r="AA729" s="413" t="b">
        <f t="shared" si="272"/>
        <v>0</v>
      </c>
      <c r="AB729" s="413"/>
      <c r="AC729" s="413"/>
      <c r="AD729" s="413"/>
      <c r="AE729" s="413"/>
      <c r="AF729" s="413"/>
      <c r="AG729" s="413"/>
      <c r="AH729" s="413"/>
      <c r="AI729" s="413"/>
      <c r="AJ729" s="1032">
        <f t="shared" si="252"/>
        <v>378</v>
      </c>
      <c r="AK729" s="1032">
        <f t="shared" si="253"/>
        <v>378</v>
      </c>
      <c r="AL729" s="1032">
        <f t="shared" si="254"/>
        <v>378</v>
      </c>
      <c r="AM729" s="1032">
        <f t="shared" si="255"/>
        <v>378</v>
      </c>
      <c r="AN729" s="413"/>
      <c r="AO729" s="413"/>
      <c r="AP729" s="413"/>
      <c r="AQ729" s="408"/>
      <c r="AR729" s="394"/>
      <c r="AS729" s="382"/>
      <c r="AT729" s="382"/>
      <c r="AU729" s="382"/>
    </row>
    <row r="730" spans="1:47" outlineLevel="3" x14ac:dyDescent="0.35">
      <c r="A730" s="382"/>
      <c r="B730" s="391"/>
      <c r="C730" s="384">
        <f t="shared" si="244"/>
        <v>4</v>
      </c>
      <c r="D730" s="408"/>
      <c r="E730" s="465"/>
      <c r="F730" s="465"/>
      <c r="G730" s="408"/>
      <c r="H730" s="413"/>
      <c r="I730" s="429">
        <v>1</v>
      </c>
      <c r="J730" s="429" t="s">
        <v>633</v>
      </c>
      <c r="K730" s="501">
        <f>DATE(YEAR(K727)+1,MONTH(K727),DAY(K727))</f>
        <v>44211</v>
      </c>
      <c r="L730" s="501">
        <f>DATE(YEAR(L727)+1,MONTH(L727),DAY(L727))</f>
        <v>44211</v>
      </c>
      <c r="M730" s="501">
        <f>DATE(YEAR(M727)+1,MONTH(M727),DAY(M727))</f>
        <v>44211</v>
      </c>
      <c r="N730" s="413"/>
      <c r="O730" s="413"/>
      <c r="P730" s="413"/>
      <c r="Q730" s="413"/>
      <c r="R730" s="501">
        <f t="shared" ref="R730:U750" si="273">DATE(YEAR(R727)+1,MONTH(R727),DAY(R727))</f>
        <v>44211</v>
      </c>
      <c r="S730" s="501">
        <f t="shared" si="273"/>
        <v>44211</v>
      </c>
      <c r="T730" s="501">
        <f t="shared" si="273"/>
        <v>44211</v>
      </c>
      <c r="U730" s="501">
        <f t="shared" si="273"/>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52"/>
        <v>742</v>
      </c>
      <c r="AK730" s="1032">
        <f t="shared" si="253"/>
        <v>742</v>
      </c>
      <c r="AL730" s="1032">
        <f t="shared" si="254"/>
        <v>742</v>
      </c>
      <c r="AM730" s="1032">
        <f t="shared" si="255"/>
        <v>742</v>
      </c>
      <c r="AN730" s="413"/>
      <c r="AO730" s="413"/>
      <c r="AP730" s="413"/>
      <c r="AQ730" s="408"/>
      <c r="AR730" s="394"/>
      <c r="AS730" s="382"/>
      <c r="AT730" s="382"/>
      <c r="AU730" s="382"/>
    </row>
    <row r="731" spans="1:47" outlineLevel="3" x14ac:dyDescent="0.35">
      <c r="A731" s="382"/>
      <c r="B731" s="391"/>
      <c r="C731" s="384">
        <f t="shared" si="244"/>
        <v>4</v>
      </c>
      <c r="D731" s="408"/>
      <c r="E731" s="465"/>
      <c r="F731" s="465"/>
      <c r="G731" s="408"/>
      <c r="H731" s="413"/>
      <c r="I731" s="429"/>
      <c r="J731" s="429" t="s">
        <v>623</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3"/>
        <v>44211</v>
      </c>
      <c r="S731" s="501">
        <f t="shared" si="273"/>
        <v>44211</v>
      </c>
      <c r="T731" s="501">
        <f t="shared" si="273"/>
        <v>44211</v>
      </c>
      <c r="U731" s="501">
        <f t="shared" si="273"/>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52"/>
        <v>742</v>
      </c>
      <c r="AK731" s="1032">
        <f t="shared" si="253"/>
        <v>742</v>
      </c>
      <c r="AL731" s="1032">
        <f t="shared" si="254"/>
        <v>742</v>
      </c>
      <c r="AM731" s="1032">
        <f t="shared" si="255"/>
        <v>742</v>
      </c>
      <c r="AN731" s="413"/>
      <c r="AO731" s="413"/>
      <c r="AP731" s="413"/>
      <c r="AQ731" s="408"/>
      <c r="AR731" s="394"/>
      <c r="AS731" s="382"/>
      <c r="AT731" s="382"/>
      <c r="AU731" s="382"/>
    </row>
    <row r="732" spans="1:47" outlineLevel="3" x14ac:dyDescent="0.35">
      <c r="A732" s="382"/>
      <c r="B732" s="391"/>
      <c r="C732" s="384">
        <f t="shared" si="244"/>
        <v>4</v>
      </c>
      <c r="D732" s="408"/>
      <c r="E732" s="465"/>
      <c r="F732" s="465"/>
      <c r="G732" s="408"/>
      <c r="H732" s="413"/>
      <c r="I732" s="429"/>
      <c r="J732" s="429" t="s">
        <v>624</v>
      </c>
      <c r="K732" s="413"/>
      <c r="L732" s="413"/>
      <c r="M732" s="413"/>
      <c r="N732" s="413"/>
      <c r="O732" s="413"/>
      <c r="P732" s="413"/>
      <c r="Q732" s="413"/>
      <c r="R732" s="501">
        <f t="shared" si="273"/>
        <v>44211</v>
      </c>
      <c r="S732" s="501">
        <f t="shared" si="273"/>
        <v>44211</v>
      </c>
      <c r="T732" s="501">
        <f t="shared" si="273"/>
        <v>44211</v>
      </c>
      <c r="U732" s="501">
        <f t="shared" si="273"/>
        <v>44211</v>
      </c>
      <c r="V732" s="413"/>
      <c r="W732" s="413"/>
      <c r="X732" s="413"/>
      <c r="Y732" s="413"/>
      <c r="Z732" s="413"/>
      <c r="AA732" s="413"/>
      <c r="AB732" s="413"/>
      <c r="AC732" s="413"/>
      <c r="AD732" s="413"/>
      <c r="AE732" s="413"/>
      <c r="AF732" s="413"/>
      <c r="AG732" s="413"/>
      <c r="AH732" s="413"/>
      <c r="AI732" s="413"/>
      <c r="AJ732" s="1032">
        <f t="shared" si="252"/>
        <v>742</v>
      </c>
      <c r="AK732" s="1032">
        <f t="shared" si="253"/>
        <v>742</v>
      </c>
      <c r="AL732" s="1032">
        <f t="shared" si="254"/>
        <v>742</v>
      </c>
      <c r="AM732" s="1032">
        <f t="shared" si="255"/>
        <v>742</v>
      </c>
      <c r="AN732" s="413"/>
      <c r="AO732" s="413"/>
      <c r="AP732" s="413"/>
      <c r="AQ732" s="408"/>
      <c r="AR732" s="394"/>
      <c r="AS732" s="382"/>
      <c r="AT732" s="382"/>
      <c r="AU732" s="382"/>
    </row>
    <row r="733" spans="1:47" outlineLevel="3" x14ac:dyDescent="0.35">
      <c r="A733" s="382"/>
      <c r="B733" s="391"/>
      <c r="C733" s="384">
        <f t="shared" si="244"/>
        <v>4</v>
      </c>
      <c r="D733" s="408"/>
      <c r="E733" s="465"/>
      <c r="F733" s="465"/>
      <c r="G733" s="408"/>
      <c r="H733" s="413"/>
      <c r="I733" s="429">
        <v>2</v>
      </c>
      <c r="J733" s="429" t="s">
        <v>633</v>
      </c>
      <c r="K733" s="501">
        <f>DATE(YEAR(K730)+1,MONTH(K730),DAY(K730))</f>
        <v>44576</v>
      </c>
      <c r="L733" s="501">
        <f>DATE(YEAR(L730)+1,MONTH(L730),DAY(L730))</f>
        <v>44576</v>
      </c>
      <c r="M733" s="501">
        <f>DATE(YEAR(M730)+1,MONTH(M730),DAY(M730))</f>
        <v>44576</v>
      </c>
      <c r="N733" s="413"/>
      <c r="O733" s="413"/>
      <c r="P733" s="413"/>
      <c r="Q733" s="413"/>
      <c r="R733" s="501">
        <f t="shared" si="273"/>
        <v>44576</v>
      </c>
      <c r="S733" s="501">
        <f t="shared" si="273"/>
        <v>44576</v>
      </c>
      <c r="T733" s="501">
        <f t="shared" si="273"/>
        <v>44576</v>
      </c>
      <c r="U733" s="501">
        <f t="shared" si="273"/>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52"/>
        <v>1106</v>
      </c>
      <c r="AK733" s="1032">
        <f t="shared" si="253"/>
        <v>1106</v>
      </c>
      <c r="AL733" s="1032">
        <f t="shared" si="254"/>
        <v>1106</v>
      </c>
      <c r="AM733" s="1032">
        <f t="shared" si="255"/>
        <v>1106</v>
      </c>
      <c r="AN733" s="413"/>
      <c r="AO733" s="413"/>
      <c r="AP733" s="413"/>
      <c r="AQ733" s="408"/>
      <c r="AR733" s="394"/>
      <c r="AS733" s="382"/>
      <c r="AT733" s="382"/>
      <c r="AU733" s="382"/>
    </row>
    <row r="734" spans="1:47" outlineLevel="3" x14ac:dyDescent="0.35">
      <c r="A734" s="382"/>
      <c r="B734" s="391"/>
      <c r="C734" s="384">
        <f t="shared" si="244"/>
        <v>4</v>
      </c>
      <c r="D734" s="408"/>
      <c r="E734" s="465"/>
      <c r="F734" s="465"/>
      <c r="G734" s="408"/>
      <c r="H734" s="413"/>
      <c r="I734" s="429"/>
      <c r="J734" s="429" t="s">
        <v>623</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3"/>
        <v>44576</v>
      </c>
      <c r="S734" s="501">
        <f t="shared" si="273"/>
        <v>44576</v>
      </c>
      <c r="T734" s="501">
        <f t="shared" si="273"/>
        <v>44576</v>
      </c>
      <c r="U734" s="501">
        <f t="shared" si="273"/>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52"/>
        <v>1106</v>
      </c>
      <c r="AK734" s="1032">
        <f t="shared" si="253"/>
        <v>1106</v>
      </c>
      <c r="AL734" s="1032">
        <f t="shared" si="254"/>
        <v>1106</v>
      </c>
      <c r="AM734" s="1032">
        <f t="shared" si="255"/>
        <v>1106</v>
      </c>
      <c r="AN734" s="413"/>
      <c r="AO734" s="413"/>
      <c r="AP734" s="413"/>
      <c r="AQ734" s="408"/>
      <c r="AR734" s="394"/>
      <c r="AS734" s="382"/>
      <c r="AT734" s="382"/>
      <c r="AU734" s="382"/>
    </row>
    <row r="735" spans="1:47" outlineLevel="3" x14ac:dyDescent="0.35">
      <c r="A735" s="382"/>
      <c r="B735" s="391"/>
      <c r="C735" s="384">
        <f t="shared" si="244"/>
        <v>4</v>
      </c>
      <c r="D735" s="408"/>
      <c r="E735" s="465"/>
      <c r="F735" s="465"/>
      <c r="G735" s="408"/>
      <c r="H735" s="413"/>
      <c r="I735" s="429"/>
      <c r="J735" s="429" t="s">
        <v>624</v>
      </c>
      <c r="K735" s="413"/>
      <c r="L735" s="413"/>
      <c r="M735" s="413"/>
      <c r="N735" s="413"/>
      <c r="O735" s="413"/>
      <c r="P735" s="413"/>
      <c r="Q735" s="413"/>
      <c r="R735" s="501">
        <f t="shared" si="273"/>
        <v>44576</v>
      </c>
      <c r="S735" s="501">
        <f t="shared" si="273"/>
        <v>44576</v>
      </c>
      <c r="T735" s="501">
        <f t="shared" si="273"/>
        <v>44576</v>
      </c>
      <c r="U735" s="501">
        <f t="shared" si="273"/>
        <v>44576</v>
      </c>
      <c r="V735" s="413"/>
      <c r="W735" s="413"/>
      <c r="X735" s="413"/>
      <c r="Y735" s="413"/>
      <c r="Z735" s="413"/>
      <c r="AA735" s="413"/>
      <c r="AB735" s="413"/>
      <c r="AC735" s="413"/>
      <c r="AD735" s="413"/>
      <c r="AE735" s="413"/>
      <c r="AF735" s="413"/>
      <c r="AG735" s="413"/>
      <c r="AH735" s="413"/>
      <c r="AI735" s="413"/>
      <c r="AJ735" s="1032">
        <f t="shared" si="252"/>
        <v>1106</v>
      </c>
      <c r="AK735" s="1032">
        <f t="shared" si="253"/>
        <v>1106</v>
      </c>
      <c r="AL735" s="1032">
        <f t="shared" si="254"/>
        <v>1106</v>
      </c>
      <c r="AM735" s="1032">
        <f t="shared" si="255"/>
        <v>1106</v>
      </c>
      <c r="AN735" s="413"/>
      <c r="AO735" s="413"/>
      <c r="AP735" s="413"/>
      <c r="AQ735" s="408"/>
      <c r="AR735" s="394"/>
      <c r="AS735" s="382"/>
      <c r="AT735" s="382"/>
      <c r="AU735" s="382"/>
    </row>
    <row r="736" spans="1:47" outlineLevel="3" x14ac:dyDescent="0.35">
      <c r="A736" s="382"/>
      <c r="B736" s="391"/>
      <c r="C736" s="384">
        <f t="shared" si="244"/>
        <v>4</v>
      </c>
      <c r="D736" s="408"/>
      <c r="E736" s="465"/>
      <c r="F736" s="465"/>
      <c r="G736" s="408"/>
      <c r="H736" s="413"/>
      <c r="I736" s="429">
        <v>3</v>
      </c>
      <c r="J736" s="429" t="s">
        <v>633</v>
      </c>
      <c r="K736" s="501">
        <f>DATE(YEAR(K733)+1,MONTH(K733),DAY(K733))</f>
        <v>44941</v>
      </c>
      <c r="L736" s="501">
        <f>DATE(YEAR(L733)+1,MONTH(L733),DAY(L733))</f>
        <v>44941</v>
      </c>
      <c r="M736" s="501">
        <f>DATE(YEAR(M733)+1,MONTH(M733),DAY(M733))</f>
        <v>44941</v>
      </c>
      <c r="N736" s="413"/>
      <c r="O736" s="413"/>
      <c r="P736" s="413"/>
      <c r="Q736" s="413"/>
      <c r="R736" s="501">
        <f t="shared" si="273"/>
        <v>44941</v>
      </c>
      <c r="S736" s="501">
        <f t="shared" si="273"/>
        <v>44941</v>
      </c>
      <c r="T736" s="501">
        <f t="shared" si="273"/>
        <v>44941</v>
      </c>
      <c r="U736" s="501">
        <f t="shared" si="273"/>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52"/>
        <v>1470</v>
      </c>
      <c r="AK736" s="1032">
        <f t="shared" si="253"/>
        <v>1470</v>
      </c>
      <c r="AL736" s="1032">
        <f t="shared" si="254"/>
        <v>1470</v>
      </c>
      <c r="AM736" s="1032">
        <f t="shared" si="255"/>
        <v>1470</v>
      </c>
      <c r="AN736" s="413"/>
      <c r="AO736" s="413"/>
      <c r="AP736" s="413"/>
      <c r="AQ736" s="408"/>
      <c r="AR736" s="394"/>
      <c r="AS736" s="382"/>
      <c r="AT736" s="382"/>
      <c r="AU736" s="382"/>
    </row>
    <row r="737" spans="1:47" outlineLevel="3" x14ac:dyDescent="0.35">
      <c r="A737" s="382"/>
      <c r="B737" s="391"/>
      <c r="C737" s="384">
        <f t="shared" si="244"/>
        <v>4</v>
      </c>
      <c r="D737" s="408"/>
      <c r="E737" s="465"/>
      <c r="F737" s="465"/>
      <c r="G737" s="408"/>
      <c r="H737" s="413"/>
      <c r="I737" s="429"/>
      <c r="J737" s="429" t="s">
        <v>623</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3"/>
        <v>44941</v>
      </c>
      <c r="S737" s="501">
        <f t="shared" si="273"/>
        <v>44941</v>
      </c>
      <c r="T737" s="501">
        <f t="shared" si="273"/>
        <v>44941</v>
      </c>
      <c r="U737" s="501">
        <f t="shared" si="273"/>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52"/>
        <v>1470</v>
      </c>
      <c r="AK737" s="1032">
        <f t="shared" si="253"/>
        <v>1470</v>
      </c>
      <c r="AL737" s="1032">
        <f t="shared" si="254"/>
        <v>1470</v>
      </c>
      <c r="AM737" s="1032">
        <f t="shared" si="255"/>
        <v>1470</v>
      </c>
      <c r="AN737" s="413"/>
      <c r="AO737" s="413"/>
      <c r="AP737" s="413"/>
      <c r="AQ737" s="408"/>
      <c r="AR737" s="394"/>
      <c r="AS737" s="382"/>
      <c r="AT737" s="382"/>
      <c r="AU737" s="382"/>
    </row>
    <row r="738" spans="1:47" outlineLevel="3" x14ac:dyDescent="0.35">
      <c r="A738" s="382"/>
      <c r="B738" s="391"/>
      <c r="C738" s="384">
        <f t="shared" si="244"/>
        <v>4</v>
      </c>
      <c r="D738" s="408"/>
      <c r="E738" s="465"/>
      <c r="F738" s="465"/>
      <c r="G738" s="408"/>
      <c r="H738" s="413"/>
      <c r="I738" s="429"/>
      <c r="J738" s="429" t="s">
        <v>624</v>
      </c>
      <c r="K738" s="413"/>
      <c r="L738" s="413"/>
      <c r="M738" s="413"/>
      <c r="N738" s="413"/>
      <c r="O738" s="413"/>
      <c r="P738" s="413"/>
      <c r="Q738" s="413"/>
      <c r="R738" s="501">
        <f t="shared" si="273"/>
        <v>44941</v>
      </c>
      <c r="S738" s="501">
        <f t="shared" si="273"/>
        <v>44941</v>
      </c>
      <c r="T738" s="501">
        <f t="shared" si="273"/>
        <v>44941</v>
      </c>
      <c r="U738" s="501">
        <f t="shared" si="273"/>
        <v>44941</v>
      </c>
      <c r="V738" s="413"/>
      <c r="W738" s="413"/>
      <c r="X738" s="413"/>
      <c r="Y738" s="413"/>
      <c r="Z738" s="413"/>
      <c r="AA738" s="413"/>
      <c r="AB738" s="413"/>
      <c r="AC738" s="413"/>
      <c r="AD738" s="413"/>
      <c r="AE738" s="413"/>
      <c r="AF738" s="413"/>
      <c r="AG738" s="413"/>
      <c r="AH738" s="413"/>
      <c r="AI738" s="413"/>
      <c r="AJ738" s="1032">
        <f t="shared" si="252"/>
        <v>1470</v>
      </c>
      <c r="AK738" s="1032">
        <f t="shared" si="253"/>
        <v>1470</v>
      </c>
      <c r="AL738" s="1032">
        <f t="shared" si="254"/>
        <v>1470</v>
      </c>
      <c r="AM738" s="1032">
        <f t="shared" si="255"/>
        <v>1470</v>
      </c>
      <c r="AN738" s="413"/>
      <c r="AO738" s="413"/>
      <c r="AP738" s="413"/>
      <c r="AQ738" s="408"/>
      <c r="AR738" s="394"/>
      <c r="AS738" s="382"/>
      <c r="AT738" s="382"/>
      <c r="AU738" s="382"/>
    </row>
    <row r="739" spans="1:47" outlineLevel="3" x14ac:dyDescent="0.35">
      <c r="A739" s="382"/>
      <c r="B739" s="391"/>
      <c r="C739" s="384">
        <f t="shared" si="244"/>
        <v>4</v>
      </c>
      <c r="D739" s="408"/>
      <c r="E739" s="465"/>
      <c r="F739" s="465"/>
      <c r="G739" s="408"/>
      <c r="H739" s="413"/>
      <c r="I739" s="429">
        <v>4</v>
      </c>
      <c r="J739" s="429" t="s">
        <v>633</v>
      </c>
      <c r="K739" s="501">
        <f>DATE(YEAR(K736)+1,MONTH(K736),DAY(K736))</f>
        <v>45306</v>
      </c>
      <c r="L739" s="501">
        <f>DATE(YEAR(L736)+1,MONTH(L736),DAY(L736))</f>
        <v>45306</v>
      </c>
      <c r="M739" s="501">
        <f>DATE(YEAR(M736)+1,MONTH(M736),DAY(M736))</f>
        <v>45306</v>
      </c>
      <c r="N739" s="413"/>
      <c r="O739" s="413"/>
      <c r="P739" s="413"/>
      <c r="Q739" s="413"/>
      <c r="R739" s="501">
        <f t="shared" si="273"/>
        <v>45306</v>
      </c>
      <c r="S739" s="501">
        <f t="shared" si="273"/>
        <v>45306</v>
      </c>
      <c r="T739" s="501">
        <f t="shared" si="273"/>
        <v>45306</v>
      </c>
      <c r="U739" s="501">
        <f t="shared" si="273"/>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52"/>
        <v>1834</v>
      </c>
      <c r="AK739" s="1032">
        <f t="shared" si="253"/>
        <v>1834</v>
      </c>
      <c r="AL739" s="1032">
        <f t="shared" si="254"/>
        <v>1834</v>
      </c>
      <c r="AM739" s="1032">
        <f t="shared" si="255"/>
        <v>1834</v>
      </c>
      <c r="AN739" s="413"/>
      <c r="AO739" s="413"/>
      <c r="AP739" s="413"/>
      <c r="AQ739" s="408"/>
      <c r="AR739" s="394"/>
      <c r="AS739" s="382"/>
      <c r="AT739" s="382"/>
      <c r="AU739" s="382"/>
    </row>
    <row r="740" spans="1:47" outlineLevel="3" x14ac:dyDescent="0.35">
      <c r="A740" s="382"/>
      <c r="B740" s="391"/>
      <c r="C740" s="384">
        <f t="shared" si="244"/>
        <v>4</v>
      </c>
      <c r="D740" s="408"/>
      <c r="E740" s="465"/>
      <c r="F740" s="465"/>
      <c r="G740" s="408"/>
      <c r="H740" s="413"/>
      <c r="I740" s="429"/>
      <c r="J740" s="429" t="s">
        <v>623</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3"/>
        <v>45306</v>
      </c>
      <c r="S740" s="501">
        <f t="shared" si="273"/>
        <v>45306</v>
      </c>
      <c r="T740" s="501">
        <f t="shared" si="273"/>
        <v>45306</v>
      </c>
      <c r="U740" s="501">
        <f t="shared" si="273"/>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52"/>
        <v>1834</v>
      </c>
      <c r="AK740" s="1032">
        <f t="shared" si="253"/>
        <v>1834</v>
      </c>
      <c r="AL740" s="1032">
        <f t="shared" si="254"/>
        <v>1834</v>
      </c>
      <c r="AM740" s="1032">
        <f t="shared" si="255"/>
        <v>1834</v>
      </c>
      <c r="AN740" s="413"/>
      <c r="AO740" s="413"/>
      <c r="AP740" s="413"/>
      <c r="AQ740" s="408"/>
      <c r="AR740" s="394"/>
      <c r="AS740" s="382"/>
      <c r="AT740" s="382"/>
      <c r="AU740" s="382"/>
    </row>
    <row r="741" spans="1:47" outlineLevel="3" x14ac:dyDescent="0.35">
      <c r="A741" s="382"/>
      <c r="B741" s="391"/>
      <c r="C741" s="384">
        <f t="shared" si="244"/>
        <v>4</v>
      </c>
      <c r="D741" s="408"/>
      <c r="E741" s="465"/>
      <c r="F741" s="465"/>
      <c r="G741" s="408"/>
      <c r="H741" s="413"/>
      <c r="I741" s="429"/>
      <c r="J741" s="429" t="s">
        <v>624</v>
      </c>
      <c r="K741" s="413"/>
      <c r="L741" s="413"/>
      <c r="M741" s="413"/>
      <c r="N741" s="413"/>
      <c r="O741" s="413"/>
      <c r="P741" s="413"/>
      <c r="Q741" s="413"/>
      <c r="R741" s="501">
        <f t="shared" si="273"/>
        <v>45306</v>
      </c>
      <c r="S741" s="501">
        <f t="shared" si="273"/>
        <v>45306</v>
      </c>
      <c r="T741" s="501">
        <f t="shared" si="273"/>
        <v>45306</v>
      </c>
      <c r="U741" s="501">
        <f t="shared" si="273"/>
        <v>45306</v>
      </c>
      <c r="V741" s="413"/>
      <c r="W741" s="413"/>
      <c r="X741" s="413"/>
      <c r="Y741" s="413"/>
      <c r="Z741" s="413"/>
      <c r="AA741" s="413"/>
      <c r="AB741" s="413"/>
      <c r="AC741" s="413"/>
      <c r="AD741" s="413"/>
      <c r="AE741" s="413"/>
      <c r="AF741" s="413"/>
      <c r="AG741" s="413"/>
      <c r="AH741" s="413"/>
      <c r="AI741" s="413"/>
      <c r="AJ741" s="1032">
        <f t="shared" si="252"/>
        <v>1834</v>
      </c>
      <c r="AK741" s="1032">
        <f t="shared" si="253"/>
        <v>1834</v>
      </c>
      <c r="AL741" s="1032">
        <f t="shared" si="254"/>
        <v>1834</v>
      </c>
      <c r="AM741" s="1032">
        <f t="shared" si="255"/>
        <v>1834</v>
      </c>
      <c r="AN741" s="413"/>
      <c r="AO741" s="413"/>
      <c r="AP741" s="413"/>
      <c r="AQ741" s="408"/>
      <c r="AR741" s="394"/>
      <c r="AS741" s="382"/>
      <c r="AT741" s="382"/>
      <c r="AU741" s="382"/>
    </row>
    <row r="742" spans="1:47" outlineLevel="3" x14ac:dyDescent="0.35">
      <c r="A742" s="382"/>
      <c r="B742" s="391"/>
      <c r="C742" s="384">
        <f t="shared" ref="C742:C750" si="274">INT($C$232)+3</f>
        <v>4</v>
      </c>
      <c r="D742" s="408"/>
      <c r="E742" s="465"/>
      <c r="F742" s="465"/>
      <c r="G742" s="408"/>
      <c r="H742" s="413"/>
      <c r="I742" s="429">
        <v>5</v>
      </c>
      <c r="J742" s="429" t="s">
        <v>633</v>
      </c>
      <c r="K742" s="501">
        <f>DATE(YEAR(K739)+1,MONTH(K739),DAY(K739))</f>
        <v>45672</v>
      </c>
      <c r="L742" s="501">
        <f>DATE(YEAR(L739)+1,MONTH(L739),DAY(L739))</f>
        <v>45672</v>
      </c>
      <c r="M742" s="501">
        <f>DATE(YEAR(M739)+1,MONTH(M739),DAY(M739))</f>
        <v>45672</v>
      </c>
      <c r="N742" s="413"/>
      <c r="O742" s="413"/>
      <c r="P742" s="413"/>
      <c r="Q742" s="413"/>
      <c r="R742" s="501">
        <f t="shared" si="273"/>
        <v>45672</v>
      </c>
      <c r="S742" s="501">
        <f t="shared" si="273"/>
        <v>45672</v>
      </c>
      <c r="T742" s="501">
        <f t="shared" si="273"/>
        <v>45672</v>
      </c>
      <c r="U742" s="501">
        <f t="shared" si="273"/>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52"/>
        <v>2198</v>
      </c>
      <c r="AK742" s="1032">
        <f t="shared" si="253"/>
        <v>2198</v>
      </c>
      <c r="AL742" s="1032">
        <f t="shared" si="254"/>
        <v>2198</v>
      </c>
      <c r="AM742" s="1032">
        <f t="shared" si="255"/>
        <v>2198</v>
      </c>
      <c r="AN742" s="413"/>
      <c r="AO742" s="413"/>
      <c r="AP742" s="413"/>
      <c r="AQ742" s="408"/>
      <c r="AR742" s="394"/>
      <c r="AS742" s="382"/>
      <c r="AT742" s="382"/>
      <c r="AU742" s="382"/>
    </row>
    <row r="743" spans="1:47" outlineLevel="3" x14ac:dyDescent="0.35">
      <c r="A743" s="382"/>
      <c r="B743" s="391"/>
      <c r="C743" s="384">
        <f t="shared" si="274"/>
        <v>4</v>
      </c>
      <c r="D743" s="408"/>
      <c r="E743" s="465"/>
      <c r="F743" s="465"/>
      <c r="G743" s="408"/>
      <c r="H743" s="413"/>
      <c r="I743" s="429"/>
      <c r="J743" s="429" t="s">
        <v>623</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3"/>
        <v>45672</v>
      </c>
      <c r="S743" s="501">
        <f t="shared" si="273"/>
        <v>45672</v>
      </c>
      <c r="T743" s="501">
        <f t="shared" si="273"/>
        <v>45672</v>
      </c>
      <c r="U743" s="501">
        <f t="shared" si="273"/>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5">MIN(363,INT((R743 - DATE(YEAR(R743),1,1))))+364*(YEAR(R743)-i_startyear)</f>
        <v>2198</v>
      </c>
      <c r="AK743" s="1032">
        <f t="shared" ref="AK743:AK750" si="276">MIN(363,INT((S743 - DATE(YEAR(S743),1,1))))+364*(YEAR(S743)-i_startyear)</f>
        <v>2198</v>
      </c>
      <c r="AL743" s="1032">
        <f t="shared" ref="AL743:AL750" si="277">MIN(363,INT((T743 - DATE(YEAR(T743),1,1))))+364*(YEAR(T743)-i_startyear)</f>
        <v>2198</v>
      </c>
      <c r="AM743" s="1032">
        <f t="shared" ref="AM743:AM750" si="278">MIN(363,INT((U743 - DATE(YEAR(U743),1,1))))+364*(YEAR(U743)-i_startyear)</f>
        <v>2198</v>
      </c>
      <c r="AN743" s="413"/>
      <c r="AO743" s="413"/>
      <c r="AP743" s="413"/>
      <c r="AQ743" s="408"/>
      <c r="AR743" s="394"/>
      <c r="AS743" s="382"/>
      <c r="AT743" s="382"/>
      <c r="AU743" s="382"/>
    </row>
    <row r="744" spans="1:47" outlineLevel="3" x14ac:dyDescent="0.35">
      <c r="A744" s="382"/>
      <c r="B744" s="391"/>
      <c r="C744" s="384">
        <f t="shared" si="274"/>
        <v>4</v>
      </c>
      <c r="D744" s="408"/>
      <c r="E744" s="465"/>
      <c r="F744" s="465"/>
      <c r="G744" s="408"/>
      <c r="H744" s="413"/>
      <c r="I744" s="429"/>
      <c r="J744" s="429" t="s">
        <v>624</v>
      </c>
      <c r="K744" s="413"/>
      <c r="L744" s="413"/>
      <c r="M744" s="413"/>
      <c r="N744" s="413"/>
      <c r="O744" s="413"/>
      <c r="P744" s="413"/>
      <c r="Q744" s="413"/>
      <c r="R744" s="501">
        <f t="shared" si="273"/>
        <v>45672</v>
      </c>
      <c r="S744" s="501">
        <f t="shared" si="273"/>
        <v>45672</v>
      </c>
      <c r="T744" s="501">
        <f t="shared" si="273"/>
        <v>45672</v>
      </c>
      <c r="U744" s="501">
        <f t="shared" si="273"/>
        <v>45672</v>
      </c>
      <c r="V744" s="413"/>
      <c r="W744" s="413"/>
      <c r="X744" s="413"/>
      <c r="Y744" s="413"/>
      <c r="Z744" s="413"/>
      <c r="AA744" s="413"/>
      <c r="AB744" s="413"/>
      <c r="AC744" s="413"/>
      <c r="AD744" s="413"/>
      <c r="AE744" s="413"/>
      <c r="AF744" s="413"/>
      <c r="AG744" s="413"/>
      <c r="AH744" s="413"/>
      <c r="AI744" s="413"/>
      <c r="AJ744" s="1032">
        <f t="shared" si="275"/>
        <v>2198</v>
      </c>
      <c r="AK744" s="1032">
        <f t="shared" si="276"/>
        <v>2198</v>
      </c>
      <c r="AL744" s="1032">
        <f t="shared" si="277"/>
        <v>2198</v>
      </c>
      <c r="AM744" s="1032">
        <f t="shared" si="278"/>
        <v>2198</v>
      </c>
      <c r="AN744" s="413"/>
      <c r="AO744" s="413"/>
      <c r="AP744" s="413"/>
      <c r="AQ744" s="408"/>
      <c r="AR744" s="394"/>
      <c r="AS744" s="382"/>
      <c r="AT744" s="382"/>
      <c r="AU744" s="382"/>
    </row>
    <row r="745" spans="1:47" outlineLevel="3" x14ac:dyDescent="0.35">
      <c r="A745" s="382"/>
      <c r="B745" s="391"/>
      <c r="C745" s="384">
        <f t="shared" si="274"/>
        <v>4</v>
      </c>
      <c r="D745" s="408"/>
      <c r="E745" s="465"/>
      <c r="F745" s="465"/>
      <c r="G745" s="408"/>
      <c r="H745" s="413"/>
      <c r="I745" s="429">
        <v>6</v>
      </c>
      <c r="J745" s="429" t="s">
        <v>633</v>
      </c>
      <c r="K745" s="501">
        <f>DATE(YEAR(K742)+1,MONTH(K742),DAY(K742))</f>
        <v>46037</v>
      </c>
      <c r="L745" s="501">
        <f>DATE(YEAR(L742)+1,MONTH(L742),DAY(L742))</f>
        <v>46037</v>
      </c>
      <c r="M745" s="501">
        <f>DATE(YEAR(M742)+1,MONTH(M742),DAY(M742))</f>
        <v>46037</v>
      </c>
      <c r="N745" s="413"/>
      <c r="O745" s="413"/>
      <c r="P745" s="413"/>
      <c r="Q745" s="413"/>
      <c r="R745" s="501">
        <f t="shared" si="273"/>
        <v>46037</v>
      </c>
      <c r="S745" s="501">
        <f t="shared" si="273"/>
        <v>46037</v>
      </c>
      <c r="T745" s="501">
        <f t="shared" si="273"/>
        <v>46037</v>
      </c>
      <c r="U745" s="501">
        <f t="shared" si="273"/>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5"/>
        <v>2562</v>
      </c>
      <c r="AK745" s="1032">
        <f t="shared" si="276"/>
        <v>2562</v>
      </c>
      <c r="AL745" s="1032">
        <f t="shared" si="277"/>
        <v>2562</v>
      </c>
      <c r="AM745" s="1032">
        <f t="shared" si="278"/>
        <v>2562</v>
      </c>
      <c r="AN745" s="413"/>
      <c r="AO745" s="413"/>
      <c r="AP745" s="413"/>
      <c r="AQ745" s="408"/>
      <c r="AR745" s="394"/>
      <c r="AS745" s="382"/>
      <c r="AT745" s="382"/>
      <c r="AU745" s="382"/>
    </row>
    <row r="746" spans="1:47" outlineLevel="3" x14ac:dyDescent="0.35">
      <c r="A746" s="382"/>
      <c r="B746" s="391"/>
      <c r="C746" s="384">
        <f t="shared" si="274"/>
        <v>4</v>
      </c>
      <c r="D746" s="408"/>
      <c r="E746" s="465"/>
      <c r="F746" s="465"/>
      <c r="G746" s="408"/>
      <c r="H746" s="413"/>
      <c r="I746" s="429"/>
      <c r="J746" s="429" t="s">
        <v>623</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3"/>
        <v>46037</v>
      </c>
      <c r="S746" s="501">
        <f t="shared" si="273"/>
        <v>46037</v>
      </c>
      <c r="T746" s="501">
        <f t="shared" si="273"/>
        <v>46037</v>
      </c>
      <c r="U746" s="501">
        <f t="shared" si="273"/>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5"/>
        <v>2562</v>
      </c>
      <c r="AK746" s="1032">
        <f t="shared" si="276"/>
        <v>2562</v>
      </c>
      <c r="AL746" s="1032">
        <f t="shared" si="277"/>
        <v>2562</v>
      </c>
      <c r="AM746" s="1032">
        <f t="shared" si="278"/>
        <v>2562</v>
      </c>
      <c r="AN746" s="413"/>
      <c r="AO746" s="413"/>
      <c r="AP746" s="413"/>
      <c r="AQ746" s="408"/>
      <c r="AR746" s="394"/>
      <c r="AS746" s="382"/>
      <c r="AT746" s="382"/>
      <c r="AU746" s="382"/>
    </row>
    <row r="747" spans="1:47" outlineLevel="3" x14ac:dyDescent="0.35">
      <c r="A747" s="382"/>
      <c r="B747" s="391"/>
      <c r="C747" s="384">
        <f t="shared" si="274"/>
        <v>4</v>
      </c>
      <c r="D747" s="408"/>
      <c r="E747" s="465"/>
      <c r="F747" s="465"/>
      <c r="G747" s="408"/>
      <c r="H747" s="413"/>
      <c r="I747" s="429"/>
      <c r="J747" s="429" t="s">
        <v>624</v>
      </c>
      <c r="K747" s="413"/>
      <c r="L747" s="413"/>
      <c r="M747" s="413"/>
      <c r="N747" s="413"/>
      <c r="O747" s="413"/>
      <c r="P747" s="413"/>
      <c r="Q747" s="413"/>
      <c r="R747" s="501">
        <f t="shared" si="273"/>
        <v>46037</v>
      </c>
      <c r="S747" s="501">
        <f t="shared" si="273"/>
        <v>46037</v>
      </c>
      <c r="T747" s="501">
        <f t="shared" si="273"/>
        <v>46037</v>
      </c>
      <c r="U747" s="501">
        <f t="shared" si="273"/>
        <v>46037</v>
      </c>
      <c r="V747" s="413"/>
      <c r="W747" s="413"/>
      <c r="X747" s="413"/>
      <c r="Y747" s="413"/>
      <c r="Z747" s="413"/>
      <c r="AA747" s="413"/>
      <c r="AB747" s="413"/>
      <c r="AC747" s="413"/>
      <c r="AD747" s="413"/>
      <c r="AE747" s="413"/>
      <c r="AF747" s="413"/>
      <c r="AG747" s="413"/>
      <c r="AH747" s="413"/>
      <c r="AI747" s="413"/>
      <c r="AJ747" s="1032">
        <f t="shared" si="275"/>
        <v>2562</v>
      </c>
      <c r="AK747" s="1032">
        <f t="shared" si="276"/>
        <v>2562</v>
      </c>
      <c r="AL747" s="1032">
        <f t="shared" si="277"/>
        <v>2562</v>
      </c>
      <c r="AM747" s="1032">
        <f t="shared" si="278"/>
        <v>2562</v>
      </c>
      <c r="AN747" s="413"/>
      <c r="AO747" s="413"/>
      <c r="AP747" s="413"/>
      <c r="AQ747" s="408"/>
      <c r="AR747" s="394"/>
      <c r="AS747" s="382"/>
      <c r="AT747" s="382"/>
      <c r="AU747" s="382"/>
    </row>
    <row r="748" spans="1:47" outlineLevel="3" x14ac:dyDescent="0.35">
      <c r="A748" s="382"/>
      <c r="B748" s="391"/>
      <c r="C748" s="384">
        <f t="shared" si="274"/>
        <v>4</v>
      </c>
      <c r="D748" s="408"/>
      <c r="E748" s="465"/>
      <c r="F748" s="465"/>
      <c r="G748" s="408"/>
      <c r="H748" s="413"/>
      <c r="I748" s="429">
        <v>7</v>
      </c>
      <c r="J748" s="429" t="s">
        <v>633</v>
      </c>
      <c r="K748" s="501">
        <f>DATE(YEAR(K745)+1,MONTH(K745),DAY(K745))</f>
        <v>46402</v>
      </c>
      <c r="L748" s="501">
        <f>DATE(YEAR(L745)+1,MONTH(L745),DAY(L745))</f>
        <v>46402</v>
      </c>
      <c r="M748" s="501">
        <f>DATE(YEAR(M745)+1,MONTH(M745),DAY(M745))</f>
        <v>46402</v>
      </c>
      <c r="N748" s="413"/>
      <c r="O748" s="413"/>
      <c r="P748" s="413"/>
      <c r="Q748" s="413"/>
      <c r="R748" s="501">
        <f t="shared" si="273"/>
        <v>46402</v>
      </c>
      <c r="S748" s="501">
        <f t="shared" si="273"/>
        <v>46402</v>
      </c>
      <c r="T748" s="501">
        <f t="shared" si="273"/>
        <v>46402</v>
      </c>
      <c r="U748" s="501">
        <f t="shared" si="273"/>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5"/>
        <v>2926</v>
      </c>
      <c r="AK748" s="1032">
        <f t="shared" si="276"/>
        <v>2926</v>
      </c>
      <c r="AL748" s="1032">
        <f t="shared" si="277"/>
        <v>2926</v>
      </c>
      <c r="AM748" s="1032">
        <f t="shared" si="278"/>
        <v>2926</v>
      </c>
      <c r="AN748" s="413"/>
      <c r="AO748" s="413"/>
      <c r="AP748" s="413"/>
      <c r="AQ748" s="408"/>
      <c r="AR748" s="394"/>
      <c r="AS748" s="382"/>
      <c r="AT748" s="382"/>
      <c r="AU748" s="382"/>
    </row>
    <row r="749" spans="1:47" outlineLevel="3" x14ac:dyDescent="0.35">
      <c r="A749" s="382"/>
      <c r="B749" s="391"/>
      <c r="C749" s="384">
        <f t="shared" si="274"/>
        <v>4</v>
      </c>
      <c r="D749" s="408"/>
      <c r="E749" s="465"/>
      <c r="F749" s="465"/>
      <c r="G749" s="408"/>
      <c r="H749" s="413"/>
      <c r="I749" s="429"/>
      <c r="J749" s="429" t="s">
        <v>623</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3"/>
        <v>46402</v>
      </c>
      <c r="S749" s="501">
        <f t="shared" si="273"/>
        <v>46402</v>
      </c>
      <c r="T749" s="501">
        <f t="shared" si="273"/>
        <v>46402</v>
      </c>
      <c r="U749" s="501">
        <f t="shared" si="273"/>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5"/>
        <v>2926</v>
      </c>
      <c r="AK749" s="1032">
        <f t="shared" si="276"/>
        <v>2926</v>
      </c>
      <c r="AL749" s="1032">
        <f t="shared" si="277"/>
        <v>2926</v>
      </c>
      <c r="AM749" s="1032">
        <f t="shared" si="278"/>
        <v>2926</v>
      </c>
      <c r="AN749" s="413"/>
      <c r="AO749" s="413"/>
      <c r="AP749" s="413"/>
      <c r="AQ749" s="408"/>
      <c r="AR749" s="394"/>
      <c r="AS749" s="382"/>
      <c r="AT749" s="382"/>
      <c r="AU749" s="382"/>
    </row>
    <row r="750" spans="1:47" outlineLevel="3" x14ac:dyDescent="0.35">
      <c r="A750" s="382"/>
      <c r="B750" s="391"/>
      <c r="C750" s="384">
        <f t="shared" si="274"/>
        <v>4</v>
      </c>
      <c r="D750" s="408"/>
      <c r="E750" s="465"/>
      <c r="F750" s="465"/>
      <c r="G750" s="408"/>
      <c r="H750" s="413"/>
      <c r="I750" s="429"/>
      <c r="J750" s="429" t="s">
        <v>624</v>
      </c>
      <c r="K750" s="413"/>
      <c r="L750" s="413"/>
      <c r="M750" s="413"/>
      <c r="N750" s="413"/>
      <c r="O750" s="413"/>
      <c r="P750" s="413"/>
      <c r="Q750" s="413"/>
      <c r="R750" s="501">
        <f t="shared" si="273"/>
        <v>46402</v>
      </c>
      <c r="S750" s="501">
        <f t="shared" si="273"/>
        <v>46402</v>
      </c>
      <c r="T750" s="501">
        <f t="shared" si="273"/>
        <v>46402</v>
      </c>
      <c r="U750" s="501">
        <f t="shared" si="273"/>
        <v>46402</v>
      </c>
      <c r="V750" s="413"/>
      <c r="W750" s="413"/>
      <c r="X750" s="413"/>
      <c r="Y750" s="413"/>
      <c r="Z750" s="413"/>
      <c r="AA750" s="413"/>
      <c r="AB750" s="413"/>
      <c r="AC750" s="413"/>
      <c r="AD750" s="413"/>
      <c r="AE750" s="413"/>
      <c r="AF750" s="413"/>
      <c r="AG750" s="413"/>
      <c r="AH750" s="413"/>
      <c r="AI750" s="413"/>
      <c r="AJ750" s="1032">
        <f t="shared" si="275"/>
        <v>2926</v>
      </c>
      <c r="AK750" s="1032">
        <f t="shared" si="276"/>
        <v>2926</v>
      </c>
      <c r="AL750" s="1032">
        <f t="shared" si="277"/>
        <v>2926</v>
      </c>
      <c r="AM750" s="1032">
        <f t="shared" si="278"/>
        <v>2926</v>
      </c>
      <c r="AN750" s="413"/>
      <c r="AO750" s="413"/>
      <c r="AP750" s="413"/>
      <c r="AQ750" s="408"/>
      <c r="AR750" s="394"/>
      <c r="AS750" s="382"/>
      <c r="AT750" s="382"/>
      <c r="AU750" s="382"/>
    </row>
    <row r="751" spans="1:47" s="687" customFormat="1" ht="5.15" customHeight="1" outlineLevel="2" x14ac:dyDescent="0.3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428</v>
      </c>
      <c r="AR751" s="394"/>
      <c r="AS751" s="382"/>
      <c r="AT751" s="382"/>
      <c r="AU751" s="382"/>
    </row>
    <row r="752" spans="1:47" s="687" customFormat="1" outlineLevel="2" x14ac:dyDescent="0.35">
      <c r="A752" s="382"/>
      <c r="B752" s="391"/>
      <c r="C752" s="384">
        <f>INT($C$232)+2</f>
        <v>3</v>
      </c>
      <c r="D752" s="408"/>
      <c r="E752" s="465"/>
      <c r="F752" s="465"/>
      <c r="G752" s="408"/>
      <c r="H752" s="778" t="s">
        <v>1131</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35">
      <c r="A753" s="382"/>
      <c r="B753" s="391"/>
      <c r="C753" s="384">
        <f t="shared" ref="C753" si="279">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15" customHeight="1" outlineLevel="2" x14ac:dyDescent="0.3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428</v>
      </c>
      <c r="AR754" s="394"/>
      <c r="AS754" s="382"/>
      <c r="AT754" s="382"/>
      <c r="AU754" s="382"/>
    </row>
    <row r="755" spans="1:47" outlineLevel="2" x14ac:dyDescent="0.35">
      <c r="A755" s="382"/>
      <c r="B755" s="391"/>
      <c r="C755" s="384">
        <f>INT($C$232)+2</f>
        <v>3</v>
      </c>
      <c r="D755" s="408"/>
      <c r="E755" s="465"/>
      <c r="F755" s="465"/>
      <c r="G755" s="408"/>
      <c r="H755" s="778" t="s">
        <v>634</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35">
      <c r="A756" s="382"/>
      <c r="B756" s="391"/>
      <c r="C756" s="384">
        <f t="shared" ref="C756:C763" si="280">INT($C$232)+3</f>
        <v>4</v>
      </c>
      <c r="D756" s="408"/>
      <c r="E756" s="465"/>
      <c r="F756" s="465"/>
      <c r="G756" s="408"/>
      <c r="H756" s="436" t="s">
        <v>628</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35">
      <c r="A757" s="382"/>
      <c r="B757" s="391"/>
      <c r="C757" s="384">
        <f t="shared" si="280"/>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35">
      <c r="A758" s="382"/>
      <c r="B758" s="391"/>
      <c r="C758" s="384">
        <f t="shared" si="280"/>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35">
      <c r="A759" s="382"/>
      <c r="B759" s="391"/>
      <c r="C759" s="384">
        <f t="shared" si="280"/>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35">
      <c r="A760" s="382"/>
      <c r="B760" s="391"/>
      <c r="C760" s="384">
        <f t="shared" si="280"/>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35">
      <c r="A761" s="382"/>
      <c r="B761" s="391"/>
      <c r="C761" s="384">
        <f t="shared" si="280"/>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35">
      <c r="A762" s="382"/>
      <c r="B762" s="391"/>
      <c r="C762" s="384">
        <f t="shared" si="280"/>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35">
      <c r="A763" s="382"/>
      <c r="B763" s="391"/>
      <c r="C763" s="384">
        <f t="shared" si="280"/>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15" customHeight="1" outlineLevel="2" x14ac:dyDescent="0.3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428</v>
      </c>
      <c r="AR764" s="394"/>
      <c r="AS764" s="382"/>
      <c r="AT764" s="382"/>
      <c r="AU764" s="382"/>
    </row>
    <row r="765" spans="1:47" ht="5.15" customHeight="1" outlineLevel="2" x14ac:dyDescent="0.3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15" customHeight="1" outlineLevel="1" x14ac:dyDescent="0.3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128</v>
      </c>
      <c r="AS766" s="382"/>
      <c r="AT766" s="382"/>
      <c r="AU766" s="382"/>
    </row>
    <row r="767" spans="1:47" ht="5.15" customHeight="1" x14ac:dyDescent="0.3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3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3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15" customHeight="1" thickBot="1" x14ac:dyDescent="0.4">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15" customHeight="1" outlineLevel="1" collapsed="1" x14ac:dyDescent="0.3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3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49999999999999" customHeight="1" x14ac:dyDescent="0.35">
      <c r="A773" s="382"/>
      <c r="B773" s="391"/>
      <c r="C773" s="384">
        <v>1.02</v>
      </c>
      <c r="D773" s="395"/>
      <c r="E773" s="458" t="s">
        <v>416</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 outlineLevel="1" x14ac:dyDescent="0.35">
      <c r="A774" s="382"/>
      <c r="B774" s="391"/>
      <c r="C774" s="384">
        <f>INT($C$773)+1.02</f>
        <v>2.02</v>
      </c>
      <c r="D774" s="395"/>
      <c r="E774" s="458" t="s">
        <v>418</v>
      </c>
      <c r="F774" s="462">
        <v>1</v>
      </c>
      <c r="G774" s="400"/>
      <c r="H774" s="401" t="s">
        <v>635</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15" customHeight="1" outlineLevel="2" x14ac:dyDescent="0.3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3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3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35">
      <c r="A778" s="382"/>
      <c r="B778" s="391"/>
      <c r="C778" s="384">
        <f>INT($C$773)+2</f>
        <v>3</v>
      </c>
      <c r="D778" s="392"/>
      <c r="E778" s="465"/>
      <c r="F778" s="465"/>
      <c r="G778" s="392"/>
      <c r="H778" s="407"/>
      <c r="I778" s="407"/>
      <c r="J778" s="407"/>
      <c r="K778" s="466" t="s">
        <v>458</v>
      </c>
      <c r="L778" s="466"/>
      <c r="M778" s="466"/>
      <c r="N778" s="466" t="s">
        <v>459</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35">
      <c r="A779" s="382"/>
      <c r="B779" s="391"/>
      <c r="C779" s="384">
        <f>INT($C$773)+2</f>
        <v>3</v>
      </c>
      <c r="D779" s="392"/>
      <c r="E779" s="465"/>
      <c r="F779" s="465"/>
      <c r="G779" s="392"/>
      <c r="H779" s="407"/>
      <c r="I779" s="407"/>
      <c r="J779" s="407"/>
      <c r="K779" s="455" t="s">
        <v>14</v>
      </c>
      <c r="L779" s="455" t="s">
        <v>526</v>
      </c>
      <c r="M779" s="455" t="s">
        <v>4</v>
      </c>
      <c r="N779" s="455" t="s">
        <v>547</v>
      </c>
      <c r="O779" s="455" t="s">
        <v>548</v>
      </c>
      <c r="P779" s="455" t="s">
        <v>549</v>
      </c>
      <c r="Q779" s="455" t="s">
        <v>550</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35">
      <c r="A780" s="382"/>
      <c r="B780" s="391" t="s">
        <v>421</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3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35">
      <c r="A782" s="382"/>
      <c r="B782" s="391" t="s">
        <v>422</v>
      </c>
      <c r="C782" s="384">
        <f>INT(MAX($C$784:$C$808))+1</f>
        <v>5</v>
      </c>
      <c r="D782" s="408" t="s">
        <v>423</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35">
      <c r="A783" s="382"/>
      <c r="B783" s="391"/>
      <c r="C783" s="384">
        <f>INT($C$773)+1</f>
        <v>2</v>
      </c>
      <c r="D783" s="408"/>
      <c r="E783" s="465"/>
      <c r="F783" s="465"/>
      <c r="G783" s="408"/>
      <c r="H783" s="468" t="s">
        <v>636</v>
      </c>
      <c r="I783" s="426" t="s">
        <v>637</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15" customHeight="1" outlineLevel="3" x14ac:dyDescent="0.35">
      <c r="A784" s="382"/>
      <c r="B784" s="391"/>
      <c r="C784" s="384">
        <f>INT($C$773)+3.005</f>
        <v>4.0049999999999999</v>
      </c>
      <c r="D784" s="408" t="s">
        <v>424</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35">
      <c r="A785" s="382"/>
      <c r="B785" s="391"/>
      <c r="C785" s="384">
        <f>INT($C$773)+2</f>
        <v>3</v>
      </c>
      <c r="D785" s="408"/>
      <c r="E785" s="465"/>
      <c r="F785" s="465"/>
      <c r="G785" s="408"/>
      <c r="H785" s="429" t="s">
        <v>638</v>
      </c>
      <c r="I785" s="415"/>
      <c r="J785" s="413"/>
      <c r="K785" s="995" t="s">
        <v>458</v>
      </c>
      <c r="L785" s="435"/>
      <c r="M785" s="435"/>
      <c r="N785" s="415" t="s">
        <v>459</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15" customHeight="1" outlineLevel="2" x14ac:dyDescent="0.3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428</v>
      </c>
      <c r="AR786" s="394"/>
      <c r="AS786" s="382"/>
      <c r="AT786" s="382"/>
      <c r="AU786" s="382"/>
    </row>
    <row r="787" spans="1:47" outlineLevel="1" x14ac:dyDescent="0.35">
      <c r="A787" s="382"/>
      <c r="B787" s="391"/>
      <c r="C787" s="384">
        <f>INT($C$773)+1</f>
        <v>2</v>
      </c>
      <c r="D787" s="408"/>
      <c r="E787" s="465"/>
      <c r="F787" s="465"/>
      <c r="G787" s="408"/>
      <c r="H787" s="468" t="s">
        <v>639</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15" customHeight="1" outlineLevel="3" x14ac:dyDescent="0.35">
      <c r="A788" s="382"/>
      <c r="B788" s="391"/>
      <c r="C788" s="384">
        <f>INT($C$773)+3.005</f>
        <v>4.0049999999999999</v>
      </c>
      <c r="D788" s="408" t="s">
        <v>424</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35">
      <c r="A789" s="382"/>
      <c r="B789" s="391"/>
      <c r="C789" s="384">
        <f>INT($C$773)+2</f>
        <v>3</v>
      </c>
      <c r="D789" s="408"/>
      <c r="E789" s="465"/>
      <c r="F789" s="465"/>
      <c r="G789" s="408"/>
      <c r="H789" s="478" t="s">
        <v>602</v>
      </c>
      <c r="I789" s="436" t="s">
        <v>640</v>
      </c>
      <c r="J789" s="436"/>
      <c r="K789" s="436" t="s">
        <v>641</v>
      </c>
      <c r="L789" s="436"/>
      <c r="M789" s="436"/>
      <c r="N789" s="529"/>
      <c r="O789" s="529" t="s">
        <v>1152</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35">
      <c r="A790" s="382"/>
      <c r="B790" s="391"/>
      <c r="C790" s="384">
        <f t="shared" ref="C790:C807" si="281">INT($C$773)+3</f>
        <v>4</v>
      </c>
      <c r="D790" s="408"/>
      <c r="E790" s="465">
        <v>0</v>
      </c>
      <c r="F790" s="465"/>
      <c r="G790" s="408"/>
      <c r="H790" s="429" t="str">
        <f>H$251</f>
        <v>Aut</v>
      </c>
      <c r="I790" s="542">
        <v>2</v>
      </c>
      <c r="J790" s="542"/>
      <c r="K790" s="501">
        <f t="shared" ref="K790:M792" si="282">INDEX($K$679:$M$750,($E790*i_s_len+$I790)*i_x_len+1,0)</f>
        <v>44515</v>
      </c>
      <c r="L790" s="501">
        <f t="shared" si="282"/>
        <v>44515</v>
      </c>
      <c r="M790" s="501">
        <f t="shared" si="282"/>
        <v>44515</v>
      </c>
      <c r="N790" s="529"/>
      <c r="O790" s="1032">
        <f t="shared" ref="O790:Q792" si="283">MIN(363,INT((K790 - DATE(YEAR(K790),1,1))))+364*(YEAR(K790)-i_startyear)</f>
        <v>1046</v>
      </c>
      <c r="P790" s="1032">
        <f t="shared" si="283"/>
        <v>1046</v>
      </c>
      <c r="Q790" s="1032">
        <f t="shared" si="283"/>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35">
      <c r="A791" s="382"/>
      <c r="B791" s="391"/>
      <c r="C791" s="384">
        <f t="shared" si="281"/>
        <v>4</v>
      </c>
      <c r="D791" s="408"/>
      <c r="E791" s="465">
        <v>1</v>
      </c>
      <c r="F791" s="465"/>
      <c r="G791" s="408"/>
      <c r="H791" s="429" t="str">
        <f>H$252</f>
        <v>Win</v>
      </c>
      <c r="I791" s="542">
        <v>2</v>
      </c>
      <c r="J791" s="542"/>
      <c r="K791" s="501">
        <f t="shared" si="282"/>
        <v>44545</v>
      </c>
      <c r="L791" s="501">
        <f t="shared" si="282"/>
        <v>44545</v>
      </c>
      <c r="M791" s="501">
        <f t="shared" si="282"/>
        <v>44545</v>
      </c>
      <c r="N791" s="413"/>
      <c r="O791" s="1032">
        <f t="shared" si="283"/>
        <v>1076</v>
      </c>
      <c r="P791" s="1032">
        <f t="shared" si="283"/>
        <v>1076</v>
      </c>
      <c r="Q791" s="1032">
        <f t="shared" si="283"/>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35">
      <c r="A792" s="382"/>
      <c r="B792" s="391"/>
      <c r="C792" s="384">
        <f t="shared" si="281"/>
        <v>4</v>
      </c>
      <c r="D792" s="408"/>
      <c r="E792" s="465">
        <v>2</v>
      </c>
      <c r="F792" s="465"/>
      <c r="G792" s="408"/>
      <c r="H792" s="429" t="str">
        <f>H$253</f>
        <v>Spr</v>
      </c>
      <c r="I792" s="542">
        <v>2</v>
      </c>
      <c r="J792" s="542"/>
      <c r="K792" s="501">
        <f t="shared" si="282"/>
        <v>44576</v>
      </c>
      <c r="L792" s="501">
        <f t="shared" si="282"/>
        <v>44576</v>
      </c>
      <c r="M792" s="501">
        <f t="shared" si="282"/>
        <v>44576</v>
      </c>
      <c r="N792" s="413"/>
      <c r="O792" s="1032">
        <f t="shared" si="283"/>
        <v>1106</v>
      </c>
      <c r="P792" s="1032">
        <f t="shared" si="283"/>
        <v>1106</v>
      </c>
      <c r="Q792" s="1032">
        <f t="shared" si="283"/>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35">
      <c r="A793" s="382"/>
      <c r="B793" s="391"/>
      <c r="C793" s="384">
        <f t="shared" si="281"/>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35">
      <c r="A794" s="382"/>
      <c r="B794" s="391"/>
      <c r="C794" s="384">
        <f t="shared" si="281"/>
        <v>4</v>
      </c>
      <c r="D794" s="408"/>
      <c r="E794" s="465"/>
      <c r="F794" s="465"/>
      <c r="G794" s="408"/>
      <c r="H794" s="413"/>
      <c r="I794" s="436" t="s">
        <v>642</v>
      </c>
      <c r="J794" s="435"/>
      <c r="K794" s="436" t="s">
        <v>643</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35">
      <c r="A795" s="382"/>
      <c r="B795" s="391"/>
      <c r="C795" s="384">
        <f t="shared" si="281"/>
        <v>4</v>
      </c>
      <c r="D795" s="408"/>
      <c r="E795" s="465">
        <v>0</v>
      </c>
      <c r="F795" s="465"/>
      <c r="G795" s="408"/>
      <c r="H795" s="429" t="str">
        <f>H$251</f>
        <v>Aut</v>
      </c>
      <c r="I795" s="542">
        <v>5</v>
      </c>
      <c r="J795" s="542"/>
      <c r="K795" s="501">
        <f t="shared" ref="K795:M797" si="284">INDEX($K$679:$M$750,($E795*i_s_len+$I795)*i_x_len+1,0)</f>
        <v>45611</v>
      </c>
      <c r="L795" s="501">
        <f t="shared" si="284"/>
        <v>45611</v>
      </c>
      <c r="M795" s="501">
        <f t="shared" si="284"/>
        <v>45611</v>
      </c>
      <c r="N795" s="413"/>
      <c r="O795" s="1032">
        <f t="shared" ref="O795:Q797" si="285">MIN(363,INT((K795 - DATE(YEAR(K795),1,1))))+364*(YEAR(K795)-i_startyear)</f>
        <v>2139</v>
      </c>
      <c r="P795" s="1032">
        <f t="shared" si="285"/>
        <v>2139</v>
      </c>
      <c r="Q795" s="1032">
        <f t="shared" si="285"/>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35">
      <c r="A796" s="382"/>
      <c r="B796" s="391"/>
      <c r="C796" s="384">
        <f t="shared" si="281"/>
        <v>4</v>
      </c>
      <c r="D796" s="408"/>
      <c r="E796" s="465">
        <v>1</v>
      </c>
      <c r="F796" s="465"/>
      <c r="G796" s="408"/>
      <c r="H796" s="429" t="str">
        <f>H$252</f>
        <v>Win</v>
      </c>
      <c r="I796" s="542">
        <v>5</v>
      </c>
      <c r="J796" s="542"/>
      <c r="K796" s="501">
        <f t="shared" si="284"/>
        <v>45641</v>
      </c>
      <c r="L796" s="501">
        <f t="shared" si="284"/>
        <v>45641</v>
      </c>
      <c r="M796" s="501">
        <f t="shared" si="284"/>
        <v>45641</v>
      </c>
      <c r="N796" s="413"/>
      <c r="O796" s="1032">
        <f t="shared" si="285"/>
        <v>2169</v>
      </c>
      <c r="P796" s="1032">
        <f t="shared" si="285"/>
        <v>2169</v>
      </c>
      <c r="Q796" s="1032">
        <f t="shared" si="285"/>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35">
      <c r="A797" s="382"/>
      <c r="B797" s="391"/>
      <c r="C797" s="384">
        <f t="shared" si="281"/>
        <v>4</v>
      </c>
      <c r="D797" s="408"/>
      <c r="E797" s="465">
        <v>2</v>
      </c>
      <c r="F797" s="465"/>
      <c r="G797" s="408"/>
      <c r="H797" s="429" t="str">
        <f>H$253</f>
        <v>Spr</v>
      </c>
      <c r="I797" s="542">
        <v>5</v>
      </c>
      <c r="J797" s="542"/>
      <c r="K797" s="501">
        <f t="shared" si="284"/>
        <v>45672</v>
      </c>
      <c r="L797" s="501">
        <f t="shared" si="284"/>
        <v>45672</v>
      </c>
      <c r="M797" s="501">
        <f t="shared" si="284"/>
        <v>45672</v>
      </c>
      <c r="N797" s="413"/>
      <c r="O797" s="1032">
        <f t="shared" si="285"/>
        <v>2198</v>
      </c>
      <c r="P797" s="1032">
        <f t="shared" si="285"/>
        <v>2198</v>
      </c>
      <c r="Q797" s="1032">
        <f t="shared" si="285"/>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35">
      <c r="A798" s="382"/>
      <c r="B798" s="391"/>
      <c r="C798" s="384">
        <f t="shared" si="281"/>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35">
      <c r="A799" s="382"/>
      <c r="B799" s="391"/>
      <c r="C799" s="384">
        <f t="shared" si="281"/>
        <v>4</v>
      </c>
      <c r="D799" s="408"/>
      <c r="E799" s="465"/>
      <c r="F799" s="465"/>
      <c r="G799" s="408"/>
      <c r="H799" s="413"/>
      <c r="I799" s="413"/>
      <c r="J799" s="413"/>
      <c r="K799" s="436" t="s">
        <v>756</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35">
      <c r="A800" s="382"/>
      <c r="B800" s="391"/>
      <c r="C800" s="384">
        <f t="shared" si="281"/>
        <v>4</v>
      </c>
      <c r="D800" s="408"/>
      <c r="E800" s="465"/>
      <c r="F800" s="465"/>
      <c r="G800" s="408"/>
      <c r="H800" s="429" t="str">
        <f>H$251</f>
        <v>Aut</v>
      </c>
      <c r="I800" s="413"/>
      <c r="J800" s="413"/>
      <c r="K800" s="602">
        <v>1550</v>
      </c>
      <c r="L800" s="602">
        <v>1550</v>
      </c>
      <c r="M800" s="602">
        <v>1550</v>
      </c>
      <c r="N800" s="413"/>
      <c r="O800" s="413" t="s">
        <v>766</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35">
      <c r="A801" s="382"/>
      <c r="B801" s="391"/>
      <c r="C801" s="384">
        <f t="shared" si="281"/>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35">
      <c r="A802" s="382"/>
      <c r="B802" s="391"/>
      <c r="C802" s="384">
        <f t="shared" si="281"/>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35">
      <c r="A803" s="382"/>
      <c r="B803" s="391"/>
      <c r="C803" s="384">
        <f t="shared" si="281"/>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35">
      <c r="A804" s="382"/>
      <c r="B804" s="391"/>
      <c r="C804" s="384">
        <f t="shared" si="281"/>
        <v>4</v>
      </c>
      <c r="D804" s="408"/>
      <c r="E804" s="465"/>
      <c r="F804" s="465"/>
      <c r="G804" s="408"/>
      <c r="H804" s="413"/>
      <c r="I804" s="413"/>
      <c r="J804" s="413"/>
      <c r="K804" s="436" t="s">
        <v>644</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35">
      <c r="A805" s="382"/>
      <c r="B805" s="391"/>
      <c r="C805" s="384">
        <f t="shared" si="281"/>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35">
      <c r="A806" s="382"/>
      <c r="B806" s="391"/>
      <c r="C806" s="384">
        <f t="shared" si="281"/>
        <v>4</v>
      </c>
      <c r="D806" s="408"/>
      <c r="E806" s="465"/>
      <c r="F806" s="465"/>
      <c r="G806" s="408"/>
      <c r="H806" s="429" t="str">
        <f>H$252</f>
        <v>Win</v>
      </c>
      <c r="I806" s="413"/>
      <c r="J806" s="413"/>
      <c r="K806" s="543">
        <f t="shared" ref="K806:M807" si="286">(K796-K791)/30.5</f>
        <v>35.934426229508198</v>
      </c>
      <c r="L806" s="543">
        <f t="shared" si="286"/>
        <v>35.934426229508198</v>
      </c>
      <c r="M806" s="543">
        <f t="shared" si="286"/>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35">
      <c r="A807" s="382"/>
      <c r="B807" s="391"/>
      <c r="C807" s="384">
        <f t="shared" si="281"/>
        <v>4</v>
      </c>
      <c r="D807" s="408"/>
      <c r="E807" s="465"/>
      <c r="F807" s="465"/>
      <c r="G807" s="408"/>
      <c r="H807" s="429" t="str">
        <f>H$253</f>
        <v>Spr</v>
      </c>
      <c r="I807" s="413"/>
      <c r="J807" s="413"/>
      <c r="K807" s="543">
        <f t="shared" si="286"/>
        <v>35.934426229508198</v>
      </c>
      <c r="L807" s="543">
        <f t="shared" si="286"/>
        <v>35.934426229508198</v>
      </c>
      <c r="M807" s="543">
        <f t="shared" si="286"/>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15" customHeight="1" outlineLevel="2" x14ac:dyDescent="0.3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428</v>
      </c>
      <c r="AR808" s="394"/>
      <c r="AS808" s="382"/>
      <c r="AT808" s="382"/>
      <c r="AU808" s="382"/>
    </row>
    <row r="809" spans="1:47" ht="5.15" customHeight="1" outlineLevel="2" x14ac:dyDescent="0.3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15" customHeight="1" outlineLevel="1" x14ac:dyDescent="0.3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128</v>
      </c>
      <c r="AS810" s="382"/>
      <c r="AT810" s="382"/>
      <c r="AU810" s="382"/>
    </row>
    <row r="811" spans="1:47" ht="5.15" customHeight="1" x14ac:dyDescent="0.3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3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3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15" customHeight="1" thickBot="1" x14ac:dyDescent="0.4">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15" customHeight="1" outlineLevel="1" collapsed="1" x14ac:dyDescent="0.3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3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49999999999999" customHeight="1" x14ac:dyDescent="0.35">
      <c r="A817" s="382"/>
      <c r="B817" s="391"/>
      <c r="C817" s="384">
        <v>1.02</v>
      </c>
      <c r="D817" s="395"/>
      <c r="E817" s="458" t="s">
        <v>416</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6" outlineLevel="1" x14ac:dyDescent="0.35">
      <c r="A818" s="382"/>
      <c r="B818" s="391"/>
      <c r="C818" s="384">
        <f>INT($C$817)+1.02</f>
        <v>2.02</v>
      </c>
      <c r="D818" s="395"/>
      <c r="E818" s="458" t="s">
        <v>418</v>
      </c>
      <c r="F818" s="462">
        <v>1</v>
      </c>
      <c r="G818" s="400"/>
      <c r="H818" s="544" t="s">
        <v>645</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15" customHeight="1" outlineLevel="2" x14ac:dyDescent="0.3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3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3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35">
      <c r="A822" s="382"/>
      <c r="B822" s="391"/>
      <c r="C822" s="384">
        <f>INT($C$817)+2</f>
        <v>3</v>
      </c>
      <c r="D822" s="392"/>
      <c r="E822" s="465"/>
      <c r="F822" s="465"/>
      <c r="G822" s="392"/>
      <c r="H822" s="407"/>
      <c r="I822" s="407"/>
      <c r="J822" s="407"/>
      <c r="K822" s="466" t="s">
        <v>461</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35">
      <c r="A823" s="382"/>
      <c r="B823" s="391"/>
      <c r="C823" s="384">
        <f>INT($C$817)+2</f>
        <v>3</v>
      </c>
      <c r="D823" s="392"/>
      <c r="E823" s="465"/>
      <c r="F823" s="465"/>
      <c r="G823" s="392"/>
      <c r="H823" s="407"/>
      <c r="I823" s="407"/>
      <c r="J823" s="407"/>
      <c r="K823" s="455" t="s">
        <v>527</v>
      </c>
      <c r="L823" s="455" t="s">
        <v>528</v>
      </c>
      <c r="M823" s="455" t="s">
        <v>529</v>
      </c>
      <c r="N823" s="455" t="s">
        <v>530</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7">L823</f>
        <v>BBM</v>
      </c>
      <c r="AA823" s="407" t="str">
        <f t="shared" si="287"/>
        <v>BBT</v>
      </c>
      <c r="AB823" s="407" t="str">
        <f t="shared" si="287"/>
        <v>BMT</v>
      </c>
      <c r="AC823" s="407" t="str">
        <f t="shared" si="287"/>
        <v>BBB</v>
      </c>
      <c r="AD823" s="407" t="str">
        <f t="shared" si="287"/>
        <v>BBM</v>
      </c>
      <c r="AE823" s="407" t="str">
        <f t="shared" si="287"/>
        <v>BBT</v>
      </c>
      <c r="AF823" s="407" t="str">
        <f t="shared" si="287"/>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35">
      <c r="A824" s="382"/>
      <c r="B824" s="391" t="s">
        <v>421</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3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35">
      <c r="A826" s="382"/>
      <c r="B826" s="391" t="s">
        <v>422</v>
      </c>
      <c r="C826" s="384">
        <f>INT(MAX($C$836:$C$866))+1</f>
        <v>6</v>
      </c>
      <c r="D826" s="408" t="s">
        <v>423</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35">
      <c r="A827" s="382"/>
      <c r="B827" s="391"/>
      <c r="C827" s="384">
        <f>INT($C$817)+1</f>
        <v>2</v>
      </c>
      <c r="D827" s="408"/>
      <c r="E827" s="465"/>
      <c r="F827" s="465"/>
      <c r="G827" s="408"/>
      <c r="H827" s="468" t="s">
        <v>646</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15" customHeight="1" outlineLevel="3" x14ac:dyDescent="0.35">
      <c r="A828" s="382"/>
      <c r="B828" s="391"/>
      <c r="C828" s="384">
        <f>INT($C$817)+3.005</f>
        <v>4.0049999999999999</v>
      </c>
      <c r="D828" s="408" t="s">
        <v>424</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35">
      <c r="A829" s="382"/>
      <c r="B829" s="391"/>
      <c r="C829" s="384">
        <f>INT($C$817)+2</f>
        <v>3</v>
      </c>
      <c r="D829" s="408"/>
      <c r="E829" s="465"/>
      <c r="F829" s="465"/>
      <c r="G829" s="408"/>
      <c r="H829" s="995" t="s">
        <v>1135</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35">
      <c r="A830" s="382"/>
      <c r="B830" s="391"/>
      <c r="C830" s="384">
        <f>INT($C$817)+2</f>
        <v>3</v>
      </c>
      <c r="D830" s="408"/>
      <c r="E830" s="465"/>
      <c r="F830" s="465"/>
      <c r="G830" s="408"/>
      <c r="H830" s="511"/>
      <c r="I830" s="546" t="s">
        <v>648</v>
      </c>
      <c r="J830" s="511" t="s">
        <v>649</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35">
      <c r="A831" s="382"/>
      <c r="B831" s="391"/>
      <c r="C831" s="384">
        <f>INT($C$817)+4</f>
        <v>5</v>
      </c>
      <c r="D831" s="408"/>
      <c r="E831" s="465"/>
      <c r="F831" s="465"/>
      <c r="G831" s="408"/>
      <c r="H831" s="547"/>
      <c r="I831" s="548">
        <v>0</v>
      </c>
      <c r="J831" s="548" t="s">
        <v>651</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35">
      <c r="A832" s="382"/>
      <c r="B832" s="391"/>
      <c r="C832" s="384">
        <f>INT($C$817)+4</f>
        <v>5</v>
      </c>
      <c r="D832" s="408"/>
      <c r="E832" s="465"/>
      <c r="F832" s="465"/>
      <c r="G832" s="408"/>
      <c r="H832" s="429"/>
      <c r="I832" s="435">
        <v>1</v>
      </c>
      <c r="J832" s="429" t="s">
        <v>652</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35">
      <c r="A833" s="382"/>
      <c r="B833" s="391"/>
      <c r="C833" s="384">
        <f>INT($C$817)+4</f>
        <v>5</v>
      </c>
      <c r="D833" s="408"/>
      <c r="E833" s="465"/>
      <c r="F833" s="465"/>
      <c r="G833" s="408"/>
      <c r="H833" s="429"/>
      <c r="I833" s="435">
        <v>2</v>
      </c>
      <c r="J833" s="429" t="s">
        <v>653</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15" customHeight="1" outlineLevel="2" x14ac:dyDescent="0.3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428</v>
      </c>
      <c r="AR834" s="394"/>
      <c r="AS834" s="382"/>
      <c r="AT834" s="382"/>
      <c r="AU834" s="382"/>
    </row>
    <row r="835" spans="1:47" outlineLevel="1" x14ac:dyDescent="0.35">
      <c r="A835" s="382"/>
      <c r="B835" s="391"/>
      <c r="C835" s="384">
        <f>INT($C$817)+1</f>
        <v>2</v>
      </c>
      <c r="D835" s="408"/>
      <c r="E835" s="465"/>
      <c r="F835" s="465"/>
      <c r="G835" s="408"/>
      <c r="H835" s="468" t="s">
        <v>654</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15" customHeight="1" outlineLevel="3" x14ac:dyDescent="0.35">
      <c r="A836" s="382"/>
      <c r="B836" s="391"/>
      <c r="C836" s="384">
        <f>INT($C$817)+3.005</f>
        <v>4.0049999999999999</v>
      </c>
      <c r="D836" s="408" t="s">
        <v>424</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35">
      <c r="A837" s="382"/>
      <c r="B837" s="391"/>
      <c r="C837" s="384">
        <f>INT($C$817)+2</f>
        <v>3</v>
      </c>
      <c r="D837" s="408"/>
      <c r="E837" s="465"/>
      <c r="F837" s="465"/>
      <c r="G837" s="408"/>
      <c r="H837" s="995" t="s">
        <v>1134</v>
      </c>
      <c r="I837" s="413"/>
      <c r="J837" s="413"/>
      <c r="K837" s="429">
        <f>i_s_len</f>
        <v>8</v>
      </c>
      <c r="L837" s="416">
        <v>3</v>
      </c>
      <c r="M837" s="413"/>
      <c r="N837" s="414" t="s">
        <v>655</v>
      </c>
      <c r="O837" s="413"/>
      <c r="P837" s="413"/>
      <c r="Q837" s="413"/>
      <c r="R837" s="413"/>
      <c r="S837" s="413"/>
      <c r="T837" s="413"/>
      <c r="U837" s="413"/>
      <c r="V837" s="413"/>
      <c r="W837" s="413"/>
      <c r="X837" s="413"/>
      <c r="Y837" s="545" t="s">
        <v>647</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35">
      <c r="A838" s="382"/>
      <c r="B838" s="391"/>
      <c r="C838" s="384">
        <f>INT($C$817)+2</f>
        <v>3</v>
      </c>
      <c r="D838" s="408"/>
      <c r="E838" s="465"/>
      <c r="F838" s="465"/>
      <c r="G838" s="408"/>
      <c r="H838" s="511" t="s">
        <v>656</v>
      </c>
      <c r="I838" s="511" t="s">
        <v>648</v>
      </c>
      <c r="J838" s="511" t="s">
        <v>649</v>
      </c>
      <c r="K838" s="479" t="s">
        <v>1229</v>
      </c>
      <c r="L838" s="479"/>
      <c r="M838" s="479"/>
      <c r="N838" s="479"/>
      <c r="O838" s="479" t="s">
        <v>650</v>
      </c>
      <c r="P838" s="479"/>
      <c r="Q838" s="479"/>
      <c r="R838" s="479"/>
      <c r="S838" s="413"/>
      <c r="T838" s="413"/>
      <c r="U838" s="413"/>
      <c r="V838" s="413"/>
      <c r="W838" s="413"/>
      <c r="X838" s="413"/>
      <c r="Y838" s="550" t="s">
        <v>1229</v>
      </c>
      <c r="Z838" s="550"/>
      <c r="AA838" s="550"/>
      <c r="AB838" s="550"/>
      <c r="AC838" s="550" t="s">
        <v>650</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35">
      <c r="A839" s="382"/>
      <c r="B839" s="391"/>
      <c r="C839" s="384">
        <f t="shared" ref="C839:C847" si="288">INT($C$817)+4</f>
        <v>5</v>
      </c>
      <c r="D839" s="408"/>
      <c r="E839" s="465"/>
      <c r="F839" s="465"/>
      <c r="G839" s="408"/>
      <c r="H839" s="547" t="s">
        <v>657</v>
      </c>
      <c r="I839" s="548">
        <v>0</v>
      </c>
      <c r="J839" s="548" t="s">
        <v>658</v>
      </c>
      <c r="K839" s="551"/>
      <c r="L839" s="551"/>
      <c r="M839" s="551"/>
      <c r="N839" s="551"/>
      <c r="O839" s="552"/>
      <c r="P839" s="552"/>
      <c r="Q839" s="552"/>
      <c r="R839" s="552"/>
      <c r="S839" s="996" t="s">
        <v>1132</v>
      </c>
      <c r="T839" s="413"/>
      <c r="U839" s="413"/>
      <c r="V839" s="413"/>
      <c r="W839" s="413"/>
      <c r="X839" s="413"/>
      <c r="Y839" s="553">
        <f>364*10</f>
        <v>3640</v>
      </c>
      <c r="Z839" s="553">
        <f t="shared" ref="Z839:AB847" si="289">364*10</f>
        <v>3640</v>
      </c>
      <c r="AA839" s="553">
        <f t="shared" si="289"/>
        <v>3640</v>
      </c>
      <c r="AB839" s="553">
        <f t="shared" si="289"/>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35">
      <c r="A840" s="382"/>
      <c r="B840" s="391"/>
      <c r="C840" s="384">
        <f t="shared" si="288"/>
        <v>5</v>
      </c>
      <c r="D840" s="408"/>
      <c r="E840" s="465"/>
      <c r="F840" s="465"/>
      <c r="G840" s="408"/>
      <c r="H840" s="429" t="s">
        <v>659</v>
      </c>
      <c r="I840" s="435"/>
      <c r="J840" s="429" t="s">
        <v>660</v>
      </c>
      <c r="K840" s="541"/>
      <c r="L840" s="541"/>
      <c r="M840" s="541"/>
      <c r="N840" s="541"/>
      <c r="O840" s="541"/>
      <c r="P840" s="541"/>
      <c r="Q840" s="541"/>
      <c r="R840" s="541"/>
      <c r="S840" s="413"/>
      <c r="T840" s="413"/>
      <c r="U840" s="413"/>
      <c r="V840" s="413"/>
      <c r="W840" s="413"/>
      <c r="X840" s="413"/>
      <c r="Y840" s="553">
        <f t="shared" ref="Y840:Y847" si="290">364*10</f>
        <v>3640</v>
      </c>
      <c r="Z840" s="553">
        <f t="shared" si="289"/>
        <v>3640</v>
      </c>
      <c r="AA840" s="553">
        <f t="shared" si="289"/>
        <v>3640</v>
      </c>
      <c r="AB840" s="553">
        <f t="shared" si="289"/>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35">
      <c r="A841" s="382"/>
      <c r="B841" s="391"/>
      <c r="C841" s="384">
        <f t="shared" si="288"/>
        <v>5</v>
      </c>
      <c r="D841" s="408"/>
      <c r="E841" s="465"/>
      <c r="F841" s="465"/>
      <c r="G841" s="408"/>
      <c r="H841" s="429" t="s">
        <v>661</v>
      </c>
      <c r="I841" s="435"/>
      <c r="J841" s="429" t="s">
        <v>660</v>
      </c>
      <c r="K841" s="541"/>
      <c r="L841" s="541"/>
      <c r="M841" s="541"/>
      <c r="N841" s="541"/>
      <c r="O841" s="541"/>
      <c r="P841" s="541"/>
      <c r="Q841" s="541"/>
      <c r="R841" s="541"/>
      <c r="S841" s="413"/>
      <c r="T841" s="413"/>
      <c r="U841" s="413"/>
      <c r="V841" s="413"/>
      <c r="W841" s="413"/>
      <c r="X841" s="413"/>
      <c r="Y841" s="553">
        <f t="shared" si="290"/>
        <v>3640</v>
      </c>
      <c r="Z841" s="553">
        <f t="shared" si="289"/>
        <v>3640</v>
      </c>
      <c r="AA841" s="553">
        <f t="shared" si="289"/>
        <v>3640</v>
      </c>
      <c r="AB841" s="553">
        <f t="shared" si="289"/>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35">
      <c r="A842" s="382"/>
      <c r="B842" s="391"/>
      <c r="C842" s="384">
        <f t="shared" si="288"/>
        <v>5</v>
      </c>
      <c r="D842" s="408"/>
      <c r="E842" s="465"/>
      <c r="F842" s="465"/>
      <c r="G842" s="408"/>
      <c r="H842" s="429">
        <v>3</v>
      </c>
      <c r="I842" s="435"/>
      <c r="J842" s="429" t="s">
        <v>660</v>
      </c>
      <c r="K842" s="541"/>
      <c r="L842" s="541"/>
      <c r="M842" s="541"/>
      <c r="N842" s="541"/>
      <c r="O842" s="541"/>
      <c r="P842" s="541"/>
      <c r="Q842" s="541"/>
      <c r="R842" s="541"/>
      <c r="S842" s="413"/>
      <c r="T842" s="413"/>
      <c r="U842" s="413"/>
      <c r="V842" s="413"/>
      <c r="W842" s="413"/>
      <c r="X842" s="413"/>
      <c r="Y842" s="553">
        <f t="shared" si="290"/>
        <v>3640</v>
      </c>
      <c r="Z842" s="553">
        <f t="shared" si="289"/>
        <v>3640</v>
      </c>
      <c r="AA842" s="553">
        <f t="shared" si="289"/>
        <v>3640</v>
      </c>
      <c r="AB842" s="553">
        <f t="shared" si="289"/>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35">
      <c r="A843" s="382"/>
      <c r="B843" s="391"/>
      <c r="C843" s="384">
        <f t="shared" si="288"/>
        <v>5</v>
      </c>
      <c r="D843" s="408"/>
      <c r="E843" s="465"/>
      <c r="F843" s="465"/>
      <c r="G843" s="408"/>
      <c r="H843" s="429">
        <v>4</v>
      </c>
      <c r="I843" s="435"/>
      <c r="J843" s="429" t="s">
        <v>660</v>
      </c>
      <c r="K843" s="541"/>
      <c r="L843" s="541"/>
      <c r="M843" s="541"/>
      <c r="N843" s="541"/>
      <c r="O843" s="541"/>
      <c r="P843" s="541"/>
      <c r="Q843" s="541"/>
      <c r="R843" s="541"/>
      <c r="S843" s="413"/>
      <c r="T843" s="413"/>
      <c r="U843" s="413"/>
      <c r="V843" s="413"/>
      <c r="W843" s="413"/>
      <c r="X843" s="413"/>
      <c r="Y843" s="553">
        <f t="shared" si="290"/>
        <v>3640</v>
      </c>
      <c r="Z843" s="553">
        <f t="shared" si="289"/>
        <v>3640</v>
      </c>
      <c r="AA843" s="553">
        <f t="shared" si="289"/>
        <v>3640</v>
      </c>
      <c r="AB843" s="553">
        <f t="shared" si="289"/>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35">
      <c r="A844" s="382"/>
      <c r="B844" s="391"/>
      <c r="C844" s="384">
        <f t="shared" si="288"/>
        <v>5</v>
      </c>
      <c r="D844" s="408"/>
      <c r="E844" s="465"/>
      <c r="F844" s="465"/>
      <c r="G844" s="408"/>
      <c r="H844" s="429">
        <v>5</v>
      </c>
      <c r="I844" s="435"/>
      <c r="J844" s="429" t="s">
        <v>660</v>
      </c>
      <c r="K844" s="541"/>
      <c r="L844" s="541"/>
      <c r="M844" s="541"/>
      <c r="N844" s="541"/>
      <c r="O844" s="541"/>
      <c r="P844" s="541"/>
      <c r="Q844" s="541"/>
      <c r="R844" s="541"/>
      <c r="S844" s="413"/>
      <c r="T844" s="413"/>
      <c r="U844" s="413"/>
      <c r="V844" s="413"/>
      <c r="W844" s="413"/>
      <c r="X844" s="413"/>
      <c r="Y844" s="553">
        <f t="shared" si="290"/>
        <v>3640</v>
      </c>
      <c r="Z844" s="553">
        <f t="shared" si="289"/>
        <v>3640</v>
      </c>
      <c r="AA844" s="553">
        <f t="shared" si="289"/>
        <v>3640</v>
      </c>
      <c r="AB844" s="553">
        <f t="shared" si="289"/>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35">
      <c r="A845" s="382"/>
      <c r="B845" s="391"/>
      <c r="C845" s="384">
        <f t="shared" si="288"/>
        <v>5</v>
      </c>
      <c r="D845" s="408"/>
      <c r="E845" s="465"/>
      <c r="F845" s="465"/>
      <c r="G845" s="408"/>
      <c r="H845" s="429">
        <v>6</v>
      </c>
      <c r="I845" s="435"/>
      <c r="J845" s="429" t="s">
        <v>660</v>
      </c>
      <c r="K845" s="541"/>
      <c r="L845" s="541"/>
      <c r="M845" s="541"/>
      <c r="N845" s="541"/>
      <c r="O845" s="541"/>
      <c r="P845" s="541"/>
      <c r="Q845" s="541"/>
      <c r="R845" s="541"/>
      <c r="S845" s="413"/>
      <c r="T845" s="413"/>
      <c r="U845" s="413"/>
      <c r="V845" s="413"/>
      <c r="W845" s="413"/>
      <c r="X845" s="413"/>
      <c r="Y845" s="553">
        <f t="shared" si="290"/>
        <v>3640</v>
      </c>
      <c r="Z845" s="553">
        <f t="shared" si="289"/>
        <v>3640</v>
      </c>
      <c r="AA845" s="553">
        <f t="shared" si="289"/>
        <v>3640</v>
      </c>
      <c r="AB845" s="553">
        <f t="shared" si="289"/>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35">
      <c r="A846" s="382"/>
      <c r="B846" s="391"/>
      <c r="C846" s="384">
        <f t="shared" si="288"/>
        <v>5</v>
      </c>
      <c r="D846" s="408"/>
      <c r="E846" s="465"/>
      <c r="F846" s="465"/>
      <c r="G846" s="408"/>
      <c r="H846" s="429">
        <v>7</v>
      </c>
      <c r="I846" s="435"/>
      <c r="J846" s="429" t="s">
        <v>660</v>
      </c>
      <c r="K846" s="541"/>
      <c r="L846" s="541"/>
      <c r="M846" s="541"/>
      <c r="N846" s="541"/>
      <c r="O846" s="541"/>
      <c r="P846" s="541"/>
      <c r="Q846" s="541"/>
      <c r="R846" s="541"/>
      <c r="S846" s="413"/>
      <c r="T846" s="413"/>
      <c r="U846" s="413"/>
      <c r="V846" s="413"/>
      <c r="W846" s="413"/>
      <c r="X846" s="413"/>
      <c r="Y846" s="553">
        <f t="shared" si="290"/>
        <v>3640</v>
      </c>
      <c r="Z846" s="553">
        <f t="shared" si="289"/>
        <v>3640</v>
      </c>
      <c r="AA846" s="553">
        <f t="shared" si="289"/>
        <v>3640</v>
      </c>
      <c r="AB846" s="553">
        <f t="shared" si="289"/>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35">
      <c r="A847" s="382"/>
      <c r="B847" s="391"/>
      <c r="C847" s="384">
        <f t="shared" si="288"/>
        <v>5</v>
      </c>
      <c r="D847" s="408"/>
      <c r="E847" s="465"/>
      <c r="F847" s="465"/>
      <c r="G847" s="408"/>
      <c r="H847" s="555">
        <v>8</v>
      </c>
      <c r="I847" s="556"/>
      <c r="J847" s="555" t="s">
        <v>660</v>
      </c>
      <c r="K847" s="557"/>
      <c r="L847" s="557"/>
      <c r="M847" s="557"/>
      <c r="N847" s="557"/>
      <c r="O847" s="558"/>
      <c r="P847" s="558"/>
      <c r="Q847" s="558"/>
      <c r="R847" s="558"/>
      <c r="S847" s="413"/>
      <c r="T847" s="413"/>
      <c r="U847" s="413"/>
      <c r="V847" s="413"/>
      <c r="W847" s="413"/>
      <c r="X847" s="413"/>
      <c r="Y847" s="553">
        <f t="shared" si="290"/>
        <v>3640</v>
      </c>
      <c r="Z847" s="553">
        <f t="shared" si="289"/>
        <v>3640</v>
      </c>
      <c r="AA847" s="553">
        <f t="shared" si="289"/>
        <v>3640</v>
      </c>
      <c r="AB847" s="553">
        <f t="shared" si="289"/>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35">
      <c r="A848" s="382"/>
      <c r="B848" s="391"/>
      <c r="C848" s="384">
        <f t="shared" ref="C848:C865" si="291">INT($C$817)+3</f>
        <v>4</v>
      </c>
      <c r="D848" s="408"/>
      <c r="E848" s="465"/>
      <c r="F848" s="465"/>
      <c r="G848" s="408"/>
      <c r="H848" s="547" t="s">
        <v>657</v>
      </c>
      <c r="I848" s="548">
        <v>1</v>
      </c>
      <c r="J848" s="435" t="s">
        <v>662</v>
      </c>
      <c r="K848" s="554">
        <f>INT(4*30.4)</f>
        <v>121</v>
      </c>
      <c r="L848" s="554">
        <v>121</v>
      </c>
      <c r="M848" s="554">
        <v>121</v>
      </c>
      <c r="N848" s="554">
        <v>121</v>
      </c>
      <c r="O848" s="554"/>
      <c r="P848" s="554"/>
      <c r="Q848" s="554"/>
      <c r="R848" s="554"/>
      <c r="S848" s="1228" t="s">
        <v>1261</v>
      </c>
      <c r="T848" s="1229"/>
      <c r="U848" s="1229"/>
      <c r="V848" s="1229"/>
      <c r="W848" s="1230"/>
      <c r="X848" s="413"/>
      <c r="Y848" s="560">
        <f t="shared" ref="Y848" si="292">IF(K848="",10*364,K848)</f>
        <v>121</v>
      </c>
      <c r="Z848" s="560">
        <f t="shared" ref="Z848" si="293">IF(L848="",10*364,L848)</f>
        <v>121</v>
      </c>
      <c r="AA848" s="560">
        <f t="shared" ref="AA848" si="294">IF(M848="",10*364,M848)</f>
        <v>121</v>
      </c>
      <c r="AB848" s="560">
        <f t="shared" ref="AB848" si="295">IF(N848="",10*364,N848)</f>
        <v>121</v>
      </c>
      <c r="AC848" s="997">
        <f>IF(O848="",10000,O848)</f>
        <v>10000</v>
      </c>
      <c r="AD848" s="997">
        <f t="shared" ref="AD848:AD865" si="296">IF(P848="",10000,P848)</f>
        <v>10000</v>
      </c>
      <c r="AE848" s="997">
        <f t="shared" ref="AE848:AE865" si="297">IF(Q848="",10000,Q848)</f>
        <v>10000</v>
      </c>
      <c r="AF848" s="997">
        <f t="shared" ref="AF848:AF865" si="298">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35">
      <c r="A849" s="382"/>
      <c r="B849" s="391"/>
      <c r="C849" s="384">
        <f t="shared" si="291"/>
        <v>4</v>
      </c>
      <c r="D849" s="408"/>
      <c r="E849" s="465"/>
      <c r="F849" s="465"/>
      <c r="G849" s="408"/>
      <c r="H849" s="429" t="s">
        <v>659</v>
      </c>
      <c r="I849" s="435"/>
      <c r="J849" s="429" t="s">
        <v>660</v>
      </c>
      <c r="K849" s="554">
        <v>364</v>
      </c>
      <c r="L849" s="554">
        <v>364</v>
      </c>
      <c r="M849" s="554">
        <v>364</v>
      </c>
      <c r="N849" s="554">
        <v>364</v>
      </c>
      <c r="O849" s="554"/>
      <c r="P849" s="554"/>
      <c r="Q849" s="554"/>
      <c r="R849" s="554"/>
      <c r="S849" s="1231"/>
      <c r="T849" s="1232"/>
      <c r="U849" s="1232"/>
      <c r="V849" s="1232"/>
      <c r="W849" s="1233"/>
      <c r="X849" s="413"/>
      <c r="Y849" s="560">
        <f t="shared" ref="Y849:Y856" si="299">IF(K849="",10*364,K849)</f>
        <v>364</v>
      </c>
      <c r="Z849" s="560">
        <f t="shared" ref="Z849:Z856" si="300">IF(L849="",10*364,L849)</f>
        <v>364</v>
      </c>
      <c r="AA849" s="560">
        <f t="shared" ref="AA849:AA856" si="301">IF(M849="",10*364,M849)</f>
        <v>364</v>
      </c>
      <c r="AB849" s="560">
        <f t="shared" ref="AB849:AB856" si="302">IF(N849="",10*364,N849)</f>
        <v>364</v>
      </c>
      <c r="AC849" s="997">
        <f t="shared" ref="AC849:AC865" si="303">IF(O849="",10000,O849)</f>
        <v>10000</v>
      </c>
      <c r="AD849" s="997">
        <f t="shared" si="296"/>
        <v>10000</v>
      </c>
      <c r="AE849" s="997">
        <f t="shared" si="297"/>
        <v>10000</v>
      </c>
      <c r="AF849" s="997">
        <f t="shared" si="298"/>
        <v>10000</v>
      </c>
      <c r="AG849" s="549"/>
      <c r="AH849" s="549"/>
      <c r="AI849" s="549"/>
      <c r="AJ849" s="549"/>
      <c r="AK849" s="549"/>
      <c r="AL849" s="549"/>
      <c r="AM849" s="549"/>
      <c r="AN849" s="549"/>
      <c r="AO849" s="549"/>
      <c r="AP849" s="549"/>
      <c r="AQ849" s="408"/>
      <c r="AR849" s="394"/>
      <c r="AS849" s="382"/>
      <c r="AT849" s="382"/>
      <c r="AU849" s="382"/>
    </row>
    <row r="850" spans="1:47" outlineLevel="3" x14ac:dyDescent="0.35">
      <c r="A850" s="382"/>
      <c r="B850" s="391"/>
      <c r="C850" s="384">
        <f t="shared" si="291"/>
        <v>4</v>
      </c>
      <c r="D850" s="408"/>
      <c r="E850" s="465"/>
      <c r="F850" s="465"/>
      <c r="G850" s="408"/>
      <c r="H850" s="429" t="s">
        <v>661</v>
      </c>
      <c r="I850" s="435"/>
      <c r="J850" s="429" t="s">
        <v>660</v>
      </c>
      <c r="K850" s="554">
        <f t="shared" ref="K850:K856" si="304">K849+364</f>
        <v>728</v>
      </c>
      <c r="L850" s="554">
        <f t="shared" ref="L850:N850" si="305">L849+364</f>
        <v>728</v>
      </c>
      <c r="M850" s="554">
        <f t="shared" si="305"/>
        <v>728</v>
      </c>
      <c r="N850" s="554">
        <f t="shared" si="305"/>
        <v>728</v>
      </c>
      <c r="O850" s="554"/>
      <c r="P850" s="554"/>
      <c r="Q850" s="554"/>
      <c r="R850" s="554"/>
      <c r="S850" s="1231"/>
      <c r="T850" s="1232"/>
      <c r="U850" s="1232"/>
      <c r="V850" s="1232"/>
      <c r="W850" s="1233"/>
      <c r="X850" s="413"/>
      <c r="Y850" s="560">
        <f t="shared" si="299"/>
        <v>728</v>
      </c>
      <c r="Z850" s="560">
        <f t="shared" si="300"/>
        <v>728</v>
      </c>
      <c r="AA850" s="560">
        <f t="shared" si="301"/>
        <v>728</v>
      </c>
      <c r="AB850" s="560">
        <f t="shared" si="302"/>
        <v>728</v>
      </c>
      <c r="AC850" s="997">
        <f t="shared" si="303"/>
        <v>10000</v>
      </c>
      <c r="AD850" s="997">
        <f t="shared" si="296"/>
        <v>10000</v>
      </c>
      <c r="AE850" s="997">
        <f t="shared" si="297"/>
        <v>10000</v>
      </c>
      <c r="AF850" s="997">
        <f t="shared" si="298"/>
        <v>10000</v>
      </c>
      <c r="AG850" s="549"/>
      <c r="AH850" s="549"/>
      <c r="AI850" s="549"/>
      <c r="AJ850" s="549"/>
      <c r="AK850" s="549"/>
      <c r="AL850" s="549"/>
      <c r="AM850" s="549"/>
      <c r="AN850" s="549"/>
      <c r="AO850" s="549"/>
      <c r="AP850" s="549"/>
      <c r="AQ850" s="408"/>
      <c r="AR850" s="394"/>
      <c r="AS850" s="382"/>
      <c r="AT850" s="382"/>
      <c r="AU850" s="382"/>
    </row>
    <row r="851" spans="1:47" outlineLevel="3" x14ac:dyDescent="0.35">
      <c r="A851" s="382"/>
      <c r="B851" s="391"/>
      <c r="C851" s="384">
        <f t="shared" si="291"/>
        <v>4</v>
      </c>
      <c r="D851" s="408"/>
      <c r="E851" s="465"/>
      <c r="F851" s="465"/>
      <c r="G851" s="408"/>
      <c r="H851" s="429">
        <v>3</v>
      </c>
      <c r="I851" s="435"/>
      <c r="J851" s="429" t="s">
        <v>660</v>
      </c>
      <c r="K851" s="554">
        <f t="shared" si="304"/>
        <v>1092</v>
      </c>
      <c r="L851" s="554">
        <f t="shared" ref="L851:N851" si="306">L850+364</f>
        <v>1092</v>
      </c>
      <c r="M851" s="554">
        <f t="shared" si="306"/>
        <v>1092</v>
      </c>
      <c r="N851" s="554">
        <f t="shared" si="306"/>
        <v>1092</v>
      </c>
      <c r="O851" s="554"/>
      <c r="P851" s="554"/>
      <c r="Q851" s="554"/>
      <c r="R851" s="554"/>
      <c r="S851" s="1231"/>
      <c r="T851" s="1232"/>
      <c r="U851" s="1232"/>
      <c r="V851" s="1232"/>
      <c r="W851" s="1233"/>
      <c r="X851" s="413"/>
      <c r="Y851" s="560">
        <f t="shared" si="299"/>
        <v>1092</v>
      </c>
      <c r="Z851" s="560">
        <f t="shared" si="300"/>
        <v>1092</v>
      </c>
      <c r="AA851" s="560">
        <f t="shared" si="301"/>
        <v>1092</v>
      </c>
      <c r="AB851" s="560">
        <f t="shared" si="302"/>
        <v>1092</v>
      </c>
      <c r="AC851" s="997">
        <f t="shared" si="303"/>
        <v>10000</v>
      </c>
      <c r="AD851" s="997">
        <f t="shared" si="296"/>
        <v>10000</v>
      </c>
      <c r="AE851" s="997">
        <f t="shared" si="297"/>
        <v>10000</v>
      </c>
      <c r="AF851" s="997">
        <f t="shared" si="298"/>
        <v>10000</v>
      </c>
      <c r="AG851" s="549"/>
      <c r="AH851" s="549"/>
      <c r="AI851" s="549"/>
      <c r="AJ851" s="549"/>
      <c r="AK851" s="549"/>
      <c r="AL851" s="549"/>
      <c r="AM851" s="549"/>
      <c r="AN851" s="549"/>
      <c r="AO851" s="549"/>
      <c r="AP851" s="549"/>
      <c r="AQ851" s="408"/>
      <c r="AR851" s="394"/>
      <c r="AS851" s="382"/>
      <c r="AT851" s="382"/>
      <c r="AU851" s="382"/>
    </row>
    <row r="852" spans="1:47" outlineLevel="3" x14ac:dyDescent="0.35">
      <c r="A852" s="382"/>
      <c r="B852" s="391"/>
      <c r="C852" s="384">
        <f t="shared" si="291"/>
        <v>4</v>
      </c>
      <c r="D852" s="408"/>
      <c r="E852" s="465"/>
      <c r="F852" s="465"/>
      <c r="G852" s="408"/>
      <c r="H852" s="429">
        <v>4</v>
      </c>
      <c r="I852" s="435"/>
      <c r="J852" s="429" t="s">
        <v>660</v>
      </c>
      <c r="K852" s="554">
        <f t="shared" si="304"/>
        <v>1456</v>
      </c>
      <c r="L852" s="554">
        <f t="shared" ref="L852:N852" si="307">L851+364</f>
        <v>1456</v>
      </c>
      <c r="M852" s="554">
        <f t="shared" si="307"/>
        <v>1456</v>
      </c>
      <c r="N852" s="554">
        <f t="shared" si="307"/>
        <v>1456</v>
      </c>
      <c r="O852" s="554"/>
      <c r="P852" s="554"/>
      <c r="Q852" s="554"/>
      <c r="R852" s="554"/>
      <c r="S852" s="1231"/>
      <c r="T852" s="1232"/>
      <c r="U852" s="1232"/>
      <c r="V852" s="1232"/>
      <c r="W852" s="1233"/>
      <c r="X852" s="413"/>
      <c r="Y852" s="560">
        <f t="shared" si="299"/>
        <v>1456</v>
      </c>
      <c r="Z852" s="560">
        <f t="shared" si="300"/>
        <v>1456</v>
      </c>
      <c r="AA852" s="560">
        <f t="shared" si="301"/>
        <v>1456</v>
      </c>
      <c r="AB852" s="560">
        <f t="shared" si="302"/>
        <v>1456</v>
      </c>
      <c r="AC852" s="997">
        <f t="shared" si="303"/>
        <v>10000</v>
      </c>
      <c r="AD852" s="997">
        <f t="shared" si="296"/>
        <v>10000</v>
      </c>
      <c r="AE852" s="997">
        <f t="shared" si="297"/>
        <v>10000</v>
      </c>
      <c r="AF852" s="997">
        <f t="shared" si="298"/>
        <v>10000</v>
      </c>
      <c r="AG852" s="549"/>
      <c r="AH852" s="549"/>
      <c r="AI852" s="549"/>
      <c r="AJ852" s="549"/>
      <c r="AK852" s="549"/>
      <c r="AL852" s="549"/>
      <c r="AM852" s="549"/>
      <c r="AN852" s="549"/>
      <c r="AO852" s="549"/>
      <c r="AP852" s="549"/>
      <c r="AQ852" s="408"/>
      <c r="AR852" s="394"/>
      <c r="AS852" s="382"/>
      <c r="AT852" s="382"/>
      <c r="AU852" s="382"/>
    </row>
    <row r="853" spans="1:47" outlineLevel="3" x14ac:dyDescent="0.35">
      <c r="A853" s="382"/>
      <c r="B853" s="391"/>
      <c r="C853" s="384">
        <f t="shared" si="291"/>
        <v>4</v>
      </c>
      <c r="D853" s="408"/>
      <c r="E853" s="465"/>
      <c r="F853" s="465"/>
      <c r="G853" s="408"/>
      <c r="H853" s="429">
        <v>5</v>
      </c>
      <c r="I853" s="435"/>
      <c r="J853" s="429" t="s">
        <v>660</v>
      </c>
      <c r="K853" s="554">
        <f t="shared" si="304"/>
        <v>1820</v>
      </c>
      <c r="L853" s="554">
        <f t="shared" ref="L853:N853" si="308">L852+364</f>
        <v>1820</v>
      </c>
      <c r="M853" s="554">
        <f t="shared" si="308"/>
        <v>1820</v>
      </c>
      <c r="N853" s="554">
        <f t="shared" si="308"/>
        <v>1820</v>
      </c>
      <c r="O853" s="554"/>
      <c r="P853" s="554"/>
      <c r="Q853" s="554"/>
      <c r="R853" s="554"/>
      <c r="S853" s="1231"/>
      <c r="T853" s="1232"/>
      <c r="U853" s="1232"/>
      <c r="V853" s="1232"/>
      <c r="W853" s="1233"/>
      <c r="X853" s="413"/>
      <c r="Y853" s="560">
        <f t="shared" si="299"/>
        <v>1820</v>
      </c>
      <c r="Z853" s="560">
        <f t="shared" si="300"/>
        <v>1820</v>
      </c>
      <c r="AA853" s="560">
        <f t="shared" si="301"/>
        <v>1820</v>
      </c>
      <c r="AB853" s="560">
        <f t="shared" si="302"/>
        <v>1820</v>
      </c>
      <c r="AC853" s="997">
        <f t="shared" si="303"/>
        <v>10000</v>
      </c>
      <c r="AD853" s="997">
        <f t="shared" si="296"/>
        <v>10000</v>
      </c>
      <c r="AE853" s="997">
        <f t="shared" si="297"/>
        <v>10000</v>
      </c>
      <c r="AF853" s="997">
        <f t="shared" si="298"/>
        <v>10000</v>
      </c>
      <c r="AG853" s="549"/>
      <c r="AH853" s="549"/>
      <c r="AI853" s="549"/>
      <c r="AJ853" s="549"/>
      <c r="AK853" s="549"/>
      <c r="AL853" s="549"/>
      <c r="AM853" s="549"/>
      <c r="AN853" s="549"/>
      <c r="AO853" s="549"/>
      <c r="AP853" s="549"/>
      <c r="AQ853" s="408"/>
      <c r="AR853" s="394"/>
      <c r="AS853" s="382"/>
      <c r="AT853" s="382"/>
      <c r="AU853" s="382"/>
    </row>
    <row r="854" spans="1:47" outlineLevel="3" x14ac:dyDescent="0.35">
      <c r="A854" s="382"/>
      <c r="B854" s="391"/>
      <c r="C854" s="384">
        <f t="shared" si="291"/>
        <v>4</v>
      </c>
      <c r="D854" s="408"/>
      <c r="E854" s="465"/>
      <c r="F854" s="465"/>
      <c r="G854" s="408"/>
      <c r="H854" s="429">
        <v>6</v>
      </c>
      <c r="I854" s="435"/>
      <c r="J854" s="429" t="s">
        <v>660</v>
      </c>
      <c r="K854" s="554">
        <f t="shared" si="304"/>
        <v>2184</v>
      </c>
      <c r="L854" s="554">
        <f t="shared" ref="L854:N854" si="309">L853+364</f>
        <v>2184</v>
      </c>
      <c r="M854" s="554">
        <f t="shared" si="309"/>
        <v>2184</v>
      </c>
      <c r="N854" s="554">
        <f t="shared" si="309"/>
        <v>2184</v>
      </c>
      <c r="O854" s="554"/>
      <c r="P854" s="554"/>
      <c r="Q854" s="554"/>
      <c r="R854" s="554"/>
      <c r="S854" s="1231"/>
      <c r="T854" s="1232"/>
      <c r="U854" s="1232"/>
      <c r="V854" s="1232"/>
      <c r="W854" s="1233"/>
      <c r="X854" s="413"/>
      <c r="Y854" s="560">
        <f t="shared" si="299"/>
        <v>2184</v>
      </c>
      <c r="Z854" s="560">
        <f t="shared" si="300"/>
        <v>2184</v>
      </c>
      <c r="AA854" s="560">
        <f t="shared" si="301"/>
        <v>2184</v>
      </c>
      <c r="AB854" s="560">
        <f t="shared" si="302"/>
        <v>2184</v>
      </c>
      <c r="AC854" s="997">
        <f t="shared" si="303"/>
        <v>10000</v>
      </c>
      <c r="AD854" s="997">
        <f t="shared" si="296"/>
        <v>10000</v>
      </c>
      <c r="AE854" s="997">
        <f t="shared" si="297"/>
        <v>10000</v>
      </c>
      <c r="AF854" s="997">
        <f t="shared" si="298"/>
        <v>10000</v>
      </c>
      <c r="AG854" s="549"/>
      <c r="AH854" s="549"/>
      <c r="AI854" s="549"/>
      <c r="AJ854" s="549"/>
      <c r="AK854" s="549"/>
      <c r="AL854" s="549"/>
      <c r="AM854" s="549"/>
      <c r="AN854" s="549"/>
      <c r="AO854" s="549"/>
      <c r="AP854" s="549"/>
      <c r="AQ854" s="408"/>
      <c r="AR854" s="394"/>
      <c r="AS854" s="382"/>
      <c r="AT854" s="382"/>
      <c r="AU854" s="382"/>
    </row>
    <row r="855" spans="1:47" outlineLevel="3" x14ac:dyDescent="0.35">
      <c r="A855" s="382"/>
      <c r="B855" s="391"/>
      <c r="C855" s="384">
        <f t="shared" si="291"/>
        <v>4</v>
      </c>
      <c r="D855" s="408"/>
      <c r="E855" s="465"/>
      <c r="F855" s="465"/>
      <c r="G855" s="408"/>
      <c r="H855" s="429">
        <v>7</v>
      </c>
      <c r="I855" s="435"/>
      <c r="J855" s="429" t="s">
        <v>660</v>
      </c>
      <c r="K855" s="554">
        <f t="shared" si="304"/>
        <v>2548</v>
      </c>
      <c r="L855" s="554">
        <f t="shared" ref="L855:N855" si="310">L854+364</f>
        <v>2548</v>
      </c>
      <c r="M855" s="554">
        <f t="shared" si="310"/>
        <v>2548</v>
      </c>
      <c r="N855" s="554">
        <f t="shared" si="310"/>
        <v>2548</v>
      </c>
      <c r="O855" s="554"/>
      <c r="P855" s="554"/>
      <c r="Q855" s="554"/>
      <c r="R855" s="554"/>
      <c r="S855" s="1231"/>
      <c r="T855" s="1232"/>
      <c r="U855" s="1232"/>
      <c r="V855" s="1232"/>
      <c r="W855" s="1233"/>
      <c r="X855" s="413"/>
      <c r="Y855" s="560">
        <f t="shared" si="299"/>
        <v>2548</v>
      </c>
      <c r="Z855" s="560">
        <f t="shared" si="300"/>
        <v>2548</v>
      </c>
      <c r="AA855" s="560">
        <f t="shared" si="301"/>
        <v>2548</v>
      </c>
      <c r="AB855" s="560">
        <f t="shared" si="302"/>
        <v>2548</v>
      </c>
      <c r="AC855" s="997">
        <f t="shared" si="303"/>
        <v>10000</v>
      </c>
      <c r="AD855" s="997">
        <f t="shared" si="296"/>
        <v>10000</v>
      </c>
      <c r="AE855" s="997">
        <f t="shared" si="297"/>
        <v>10000</v>
      </c>
      <c r="AF855" s="997">
        <f t="shared" si="298"/>
        <v>10000</v>
      </c>
      <c r="AG855" s="549"/>
      <c r="AH855" s="549"/>
      <c r="AI855" s="549"/>
      <c r="AJ855" s="549"/>
      <c r="AK855" s="549"/>
      <c r="AL855" s="549"/>
      <c r="AM855" s="549"/>
      <c r="AN855" s="549"/>
      <c r="AO855" s="549"/>
      <c r="AP855" s="549"/>
      <c r="AQ855" s="408"/>
      <c r="AR855" s="394"/>
      <c r="AS855" s="382"/>
      <c r="AT855" s="382"/>
      <c r="AU855" s="382"/>
    </row>
    <row r="856" spans="1:47" outlineLevel="3" x14ac:dyDescent="0.35">
      <c r="A856" s="382"/>
      <c r="B856" s="391"/>
      <c r="C856" s="384">
        <f t="shared" si="291"/>
        <v>4</v>
      </c>
      <c r="D856" s="408"/>
      <c r="E856" s="465"/>
      <c r="F856" s="465"/>
      <c r="G856" s="408"/>
      <c r="H856" s="555">
        <v>8</v>
      </c>
      <c r="I856" s="556"/>
      <c r="J856" s="555" t="s">
        <v>660</v>
      </c>
      <c r="K856" s="554">
        <f t="shared" si="304"/>
        <v>2912</v>
      </c>
      <c r="L856" s="554">
        <f t="shared" ref="L856:N856" si="311">L855+364</f>
        <v>2912</v>
      </c>
      <c r="M856" s="554">
        <f t="shared" si="311"/>
        <v>2912</v>
      </c>
      <c r="N856" s="554">
        <f t="shared" si="311"/>
        <v>2912</v>
      </c>
      <c r="O856" s="554"/>
      <c r="P856" s="554"/>
      <c r="Q856" s="554"/>
      <c r="R856" s="554"/>
      <c r="S856" s="1231"/>
      <c r="T856" s="1232"/>
      <c r="U856" s="1232"/>
      <c r="V856" s="1232"/>
      <c r="W856" s="1233"/>
      <c r="X856" s="413"/>
      <c r="Y856" s="560">
        <f t="shared" si="299"/>
        <v>2912</v>
      </c>
      <c r="Z856" s="560">
        <f t="shared" si="300"/>
        <v>2912</v>
      </c>
      <c r="AA856" s="560">
        <f t="shared" si="301"/>
        <v>2912</v>
      </c>
      <c r="AB856" s="560">
        <f t="shared" si="302"/>
        <v>2912</v>
      </c>
      <c r="AC856" s="997">
        <f t="shared" si="303"/>
        <v>10000</v>
      </c>
      <c r="AD856" s="997">
        <f t="shared" si="296"/>
        <v>10000</v>
      </c>
      <c r="AE856" s="997">
        <f t="shared" si="297"/>
        <v>10000</v>
      </c>
      <c r="AF856" s="997">
        <f t="shared" si="298"/>
        <v>10000</v>
      </c>
      <c r="AG856" s="559"/>
      <c r="AH856" s="559"/>
      <c r="AI856" s="559"/>
      <c r="AJ856" s="559"/>
      <c r="AK856" s="559"/>
      <c r="AL856" s="559"/>
      <c r="AM856" s="559"/>
      <c r="AN856" s="559"/>
      <c r="AO856" s="1174"/>
      <c r="AP856" s="1174"/>
      <c r="AQ856" s="408"/>
      <c r="AR856" s="394"/>
      <c r="AS856" s="382"/>
      <c r="AT856" s="382"/>
      <c r="AU856" s="382"/>
    </row>
    <row r="857" spans="1:47" outlineLevel="3" x14ac:dyDescent="0.35">
      <c r="A857" s="382"/>
      <c r="B857" s="391"/>
      <c r="C857" s="384">
        <f t="shared" si="291"/>
        <v>4</v>
      </c>
      <c r="D857" s="408"/>
      <c r="E857" s="465"/>
      <c r="F857" s="465"/>
      <c r="G857" s="408"/>
      <c r="H857" s="547" t="s">
        <v>657</v>
      </c>
      <c r="I857" s="548">
        <v>2</v>
      </c>
      <c r="J857" s="548" t="s">
        <v>663</v>
      </c>
      <c r="K857" s="554"/>
      <c r="L857" s="554"/>
      <c r="M857" s="554"/>
      <c r="N857" s="554"/>
      <c r="O857" s="554">
        <v>45</v>
      </c>
      <c r="P857" s="554">
        <v>45</v>
      </c>
      <c r="Q857" s="554">
        <v>45</v>
      </c>
      <c r="R857" s="554">
        <v>47</v>
      </c>
      <c r="S857" s="1231"/>
      <c r="T857" s="1232"/>
      <c r="U857" s="1232"/>
      <c r="V857" s="1232"/>
      <c r="W857" s="1233"/>
      <c r="X857" s="413"/>
      <c r="Y857" s="560">
        <f t="shared" ref="Y857:Y865" si="312">IF(K857="",10*364,K857)</f>
        <v>3640</v>
      </c>
      <c r="Z857" s="560">
        <f t="shared" ref="Z857:Z865" si="313">IF(L857="",10*364,L857)</f>
        <v>3640</v>
      </c>
      <c r="AA857" s="560">
        <f t="shared" ref="AA857:AA865" si="314">IF(M857="",10*364,M857)</f>
        <v>3640</v>
      </c>
      <c r="AB857" s="560">
        <f t="shared" ref="AB857:AB865" si="315">IF(N857="",10*364,N857)</f>
        <v>3640</v>
      </c>
      <c r="AC857" s="997">
        <f t="shared" si="303"/>
        <v>45</v>
      </c>
      <c r="AD857" s="997">
        <f t="shared" si="296"/>
        <v>45</v>
      </c>
      <c r="AE857" s="997">
        <f t="shared" si="297"/>
        <v>45</v>
      </c>
      <c r="AF857" s="997">
        <f t="shared" si="298"/>
        <v>47</v>
      </c>
      <c r="AG857" s="553"/>
      <c r="AH857" s="553"/>
      <c r="AI857" s="553"/>
      <c r="AJ857" s="553"/>
      <c r="AK857" s="553"/>
      <c r="AL857" s="553"/>
      <c r="AM857" s="553"/>
      <c r="AN857" s="553"/>
      <c r="AO857" s="1174"/>
      <c r="AP857" s="1174"/>
      <c r="AQ857" s="408"/>
      <c r="AR857" s="394"/>
      <c r="AS857" s="382"/>
      <c r="AT857" s="382"/>
      <c r="AU857" s="382"/>
    </row>
    <row r="858" spans="1:47" outlineLevel="3" x14ac:dyDescent="0.35">
      <c r="A858" s="382"/>
      <c r="B858" s="391"/>
      <c r="C858" s="384">
        <f t="shared" si="291"/>
        <v>4</v>
      </c>
      <c r="D858" s="408"/>
      <c r="E858" s="465"/>
      <c r="F858" s="465"/>
      <c r="G858" s="408"/>
      <c r="H858" s="429" t="s">
        <v>659</v>
      </c>
      <c r="I858" s="435"/>
      <c r="J858" s="435" t="s">
        <v>663</v>
      </c>
      <c r="K858" s="554">
        <f>INT(15*30.4)-7</f>
        <v>449</v>
      </c>
      <c r="L858" s="554">
        <f t="shared" ref="L858:N858" si="316">INT(15*30.4)-7</f>
        <v>449</v>
      </c>
      <c r="M858" s="554">
        <f t="shared" si="316"/>
        <v>449</v>
      </c>
      <c r="N858" s="554">
        <f t="shared" si="316"/>
        <v>449</v>
      </c>
      <c r="O858" s="554">
        <v>45</v>
      </c>
      <c r="P858" s="554">
        <v>45</v>
      </c>
      <c r="Q858" s="554">
        <v>45</v>
      </c>
      <c r="R858" s="554">
        <v>47</v>
      </c>
      <c r="S858" s="1231"/>
      <c r="T858" s="1232"/>
      <c r="U858" s="1232"/>
      <c r="V858" s="1232"/>
      <c r="W858" s="1233"/>
      <c r="X858" s="413"/>
      <c r="Y858" s="560">
        <f t="shared" si="312"/>
        <v>449</v>
      </c>
      <c r="Z858" s="560">
        <f t="shared" si="313"/>
        <v>449</v>
      </c>
      <c r="AA858" s="560">
        <f t="shared" si="314"/>
        <v>449</v>
      </c>
      <c r="AB858" s="560">
        <f t="shared" si="315"/>
        <v>449</v>
      </c>
      <c r="AC858" s="997">
        <f t="shared" si="303"/>
        <v>45</v>
      </c>
      <c r="AD858" s="997">
        <f t="shared" si="296"/>
        <v>45</v>
      </c>
      <c r="AE858" s="997">
        <f t="shared" si="297"/>
        <v>45</v>
      </c>
      <c r="AF858" s="997">
        <f t="shared" si="298"/>
        <v>47</v>
      </c>
      <c r="AG858" s="549"/>
      <c r="AH858" s="549"/>
      <c r="AI858" s="549"/>
      <c r="AJ858" s="549"/>
      <c r="AK858" s="549"/>
      <c r="AL858" s="549"/>
      <c r="AM858" s="549"/>
      <c r="AN858" s="549"/>
      <c r="AO858" s="549"/>
      <c r="AP858" s="549"/>
      <c r="AQ858" s="408"/>
      <c r="AR858" s="394"/>
      <c r="AS858" s="382"/>
      <c r="AT858" s="382"/>
      <c r="AU858" s="382"/>
    </row>
    <row r="859" spans="1:47" outlineLevel="3" x14ac:dyDescent="0.35">
      <c r="A859" s="382"/>
      <c r="B859" s="391"/>
      <c r="C859" s="384">
        <f t="shared" si="291"/>
        <v>4</v>
      </c>
      <c r="D859" s="408"/>
      <c r="E859" s="465"/>
      <c r="F859" s="465"/>
      <c r="G859" s="408"/>
      <c r="H859" s="429" t="s">
        <v>661</v>
      </c>
      <c r="I859" s="435"/>
      <c r="J859" s="435" t="s">
        <v>1130</v>
      </c>
      <c r="K859" s="554"/>
      <c r="L859" s="554"/>
      <c r="M859" s="554"/>
      <c r="N859" s="554"/>
      <c r="O859" s="554"/>
      <c r="P859" s="554"/>
      <c r="Q859" s="554"/>
      <c r="R859" s="554"/>
      <c r="S859" s="1231"/>
      <c r="T859" s="1232"/>
      <c r="U859" s="1232"/>
      <c r="V859" s="1232"/>
      <c r="W859" s="1233"/>
      <c r="X859" s="413"/>
      <c r="Y859" s="560">
        <f t="shared" si="312"/>
        <v>3640</v>
      </c>
      <c r="Z859" s="560">
        <f t="shared" si="313"/>
        <v>3640</v>
      </c>
      <c r="AA859" s="560">
        <f t="shared" si="314"/>
        <v>3640</v>
      </c>
      <c r="AB859" s="560">
        <f t="shared" si="315"/>
        <v>3640</v>
      </c>
      <c r="AC859" s="997">
        <f t="shared" si="303"/>
        <v>10000</v>
      </c>
      <c r="AD859" s="997">
        <f t="shared" si="296"/>
        <v>10000</v>
      </c>
      <c r="AE859" s="997">
        <f t="shared" si="297"/>
        <v>10000</v>
      </c>
      <c r="AF859" s="997">
        <f t="shared" si="298"/>
        <v>10000</v>
      </c>
      <c r="AG859" s="549"/>
      <c r="AH859" s="549"/>
      <c r="AI859" s="549"/>
      <c r="AJ859" s="549"/>
      <c r="AK859" s="549"/>
      <c r="AL859" s="549"/>
      <c r="AM859" s="549"/>
      <c r="AN859" s="549"/>
      <c r="AO859" s="549"/>
      <c r="AP859" s="549"/>
      <c r="AQ859" s="408"/>
      <c r="AR859" s="394"/>
      <c r="AS859" s="382"/>
      <c r="AT859" s="382"/>
      <c r="AU859" s="382"/>
    </row>
    <row r="860" spans="1:47" outlineLevel="3" x14ac:dyDescent="0.35">
      <c r="A860" s="382"/>
      <c r="B860" s="391"/>
      <c r="C860" s="384">
        <f t="shared" si="291"/>
        <v>4</v>
      </c>
      <c r="D860" s="408"/>
      <c r="E860" s="465"/>
      <c r="F860" s="465"/>
      <c r="G860" s="408"/>
      <c r="H860" s="429">
        <v>3</v>
      </c>
      <c r="I860" s="435"/>
      <c r="J860" s="429" t="s">
        <v>660</v>
      </c>
      <c r="K860" s="554"/>
      <c r="L860" s="554"/>
      <c r="M860" s="554"/>
      <c r="N860" s="554"/>
      <c r="O860" s="554"/>
      <c r="P860" s="554"/>
      <c r="Q860" s="554"/>
      <c r="R860" s="554"/>
      <c r="S860" s="1231"/>
      <c r="T860" s="1232"/>
      <c r="U860" s="1232"/>
      <c r="V860" s="1232"/>
      <c r="W860" s="1233"/>
      <c r="X860" s="413"/>
      <c r="Y860" s="560">
        <f t="shared" si="312"/>
        <v>3640</v>
      </c>
      <c r="Z860" s="560">
        <f t="shared" si="313"/>
        <v>3640</v>
      </c>
      <c r="AA860" s="560">
        <f t="shared" si="314"/>
        <v>3640</v>
      </c>
      <c r="AB860" s="560">
        <f t="shared" si="315"/>
        <v>3640</v>
      </c>
      <c r="AC860" s="997">
        <f t="shared" si="303"/>
        <v>10000</v>
      </c>
      <c r="AD860" s="997">
        <f t="shared" si="296"/>
        <v>10000</v>
      </c>
      <c r="AE860" s="997">
        <f t="shared" si="297"/>
        <v>10000</v>
      </c>
      <c r="AF860" s="997">
        <f t="shared" si="298"/>
        <v>10000</v>
      </c>
      <c r="AG860" s="549"/>
      <c r="AH860" s="549"/>
      <c r="AI860" s="549"/>
      <c r="AJ860" s="549"/>
      <c r="AK860" s="549"/>
      <c r="AL860" s="549"/>
      <c r="AM860" s="549"/>
      <c r="AN860" s="549"/>
      <c r="AO860" s="549"/>
      <c r="AP860" s="549"/>
      <c r="AQ860" s="408"/>
      <c r="AR860" s="394"/>
      <c r="AS860" s="382"/>
      <c r="AT860" s="382"/>
      <c r="AU860" s="382"/>
    </row>
    <row r="861" spans="1:47" outlineLevel="3" x14ac:dyDescent="0.35">
      <c r="A861" s="382"/>
      <c r="B861" s="391"/>
      <c r="C861" s="384">
        <f t="shared" si="291"/>
        <v>4</v>
      </c>
      <c r="D861" s="408"/>
      <c r="E861" s="465"/>
      <c r="F861" s="465"/>
      <c r="G861" s="408"/>
      <c r="H861" s="429">
        <v>4</v>
      </c>
      <c r="I861" s="435"/>
      <c r="J861" s="429" t="s">
        <v>660</v>
      </c>
      <c r="K861" s="554"/>
      <c r="L861" s="554"/>
      <c r="M861" s="554"/>
      <c r="N861" s="554"/>
      <c r="O861" s="554"/>
      <c r="P861" s="554"/>
      <c r="Q861" s="554"/>
      <c r="R861" s="554"/>
      <c r="S861" s="1231"/>
      <c r="T861" s="1232"/>
      <c r="U861" s="1232"/>
      <c r="V861" s="1232"/>
      <c r="W861" s="1233"/>
      <c r="X861" s="413"/>
      <c r="Y861" s="560">
        <f t="shared" si="312"/>
        <v>3640</v>
      </c>
      <c r="Z861" s="560">
        <f t="shared" si="313"/>
        <v>3640</v>
      </c>
      <c r="AA861" s="560">
        <f t="shared" si="314"/>
        <v>3640</v>
      </c>
      <c r="AB861" s="560">
        <f t="shared" si="315"/>
        <v>3640</v>
      </c>
      <c r="AC861" s="997">
        <f t="shared" si="303"/>
        <v>10000</v>
      </c>
      <c r="AD861" s="997">
        <f t="shared" si="296"/>
        <v>10000</v>
      </c>
      <c r="AE861" s="997">
        <f t="shared" si="297"/>
        <v>10000</v>
      </c>
      <c r="AF861" s="997">
        <f t="shared" si="298"/>
        <v>10000</v>
      </c>
      <c r="AG861" s="549"/>
      <c r="AH861" s="549"/>
      <c r="AI861" s="549"/>
      <c r="AJ861" s="549"/>
      <c r="AK861" s="549"/>
      <c r="AL861" s="549"/>
      <c r="AM861" s="549"/>
      <c r="AN861" s="549"/>
      <c r="AO861" s="549"/>
      <c r="AP861" s="549"/>
      <c r="AQ861" s="408"/>
      <c r="AR861" s="394"/>
      <c r="AS861" s="382"/>
      <c r="AT861" s="382"/>
      <c r="AU861" s="382"/>
    </row>
    <row r="862" spans="1:47" outlineLevel="3" x14ac:dyDescent="0.35">
      <c r="A862" s="382"/>
      <c r="B862" s="391"/>
      <c r="C862" s="384">
        <f t="shared" si="291"/>
        <v>4</v>
      </c>
      <c r="D862" s="408"/>
      <c r="E862" s="465"/>
      <c r="F862" s="465"/>
      <c r="G862" s="408"/>
      <c r="H862" s="429">
        <v>5</v>
      </c>
      <c r="I862" s="435"/>
      <c r="J862" s="429" t="s">
        <v>660</v>
      </c>
      <c r="K862" s="554"/>
      <c r="L862" s="554"/>
      <c r="M862" s="554"/>
      <c r="N862" s="554"/>
      <c r="O862" s="554"/>
      <c r="P862" s="554"/>
      <c r="Q862" s="554"/>
      <c r="R862" s="554"/>
      <c r="S862" s="1231"/>
      <c r="T862" s="1232"/>
      <c r="U862" s="1232"/>
      <c r="V862" s="1232"/>
      <c r="W862" s="1233"/>
      <c r="X862" s="413"/>
      <c r="Y862" s="560">
        <f t="shared" si="312"/>
        <v>3640</v>
      </c>
      <c r="Z862" s="560">
        <f t="shared" si="313"/>
        <v>3640</v>
      </c>
      <c r="AA862" s="560">
        <f t="shared" si="314"/>
        <v>3640</v>
      </c>
      <c r="AB862" s="560">
        <f t="shared" si="315"/>
        <v>3640</v>
      </c>
      <c r="AC862" s="997">
        <f t="shared" si="303"/>
        <v>10000</v>
      </c>
      <c r="AD862" s="997">
        <f t="shared" si="296"/>
        <v>10000</v>
      </c>
      <c r="AE862" s="997">
        <f t="shared" si="297"/>
        <v>10000</v>
      </c>
      <c r="AF862" s="997">
        <f t="shared" si="298"/>
        <v>10000</v>
      </c>
      <c r="AG862" s="549"/>
      <c r="AH862" s="549"/>
      <c r="AI862" s="549"/>
      <c r="AJ862" s="549"/>
      <c r="AK862" s="549"/>
      <c r="AL862" s="549"/>
      <c r="AM862" s="549"/>
      <c r="AN862" s="549"/>
      <c r="AO862" s="549"/>
      <c r="AP862" s="549"/>
      <c r="AQ862" s="408"/>
      <c r="AR862" s="394"/>
      <c r="AS862" s="382"/>
      <c r="AT862" s="382"/>
      <c r="AU862" s="382"/>
    </row>
    <row r="863" spans="1:47" outlineLevel="3" x14ac:dyDescent="0.35">
      <c r="A863" s="382"/>
      <c r="B863" s="391"/>
      <c r="C863" s="384">
        <f t="shared" si="291"/>
        <v>4</v>
      </c>
      <c r="D863" s="408"/>
      <c r="E863" s="465"/>
      <c r="F863" s="465"/>
      <c r="G863" s="408"/>
      <c r="H863" s="429">
        <v>6</v>
      </c>
      <c r="I863" s="435"/>
      <c r="J863" s="429" t="s">
        <v>660</v>
      </c>
      <c r="K863" s="554"/>
      <c r="L863" s="554"/>
      <c r="M863" s="554"/>
      <c r="N863" s="554"/>
      <c r="O863" s="554"/>
      <c r="P863" s="554"/>
      <c r="Q863" s="554"/>
      <c r="R863" s="554"/>
      <c r="S863" s="1231"/>
      <c r="T863" s="1232"/>
      <c r="U863" s="1232"/>
      <c r="V863" s="1232"/>
      <c r="W863" s="1233"/>
      <c r="X863" s="413"/>
      <c r="Y863" s="560">
        <f t="shared" si="312"/>
        <v>3640</v>
      </c>
      <c r="Z863" s="560">
        <f t="shared" si="313"/>
        <v>3640</v>
      </c>
      <c r="AA863" s="560">
        <f t="shared" si="314"/>
        <v>3640</v>
      </c>
      <c r="AB863" s="560">
        <f t="shared" si="315"/>
        <v>3640</v>
      </c>
      <c r="AC863" s="997">
        <f t="shared" si="303"/>
        <v>10000</v>
      </c>
      <c r="AD863" s="997">
        <f t="shared" si="296"/>
        <v>10000</v>
      </c>
      <c r="AE863" s="997">
        <f t="shared" si="297"/>
        <v>10000</v>
      </c>
      <c r="AF863" s="997">
        <f t="shared" si="298"/>
        <v>10000</v>
      </c>
      <c r="AG863" s="549"/>
      <c r="AH863" s="549"/>
      <c r="AI863" s="549"/>
      <c r="AJ863" s="549"/>
      <c r="AK863" s="549"/>
      <c r="AL863" s="549"/>
      <c r="AM863" s="549"/>
      <c r="AN863" s="549"/>
      <c r="AO863" s="549"/>
      <c r="AP863" s="549"/>
      <c r="AQ863" s="408"/>
      <c r="AR863" s="394"/>
      <c r="AS863" s="382"/>
      <c r="AT863" s="382"/>
      <c r="AU863" s="382"/>
    </row>
    <row r="864" spans="1:47" outlineLevel="3" x14ac:dyDescent="0.35">
      <c r="A864" s="382"/>
      <c r="B864" s="391"/>
      <c r="C864" s="384">
        <f t="shared" si="291"/>
        <v>4</v>
      </c>
      <c r="D864" s="408"/>
      <c r="E864" s="465"/>
      <c r="F864" s="465"/>
      <c r="G864" s="408"/>
      <c r="H864" s="429">
        <v>7</v>
      </c>
      <c r="I864" s="435"/>
      <c r="J864" s="429" t="s">
        <v>660</v>
      </c>
      <c r="K864" s="554"/>
      <c r="L864" s="554"/>
      <c r="M864" s="554"/>
      <c r="N864" s="554"/>
      <c r="O864" s="554"/>
      <c r="P864" s="554"/>
      <c r="Q864" s="554"/>
      <c r="R864" s="554"/>
      <c r="S864" s="1231"/>
      <c r="T864" s="1232"/>
      <c r="U864" s="1232"/>
      <c r="V864" s="1232"/>
      <c r="W864" s="1233"/>
      <c r="X864" s="413"/>
      <c r="Y864" s="560">
        <f t="shared" si="312"/>
        <v>3640</v>
      </c>
      <c r="Z864" s="560">
        <f t="shared" si="313"/>
        <v>3640</v>
      </c>
      <c r="AA864" s="560">
        <f t="shared" si="314"/>
        <v>3640</v>
      </c>
      <c r="AB864" s="560">
        <f t="shared" si="315"/>
        <v>3640</v>
      </c>
      <c r="AC864" s="997">
        <f t="shared" si="303"/>
        <v>10000</v>
      </c>
      <c r="AD864" s="997">
        <f t="shared" si="296"/>
        <v>10000</v>
      </c>
      <c r="AE864" s="997">
        <f t="shared" si="297"/>
        <v>10000</v>
      </c>
      <c r="AF864" s="997">
        <f t="shared" si="298"/>
        <v>10000</v>
      </c>
      <c r="AG864" s="549"/>
      <c r="AH864" s="549"/>
      <c r="AI864" s="549"/>
      <c r="AJ864" s="549"/>
      <c r="AK864" s="549"/>
      <c r="AL864" s="549"/>
      <c r="AM864" s="549"/>
      <c r="AN864" s="549"/>
      <c r="AO864" s="549"/>
      <c r="AP864" s="549"/>
      <c r="AQ864" s="408"/>
      <c r="AR864" s="394"/>
      <c r="AS864" s="382"/>
      <c r="AT864" s="382"/>
      <c r="AU864" s="382"/>
    </row>
    <row r="865" spans="1:47" outlineLevel="3" x14ac:dyDescent="0.35">
      <c r="A865" s="382"/>
      <c r="B865" s="391"/>
      <c r="C865" s="384">
        <f t="shared" si="291"/>
        <v>4</v>
      </c>
      <c r="D865" s="408"/>
      <c r="E865" s="465"/>
      <c r="F865" s="465"/>
      <c r="G865" s="408"/>
      <c r="H865" s="555">
        <v>8</v>
      </c>
      <c r="I865" s="556"/>
      <c r="J865" s="555" t="s">
        <v>660</v>
      </c>
      <c r="K865" s="554"/>
      <c r="L865" s="554"/>
      <c r="M865" s="554"/>
      <c r="N865" s="554"/>
      <c r="O865" s="554"/>
      <c r="P865" s="554"/>
      <c r="Q865" s="554"/>
      <c r="R865" s="554"/>
      <c r="S865" s="1234"/>
      <c r="T865" s="1235"/>
      <c r="U865" s="1235"/>
      <c r="V865" s="1235"/>
      <c r="W865" s="1236"/>
      <c r="X865" s="413"/>
      <c r="Y865" s="560">
        <f t="shared" si="312"/>
        <v>3640</v>
      </c>
      <c r="Z865" s="560">
        <f t="shared" si="313"/>
        <v>3640</v>
      </c>
      <c r="AA865" s="560">
        <f t="shared" si="314"/>
        <v>3640</v>
      </c>
      <c r="AB865" s="560">
        <f t="shared" si="315"/>
        <v>3640</v>
      </c>
      <c r="AC865" s="997">
        <f t="shared" si="303"/>
        <v>10000</v>
      </c>
      <c r="AD865" s="997">
        <f t="shared" si="296"/>
        <v>10000</v>
      </c>
      <c r="AE865" s="997">
        <f t="shared" si="297"/>
        <v>10000</v>
      </c>
      <c r="AF865" s="997">
        <f t="shared" si="298"/>
        <v>10000</v>
      </c>
      <c r="AG865" s="559"/>
      <c r="AH865" s="559"/>
      <c r="AI865" s="559"/>
      <c r="AJ865" s="559"/>
      <c r="AK865" s="559"/>
      <c r="AL865" s="559"/>
      <c r="AM865" s="559"/>
      <c r="AN865" s="559"/>
      <c r="AO865" s="1174"/>
      <c r="AP865" s="1174"/>
      <c r="AQ865" s="408"/>
      <c r="AR865" s="394"/>
      <c r="AS865" s="382"/>
      <c r="AT865" s="382"/>
      <c r="AU865" s="382"/>
    </row>
    <row r="866" spans="1:47" ht="5.15" customHeight="1" outlineLevel="2" x14ac:dyDescent="0.3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428</v>
      </c>
      <c r="AR866" s="394"/>
      <c r="AS866" s="382"/>
      <c r="AT866" s="382"/>
      <c r="AU866" s="382"/>
    </row>
    <row r="867" spans="1:47" ht="5.15" customHeight="1" outlineLevel="2" x14ac:dyDescent="0.3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15" customHeight="1" outlineLevel="1" x14ac:dyDescent="0.3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128</v>
      </c>
      <c r="AS868" s="382"/>
      <c r="AT868" s="382"/>
      <c r="AU868" s="382"/>
    </row>
    <row r="869" spans="1:47" ht="5.15" customHeight="1" x14ac:dyDescent="0.3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3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3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15" customHeight="1" thickBot="1" x14ac:dyDescent="0.4">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15" customHeight="1" outlineLevel="1" collapsed="1" x14ac:dyDescent="0.3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3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49999999999999" customHeight="1" x14ac:dyDescent="0.35">
      <c r="A875" s="382"/>
      <c r="B875" s="391"/>
      <c r="C875" s="384">
        <v>1.02</v>
      </c>
      <c r="D875" s="395"/>
      <c r="E875" s="458" t="s">
        <v>416</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49999999999999" customHeight="1" outlineLevel="1" x14ac:dyDescent="0.35">
      <c r="A876" s="382"/>
      <c r="B876" s="391"/>
      <c r="C876" s="384">
        <f>INT($C$875)+1.02</f>
        <v>2.02</v>
      </c>
      <c r="D876" s="395"/>
      <c r="E876" s="458" t="s">
        <v>418</v>
      </c>
      <c r="F876" s="462">
        <v>1</v>
      </c>
      <c r="G876" s="400"/>
      <c r="H876" s="401" t="s">
        <v>664</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15" customHeight="1" outlineLevel="2" x14ac:dyDescent="0.3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3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35">
      <c r="A879" s="382"/>
      <c r="B879" s="391"/>
      <c r="C879" s="384">
        <f>INT($C$875)+2</f>
        <v>3</v>
      </c>
      <c r="D879" s="392"/>
      <c r="E879" s="465"/>
      <c r="F879" s="465"/>
      <c r="G879" s="392"/>
      <c r="H879" s="407"/>
      <c r="I879" s="407"/>
      <c r="J879" s="407"/>
      <c r="K879" s="407"/>
      <c r="L879" s="466" t="s">
        <v>665</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35">
      <c r="A880" s="382"/>
      <c r="B880" s="391"/>
      <c r="C880" s="384">
        <f>INT($C$875)+2</f>
        <v>3</v>
      </c>
      <c r="D880" s="392"/>
      <c r="E880" s="465"/>
      <c r="F880" s="465"/>
      <c r="G880" s="392"/>
      <c r="H880" s="407"/>
      <c r="I880" s="407"/>
      <c r="J880" s="407"/>
      <c r="K880" s="407"/>
      <c r="L880" s="407"/>
      <c r="M880" s="407"/>
      <c r="N880" s="466" t="s">
        <v>666</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28" outlineLevel="2" x14ac:dyDescent="0.35">
      <c r="A881" s="382"/>
      <c r="B881" s="391"/>
      <c r="C881" s="384">
        <f>INT($C$875)+2</f>
        <v>3</v>
      </c>
      <c r="D881" s="392"/>
      <c r="E881" s="465"/>
      <c r="F881" s="465"/>
      <c r="G881" s="392"/>
      <c r="H881" s="407" t="s">
        <v>667</v>
      </c>
      <c r="I881" s="407"/>
      <c r="J881" s="407" t="s">
        <v>668</v>
      </c>
      <c r="K881" s="407" t="s">
        <v>163</v>
      </c>
      <c r="L881" s="407" t="s">
        <v>669</v>
      </c>
      <c r="M881" s="407" t="s">
        <v>670</v>
      </c>
      <c r="N881" s="407" t="s">
        <v>671</v>
      </c>
      <c r="O881" s="407" t="s">
        <v>672</v>
      </c>
      <c r="P881" s="407" t="s">
        <v>673</v>
      </c>
      <c r="Q881" s="561" t="s">
        <v>674</v>
      </c>
      <c r="R881" s="407" t="s">
        <v>675</v>
      </c>
      <c r="S881" s="407" t="s">
        <v>676</v>
      </c>
      <c r="T881" s="407" t="s">
        <v>930</v>
      </c>
      <c r="U881" s="407" t="s">
        <v>629</v>
      </c>
      <c r="V881" s="407" t="s">
        <v>677</v>
      </c>
      <c r="W881" s="407" t="s">
        <v>678</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35">
      <c r="A882" s="382"/>
      <c r="B882" s="391" t="s">
        <v>421</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3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35">
      <c r="A884" s="382"/>
      <c r="B884" s="391" t="s">
        <v>422</v>
      </c>
      <c r="C884" s="384">
        <f>INT(MAX($C$885:$C$995))+1</f>
        <v>5</v>
      </c>
      <c r="D884" s="408" t="s">
        <v>423</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15" customHeight="1" outlineLevel="2" x14ac:dyDescent="0.35">
      <c r="A885" s="382"/>
      <c r="B885" s="391"/>
      <c r="C885" s="384">
        <f>INT($C$875)+2.005</f>
        <v>3.0049999999999999</v>
      </c>
      <c r="D885" s="408" t="s">
        <v>424</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35">
      <c r="A886" s="382"/>
      <c r="B886" s="391"/>
      <c r="C886" s="384">
        <f>INT($C$875)+2</f>
        <v>3</v>
      </c>
      <c r="D886" s="408"/>
      <c r="E886" s="465" t="s">
        <v>679</v>
      </c>
      <c r="F886" s="459" t="s">
        <v>680</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35">
      <c r="A887" s="382"/>
      <c r="B887" s="391"/>
      <c r="C887" s="384">
        <f>INT($C$875)+2</f>
        <v>3</v>
      </c>
      <c r="D887" s="408"/>
      <c r="E887" s="465">
        <v>0</v>
      </c>
      <c r="F887" s="459" t="b">
        <f t="shared" ref="F887:F918" si="317">COUNTIFS($L887:$W887,"-")&lt;&gt;COUNTA($L887:$W887)</f>
        <v>1</v>
      </c>
      <c r="G887" s="408"/>
      <c r="H887" s="565" t="s">
        <v>681</v>
      </c>
      <c r="I887" s="565"/>
      <c r="J887" s="547" t="s">
        <v>682</v>
      </c>
      <c r="K887" s="566" t="str">
        <f>IF(L887&lt;0,"-",IFERROR(DATE(2019,1,($L887)*7+1),"-"))</f>
        <v>-</v>
      </c>
      <c r="L887" s="567" t="s">
        <v>683</v>
      </c>
      <c r="M887" s="567" t="s">
        <v>683</v>
      </c>
      <c r="N887" s="567" t="s">
        <v>683</v>
      </c>
      <c r="O887" s="567" t="s">
        <v>683</v>
      </c>
      <c r="P887" s="567" t="s">
        <v>683</v>
      </c>
      <c r="Q887" s="567" t="s">
        <v>683</v>
      </c>
      <c r="R887" s="567" t="s">
        <v>683</v>
      </c>
      <c r="S887" s="567" t="s">
        <v>683</v>
      </c>
      <c r="T887" s="567" t="s">
        <v>683</v>
      </c>
      <c r="U887" s="567" t="s">
        <v>683</v>
      </c>
      <c r="V887" s="567" t="s">
        <v>683</v>
      </c>
      <c r="W887" s="567" t="s">
        <v>683</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35">
      <c r="A888" s="382"/>
      <c r="B888" s="391"/>
      <c r="C888" s="384">
        <f>INT($C$875)+2</f>
        <v>3</v>
      </c>
      <c r="D888" s="408"/>
      <c r="E888" s="568">
        <f>E887</f>
        <v>0</v>
      </c>
      <c r="F888" s="459" t="b">
        <f t="shared" si="317"/>
        <v>1</v>
      </c>
      <c r="G888" s="408"/>
      <c r="H888" s="1194" t="s">
        <v>684</v>
      </c>
      <c r="I888" s="1195"/>
      <c r="J888" s="569" t="s">
        <v>685</v>
      </c>
      <c r="K888" s="570">
        <f t="shared" ref="K888:K951" si="318">IF(L888&lt;0,"-",IFERROR(DATE(2019,1,($L888)*7+1),"-"))</f>
        <v>43802</v>
      </c>
      <c r="L888" s="455">
        <v>48</v>
      </c>
      <c r="M888" s="571" t="s">
        <v>683</v>
      </c>
      <c r="N888" s="571" t="s">
        <v>683</v>
      </c>
      <c r="O888" s="571" t="s">
        <v>683</v>
      </c>
      <c r="P888" s="571" t="s">
        <v>683</v>
      </c>
      <c r="Q888" s="571" t="s">
        <v>683</v>
      </c>
      <c r="R888" s="571" t="s">
        <v>683</v>
      </c>
      <c r="S888" s="571" t="s">
        <v>683</v>
      </c>
      <c r="T888" s="571" t="s">
        <v>683</v>
      </c>
      <c r="U888" s="571" t="s">
        <v>683</v>
      </c>
      <c r="V888" s="571" t="s">
        <v>683</v>
      </c>
      <c r="W888" s="571" t="s">
        <v>683</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35">
      <c r="A889" s="382"/>
      <c r="B889" s="391"/>
      <c r="C889" s="384">
        <f>INT($C$875)+2</f>
        <v>3</v>
      </c>
      <c r="D889" s="408"/>
      <c r="E889" s="568">
        <f>E888</f>
        <v>0</v>
      </c>
      <c r="F889" s="459" t="b">
        <f t="shared" si="317"/>
        <v>1</v>
      </c>
      <c r="G889" s="408"/>
      <c r="H889" s="1196"/>
      <c r="I889" s="1197"/>
      <c r="J889" s="569" t="s">
        <v>686</v>
      </c>
      <c r="K889" s="570" t="str">
        <f t="shared" si="318"/>
        <v>-</v>
      </c>
      <c r="L889" s="571" t="s">
        <v>687</v>
      </c>
      <c r="M889" s="455">
        <v>26</v>
      </c>
      <c r="N889" s="571" t="s">
        <v>687</v>
      </c>
      <c r="O889" s="571" t="s">
        <v>687</v>
      </c>
      <c r="P889" s="571" t="s">
        <v>687</v>
      </c>
      <c r="Q889" s="571" t="s">
        <v>687</v>
      </c>
      <c r="R889" s="571" t="s">
        <v>687</v>
      </c>
      <c r="S889" s="571" t="s">
        <v>687</v>
      </c>
      <c r="T889" s="571" t="s">
        <v>687</v>
      </c>
      <c r="U889" s="571" t="s">
        <v>687</v>
      </c>
      <c r="V889" s="571" t="s">
        <v>687</v>
      </c>
      <c r="W889" s="571" t="s">
        <v>687</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35">
      <c r="A890" s="382"/>
      <c r="B890" s="391"/>
      <c r="C890" s="384">
        <f>INT($C$875)+2</f>
        <v>3</v>
      </c>
      <c r="D890" s="408"/>
      <c r="E890" s="568">
        <f>E889</f>
        <v>0</v>
      </c>
      <c r="F890" s="459" t="b">
        <f t="shared" si="317"/>
        <v>1</v>
      </c>
      <c r="G890" s="408"/>
      <c r="H890" s="1198"/>
      <c r="I890" s="1199"/>
      <c r="J890" s="555" t="s">
        <v>688</v>
      </c>
      <c r="K890" s="572" t="str">
        <f t="shared" si="318"/>
        <v>-</v>
      </c>
      <c r="L890" s="569" t="s">
        <v>683</v>
      </c>
      <c r="M890" s="569" t="s">
        <v>683</v>
      </c>
      <c r="N890" s="569" t="s">
        <v>683</v>
      </c>
      <c r="O890" s="569" t="s">
        <v>683</v>
      </c>
      <c r="P890" s="569" t="s">
        <v>683</v>
      </c>
      <c r="Q890" s="569" t="s">
        <v>683</v>
      </c>
      <c r="R890" s="569" t="s">
        <v>683</v>
      </c>
      <c r="S890" s="569" t="s">
        <v>683</v>
      </c>
      <c r="T890" s="569" t="s">
        <v>683</v>
      </c>
      <c r="U890" s="569" t="s">
        <v>683</v>
      </c>
      <c r="V890" s="573" t="s">
        <v>683</v>
      </c>
      <c r="W890" s="573" t="s">
        <v>683</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35">
      <c r="A891" s="382"/>
      <c r="B891" s="391"/>
      <c r="C891" s="384">
        <f t="shared" ref="C891:C922" si="319">INT($C$875)+3</f>
        <v>4</v>
      </c>
      <c r="D891" s="408"/>
      <c r="E891" s="465">
        <v>1</v>
      </c>
      <c r="F891" s="459" t="b">
        <f t="shared" si="317"/>
        <v>1</v>
      </c>
      <c r="G891" s="408"/>
      <c r="H891" s="565" t="s">
        <v>689</v>
      </c>
      <c r="I891" s="565"/>
      <c r="J891" s="547" t="s">
        <v>682</v>
      </c>
      <c r="K891" s="566" t="str">
        <f t="shared" si="318"/>
        <v>-</v>
      </c>
      <c r="L891" s="567" t="s">
        <v>683</v>
      </c>
      <c r="M891" s="567" t="s">
        <v>683</v>
      </c>
      <c r="N891" s="567" t="s">
        <v>683</v>
      </c>
      <c r="O891" s="567" t="s">
        <v>683</v>
      </c>
      <c r="P891" s="567" t="s">
        <v>683</v>
      </c>
      <c r="Q891" s="567" t="s">
        <v>683</v>
      </c>
      <c r="R891" s="567" t="s">
        <v>683</v>
      </c>
      <c r="S891" s="567" t="s">
        <v>683</v>
      </c>
      <c r="T891" s="567" t="s">
        <v>683</v>
      </c>
      <c r="U891" s="567" t="s">
        <v>683</v>
      </c>
      <c r="V891" s="567" t="s">
        <v>683</v>
      </c>
      <c r="W891" s="567" t="s">
        <v>683</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35">
      <c r="A892" s="382"/>
      <c r="B892" s="391"/>
      <c r="C892" s="384">
        <f t="shared" si="319"/>
        <v>4</v>
      </c>
      <c r="D892" s="408"/>
      <c r="E892" s="568">
        <f>E891</f>
        <v>1</v>
      </c>
      <c r="F892" s="459" t="b">
        <f t="shared" si="317"/>
        <v>1</v>
      </c>
      <c r="G892" s="408"/>
      <c r="H892" s="1194" t="s">
        <v>690</v>
      </c>
      <c r="I892" s="1195"/>
      <c r="J892" s="569" t="s">
        <v>685</v>
      </c>
      <c r="K892" s="570">
        <f t="shared" si="318"/>
        <v>43536</v>
      </c>
      <c r="L892" s="455">
        <v>10</v>
      </c>
      <c r="M892" s="571" t="s">
        <v>683</v>
      </c>
      <c r="N892" s="571" t="s">
        <v>683</v>
      </c>
      <c r="O892" s="571" t="s">
        <v>683</v>
      </c>
      <c r="P892" s="571" t="s">
        <v>683</v>
      </c>
      <c r="Q892" s="571" t="s">
        <v>683</v>
      </c>
      <c r="R892" s="571" t="s">
        <v>683</v>
      </c>
      <c r="S892" s="455" t="b">
        <v>1</v>
      </c>
      <c r="T892" s="571" t="s">
        <v>683</v>
      </c>
      <c r="U892" s="571" t="s">
        <v>683</v>
      </c>
      <c r="V892" s="571" t="s">
        <v>683</v>
      </c>
      <c r="W892" s="571" t="s">
        <v>683</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35">
      <c r="A893" s="382"/>
      <c r="B893" s="391"/>
      <c r="C893" s="384">
        <f t="shared" si="319"/>
        <v>4</v>
      </c>
      <c r="D893" s="408"/>
      <c r="E893" s="568">
        <f>E892</f>
        <v>1</v>
      </c>
      <c r="F893" s="459" t="b">
        <f t="shared" si="317"/>
        <v>1</v>
      </c>
      <c r="G893" s="408"/>
      <c r="H893" s="1196"/>
      <c r="I893" s="1197"/>
      <c r="J893" s="569" t="s">
        <v>686</v>
      </c>
      <c r="K893" s="570" t="str">
        <f t="shared" si="318"/>
        <v>-</v>
      </c>
      <c r="L893" s="571" t="s">
        <v>687</v>
      </c>
      <c r="M893" s="571" t="s">
        <v>687</v>
      </c>
      <c r="N893" s="571" t="s">
        <v>687</v>
      </c>
      <c r="O893" s="571" t="s">
        <v>687</v>
      </c>
      <c r="P893" s="571" t="s">
        <v>687</v>
      </c>
      <c r="Q893" s="571" t="s">
        <v>687</v>
      </c>
      <c r="R893" s="571" t="s">
        <v>687</v>
      </c>
      <c r="S893" s="571" t="s">
        <v>687</v>
      </c>
      <c r="T893" s="571" t="s">
        <v>687</v>
      </c>
      <c r="U893" s="571" t="s">
        <v>687</v>
      </c>
      <c r="V893" s="571" t="s">
        <v>687</v>
      </c>
      <c r="W893" s="571" t="s">
        <v>687</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35">
      <c r="A894" s="382"/>
      <c r="B894" s="391"/>
      <c r="C894" s="384">
        <f t="shared" si="319"/>
        <v>4</v>
      </c>
      <c r="D894" s="408"/>
      <c r="E894" s="568">
        <f>E893</f>
        <v>1</v>
      </c>
      <c r="F894" s="459" t="b">
        <f t="shared" si="317"/>
        <v>1</v>
      </c>
      <c r="G894" s="408"/>
      <c r="H894" s="1198"/>
      <c r="I894" s="1199"/>
      <c r="J894" s="555" t="s">
        <v>688</v>
      </c>
      <c r="K894" s="572" t="str">
        <f t="shared" si="318"/>
        <v>-</v>
      </c>
      <c r="L894" s="569" t="s">
        <v>683</v>
      </c>
      <c r="M894" s="569" t="s">
        <v>683</v>
      </c>
      <c r="N894" s="569" t="s">
        <v>683</v>
      </c>
      <c r="O894" s="569" t="s">
        <v>683</v>
      </c>
      <c r="P894" s="569" t="s">
        <v>683</v>
      </c>
      <c r="Q894" s="569" t="s">
        <v>683</v>
      </c>
      <c r="R894" s="569" t="s">
        <v>683</v>
      </c>
      <c r="S894" s="569" t="s">
        <v>683</v>
      </c>
      <c r="T894" s="569" t="s">
        <v>683</v>
      </c>
      <c r="U894" s="569" t="s">
        <v>683</v>
      </c>
      <c r="V894" s="573" t="s">
        <v>683</v>
      </c>
      <c r="W894" s="573" t="s">
        <v>683</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35">
      <c r="A895" s="382"/>
      <c r="B895" s="391"/>
      <c r="C895" s="384">
        <f t="shared" si="319"/>
        <v>4</v>
      </c>
      <c r="D895" s="408"/>
      <c r="E895" s="465">
        <v>2</v>
      </c>
      <c r="F895" s="459" t="b">
        <f t="shared" si="317"/>
        <v>1</v>
      </c>
      <c r="G895" s="408"/>
      <c r="H895" s="565" t="s">
        <v>691</v>
      </c>
      <c r="I895" s="565"/>
      <c r="J895" s="547" t="s">
        <v>682</v>
      </c>
      <c r="K895" s="566" t="str">
        <f t="shared" si="318"/>
        <v>-</v>
      </c>
      <c r="L895" s="567" t="s">
        <v>683</v>
      </c>
      <c r="M895" s="574">
        <v>42</v>
      </c>
      <c r="N895" s="567" t="s">
        <v>683</v>
      </c>
      <c r="O895" s="567" t="s">
        <v>683</v>
      </c>
      <c r="P895" s="567" t="s">
        <v>683</v>
      </c>
      <c r="Q895" s="567" t="s">
        <v>683</v>
      </c>
      <c r="R895" s="567" t="s">
        <v>683</v>
      </c>
      <c r="S895" s="567" t="s">
        <v>683</v>
      </c>
      <c r="T895" s="567" t="s">
        <v>683</v>
      </c>
      <c r="U895" s="567" t="s">
        <v>683</v>
      </c>
      <c r="V895" s="567" t="s">
        <v>683</v>
      </c>
      <c r="W895" s="567" t="s">
        <v>683</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35">
      <c r="A896" s="382"/>
      <c r="B896" s="391"/>
      <c r="C896" s="384">
        <f t="shared" si="319"/>
        <v>4</v>
      </c>
      <c r="D896" s="408"/>
      <c r="E896" s="568">
        <f>E895</f>
        <v>2</v>
      </c>
      <c r="F896" s="459" t="b">
        <f t="shared" si="317"/>
        <v>1</v>
      </c>
      <c r="G896" s="408"/>
      <c r="H896" s="1194" t="s">
        <v>692</v>
      </c>
      <c r="I896" s="1195"/>
      <c r="J896" s="569" t="s">
        <v>685</v>
      </c>
      <c r="K896" s="570">
        <f t="shared" si="318"/>
        <v>43536</v>
      </c>
      <c r="L896" s="455">
        <v>10</v>
      </c>
      <c r="M896" s="571" t="s">
        <v>683</v>
      </c>
      <c r="N896" s="571" t="s">
        <v>683</v>
      </c>
      <c r="O896" s="571" t="s">
        <v>683</v>
      </c>
      <c r="P896" s="571" t="s">
        <v>683</v>
      </c>
      <c r="Q896" s="571" t="s">
        <v>683</v>
      </c>
      <c r="R896" s="571" t="s">
        <v>683</v>
      </c>
      <c r="S896" s="571" t="s">
        <v>683</v>
      </c>
      <c r="T896" s="571" t="s">
        <v>683</v>
      </c>
      <c r="U896" s="571" t="s">
        <v>683</v>
      </c>
      <c r="V896" s="571" t="s">
        <v>683</v>
      </c>
      <c r="W896" s="571" t="s">
        <v>683</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35">
      <c r="A897" s="382"/>
      <c r="B897" s="391"/>
      <c r="C897" s="384">
        <f t="shared" si="319"/>
        <v>4</v>
      </c>
      <c r="D897" s="408"/>
      <c r="E897" s="568">
        <f>E896</f>
        <v>2</v>
      </c>
      <c r="F897" s="459" t="b">
        <f t="shared" si="317"/>
        <v>1</v>
      </c>
      <c r="G897" s="408"/>
      <c r="H897" s="1196"/>
      <c r="I897" s="1197"/>
      <c r="J897" s="569" t="s">
        <v>686</v>
      </c>
      <c r="K897" s="570" t="str">
        <f t="shared" si="318"/>
        <v>-</v>
      </c>
      <c r="L897" s="571" t="s">
        <v>687</v>
      </c>
      <c r="M897" s="571" t="s">
        <v>687</v>
      </c>
      <c r="N897" s="571" t="s">
        <v>687</v>
      </c>
      <c r="O897" s="571" t="s">
        <v>687</v>
      </c>
      <c r="P897" s="571" t="s">
        <v>687</v>
      </c>
      <c r="Q897" s="571" t="s">
        <v>687</v>
      </c>
      <c r="R897" s="571" t="s">
        <v>687</v>
      </c>
      <c r="S897" s="571" t="s">
        <v>687</v>
      </c>
      <c r="T897" s="571" t="s">
        <v>687</v>
      </c>
      <c r="U897" s="571" t="s">
        <v>687</v>
      </c>
      <c r="V897" s="571" t="s">
        <v>687</v>
      </c>
      <c r="W897" s="571" t="s">
        <v>687</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35">
      <c r="A898" s="382"/>
      <c r="B898" s="391"/>
      <c r="C898" s="384">
        <f t="shared" si="319"/>
        <v>4</v>
      </c>
      <c r="D898" s="408"/>
      <c r="E898" s="568">
        <f>E897</f>
        <v>2</v>
      </c>
      <c r="F898" s="459" t="b">
        <f t="shared" si="317"/>
        <v>1</v>
      </c>
      <c r="G898" s="408"/>
      <c r="H898" s="1198"/>
      <c r="I898" s="1199"/>
      <c r="J898" s="555" t="s">
        <v>688</v>
      </c>
      <c r="K898" s="572" t="str">
        <f t="shared" si="318"/>
        <v>-</v>
      </c>
      <c r="L898" s="569" t="s">
        <v>683</v>
      </c>
      <c r="M898" s="569" t="s">
        <v>683</v>
      </c>
      <c r="N898" s="569" t="s">
        <v>683</v>
      </c>
      <c r="O898" s="569" t="s">
        <v>683</v>
      </c>
      <c r="P898" s="569" t="s">
        <v>683</v>
      </c>
      <c r="Q898" s="569" t="s">
        <v>683</v>
      </c>
      <c r="R898" s="569" t="s">
        <v>683</v>
      </c>
      <c r="S898" s="569" t="s">
        <v>683</v>
      </c>
      <c r="T898" s="569" t="s">
        <v>683</v>
      </c>
      <c r="U898" s="569" t="s">
        <v>683</v>
      </c>
      <c r="V898" s="573" t="s">
        <v>683</v>
      </c>
      <c r="W898" s="573" t="s">
        <v>683</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35">
      <c r="A899" s="382"/>
      <c r="B899" s="391"/>
      <c r="C899" s="384">
        <f t="shared" si="319"/>
        <v>4</v>
      </c>
      <c r="D899" s="408"/>
      <c r="E899" s="465">
        <v>3</v>
      </c>
      <c r="F899" s="459" t="b">
        <f t="shared" si="317"/>
        <v>1</v>
      </c>
      <c r="G899" s="408"/>
      <c r="H899" s="565" t="s">
        <v>693</v>
      </c>
      <c r="I899" s="565"/>
      <c r="J899" s="547" t="s">
        <v>682</v>
      </c>
      <c r="K899" s="566" t="str">
        <f t="shared" si="318"/>
        <v>-</v>
      </c>
      <c r="L899" s="567" t="s">
        <v>683</v>
      </c>
      <c r="M899" s="567" t="s">
        <v>683</v>
      </c>
      <c r="N899" s="567" t="s">
        <v>683</v>
      </c>
      <c r="O899" s="567" t="s">
        <v>683</v>
      </c>
      <c r="P899" s="567" t="s">
        <v>683</v>
      </c>
      <c r="Q899" s="567" t="s">
        <v>683</v>
      </c>
      <c r="R899" s="567" t="s">
        <v>683</v>
      </c>
      <c r="S899" s="567" t="s">
        <v>683</v>
      </c>
      <c r="T899" s="567" t="s">
        <v>683</v>
      </c>
      <c r="U899" s="567" t="s">
        <v>683</v>
      </c>
      <c r="V899" s="567" t="s">
        <v>683</v>
      </c>
      <c r="W899" s="567" t="s">
        <v>683</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35">
      <c r="A900" s="382"/>
      <c r="B900" s="391"/>
      <c r="C900" s="384">
        <f t="shared" si="319"/>
        <v>4</v>
      </c>
      <c r="D900" s="408"/>
      <c r="E900" s="568">
        <f>E899</f>
        <v>3</v>
      </c>
      <c r="F900" s="459" t="b">
        <f t="shared" si="317"/>
        <v>1</v>
      </c>
      <c r="G900" s="408"/>
      <c r="H900" s="1194" t="s">
        <v>694</v>
      </c>
      <c r="I900" s="1195"/>
      <c r="J900" s="569" t="s">
        <v>685</v>
      </c>
      <c r="K900" s="570">
        <f t="shared" si="318"/>
        <v>43802</v>
      </c>
      <c r="L900" s="455">
        <v>48</v>
      </c>
      <c r="M900" s="571" t="s">
        <v>683</v>
      </c>
      <c r="N900" s="571" t="s">
        <v>683</v>
      </c>
      <c r="O900" s="571" t="s">
        <v>683</v>
      </c>
      <c r="P900" s="571" t="s">
        <v>683</v>
      </c>
      <c r="Q900" s="571" t="s">
        <v>683</v>
      </c>
      <c r="R900" s="571" t="s">
        <v>683</v>
      </c>
      <c r="S900" s="571" t="s">
        <v>683</v>
      </c>
      <c r="T900" s="571" t="s">
        <v>683</v>
      </c>
      <c r="U900" s="571" t="s">
        <v>683</v>
      </c>
      <c r="V900" s="571" t="s">
        <v>683</v>
      </c>
      <c r="W900" s="571" t="s">
        <v>683</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35">
      <c r="A901" s="382"/>
      <c r="B901" s="391"/>
      <c r="C901" s="384">
        <f t="shared" si="319"/>
        <v>4</v>
      </c>
      <c r="D901" s="408"/>
      <c r="E901" s="568">
        <f>E900</f>
        <v>3</v>
      </c>
      <c r="F901" s="459" t="b">
        <f t="shared" si="317"/>
        <v>1</v>
      </c>
      <c r="G901" s="408"/>
      <c r="H901" s="1196"/>
      <c r="I901" s="1197"/>
      <c r="J901" s="569" t="s">
        <v>686</v>
      </c>
      <c r="K901" s="570" t="str">
        <f t="shared" si="318"/>
        <v>-</v>
      </c>
      <c r="L901" s="571" t="s">
        <v>687</v>
      </c>
      <c r="M901" s="455">
        <v>26</v>
      </c>
      <c r="N901" s="571" t="s">
        <v>687</v>
      </c>
      <c r="O901" s="571" t="s">
        <v>687</v>
      </c>
      <c r="P901" s="571" t="s">
        <v>687</v>
      </c>
      <c r="Q901" s="571" t="s">
        <v>687</v>
      </c>
      <c r="R901" s="571" t="s">
        <v>687</v>
      </c>
      <c r="S901" s="571" t="s">
        <v>687</v>
      </c>
      <c r="T901" s="571" t="s">
        <v>687</v>
      </c>
      <c r="U901" s="571" t="s">
        <v>687</v>
      </c>
      <c r="V901" s="571" t="s">
        <v>687</v>
      </c>
      <c r="W901" s="571" t="s">
        <v>687</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35">
      <c r="A902" s="382"/>
      <c r="B902" s="391"/>
      <c r="C902" s="384">
        <f t="shared" si="319"/>
        <v>4</v>
      </c>
      <c r="D902" s="408"/>
      <c r="E902" s="568">
        <f>E901</f>
        <v>3</v>
      </c>
      <c r="F902" s="459" t="b">
        <f t="shared" si="317"/>
        <v>1</v>
      </c>
      <c r="G902" s="408"/>
      <c r="H902" s="1198"/>
      <c r="I902" s="1199"/>
      <c r="J902" s="555" t="s">
        <v>688</v>
      </c>
      <c r="K902" s="572" t="str">
        <f t="shared" si="318"/>
        <v>-</v>
      </c>
      <c r="L902" s="569" t="s">
        <v>683</v>
      </c>
      <c r="M902" s="569" t="s">
        <v>683</v>
      </c>
      <c r="N902" s="569" t="s">
        <v>683</v>
      </c>
      <c r="O902" s="569" t="s">
        <v>683</v>
      </c>
      <c r="P902" s="569" t="s">
        <v>683</v>
      </c>
      <c r="Q902" s="569" t="s">
        <v>683</v>
      </c>
      <c r="R902" s="569" t="s">
        <v>683</v>
      </c>
      <c r="S902" s="569" t="s">
        <v>683</v>
      </c>
      <c r="T902" s="569" t="s">
        <v>683</v>
      </c>
      <c r="U902" s="569" t="s">
        <v>683</v>
      </c>
      <c r="V902" s="573" t="s">
        <v>683</v>
      </c>
      <c r="W902" s="573" t="s">
        <v>683</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35">
      <c r="A903" s="382"/>
      <c r="B903" s="391"/>
      <c r="C903" s="384">
        <f t="shared" si="319"/>
        <v>4</v>
      </c>
      <c r="D903" s="408"/>
      <c r="E903" s="465">
        <v>4</v>
      </c>
      <c r="F903" s="459" t="b">
        <f t="shared" si="317"/>
        <v>1</v>
      </c>
      <c r="G903" s="408"/>
      <c r="H903" s="565" t="s">
        <v>695</v>
      </c>
      <c r="I903" s="565"/>
      <c r="J903" s="547" t="s">
        <v>682</v>
      </c>
      <c r="K903" s="566" t="str">
        <f t="shared" si="318"/>
        <v>-</v>
      </c>
      <c r="L903" s="567" t="s">
        <v>683</v>
      </c>
      <c r="M903" s="567" t="s">
        <v>683</v>
      </c>
      <c r="N903" s="567" t="s">
        <v>683</v>
      </c>
      <c r="O903" s="567" t="s">
        <v>683</v>
      </c>
      <c r="P903" s="567" t="s">
        <v>683</v>
      </c>
      <c r="Q903" s="567" t="s">
        <v>683</v>
      </c>
      <c r="R903" s="567" t="s">
        <v>683</v>
      </c>
      <c r="S903" s="567" t="s">
        <v>683</v>
      </c>
      <c r="T903" s="567" t="s">
        <v>683</v>
      </c>
      <c r="U903" s="567" t="s">
        <v>683</v>
      </c>
      <c r="V903" s="567" t="s">
        <v>683</v>
      </c>
      <c r="W903" s="567" t="s">
        <v>683</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35">
      <c r="A904" s="382"/>
      <c r="B904" s="391"/>
      <c r="C904" s="384">
        <f t="shared" si="319"/>
        <v>4</v>
      </c>
      <c r="D904" s="408"/>
      <c r="E904" s="568">
        <f>E903</f>
        <v>4</v>
      </c>
      <c r="F904" s="459" t="b">
        <f t="shared" si="317"/>
        <v>1</v>
      </c>
      <c r="G904" s="408"/>
      <c r="H904" s="1194" t="s">
        <v>696</v>
      </c>
      <c r="I904" s="1195"/>
      <c r="J904" s="569" t="s">
        <v>685</v>
      </c>
      <c r="K904" s="570">
        <f t="shared" si="318"/>
        <v>43802</v>
      </c>
      <c r="L904" s="455">
        <v>48</v>
      </c>
      <c r="M904" s="571" t="s">
        <v>683</v>
      </c>
      <c r="N904" s="571" t="s">
        <v>683</v>
      </c>
      <c r="O904" s="571" t="s">
        <v>683</v>
      </c>
      <c r="P904" s="571" t="s">
        <v>683</v>
      </c>
      <c r="Q904" s="571" t="s">
        <v>683</v>
      </c>
      <c r="R904" s="571" t="s">
        <v>683</v>
      </c>
      <c r="S904" s="571" t="s">
        <v>683</v>
      </c>
      <c r="T904" s="571" t="s">
        <v>683</v>
      </c>
      <c r="U904" s="571" t="s">
        <v>683</v>
      </c>
      <c r="V904" s="571" t="s">
        <v>683</v>
      </c>
      <c r="W904" s="571" t="s">
        <v>683</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35">
      <c r="A905" s="382"/>
      <c r="B905" s="391"/>
      <c r="C905" s="384">
        <f t="shared" si="319"/>
        <v>4</v>
      </c>
      <c r="D905" s="408"/>
      <c r="E905" s="568">
        <f>E904</f>
        <v>4</v>
      </c>
      <c r="F905" s="459" t="b">
        <f t="shared" si="317"/>
        <v>1</v>
      </c>
      <c r="G905" s="408"/>
      <c r="H905" s="1196"/>
      <c r="I905" s="1197"/>
      <c r="J905" s="569" t="s">
        <v>686</v>
      </c>
      <c r="K905" s="570" t="str">
        <f t="shared" si="318"/>
        <v>-</v>
      </c>
      <c r="L905" s="571" t="s">
        <v>687</v>
      </c>
      <c r="M905" s="455">
        <v>34</v>
      </c>
      <c r="N905" s="571" t="s">
        <v>687</v>
      </c>
      <c r="O905" s="571" t="s">
        <v>687</v>
      </c>
      <c r="P905" s="571" t="s">
        <v>687</v>
      </c>
      <c r="Q905" s="571" t="s">
        <v>687</v>
      </c>
      <c r="R905" s="571" t="s">
        <v>687</v>
      </c>
      <c r="S905" s="571" t="s">
        <v>687</v>
      </c>
      <c r="T905" s="571" t="s">
        <v>687</v>
      </c>
      <c r="U905" s="571" t="s">
        <v>687</v>
      </c>
      <c r="V905" s="571" t="s">
        <v>687</v>
      </c>
      <c r="W905" s="571" t="s">
        <v>687</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35">
      <c r="A906" s="382"/>
      <c r="B906" s="391"/>
      <c r="C906" s="384">
        <f t="shared" si="319"/>
        <v>4</v>
      </c>
      <c r="D906" s="408"/>
      <c r="E906" s="568">
        <f>E905</f>
        <v>4</v>
      </c>
      <c r="F906" s="459" t="b">
        <f t="shared" si="317"/>
        <v>1</v>
      </c>
      <c r="G906" s="408"/>
      <c r="H906" s="1198"/>
      <c r="I906" s="1199"/>
      <c r="J906" s="555" t="s">
        <v>688</v>
      </c>
      <c r="K906" s="572" t="str">
        <f t="shared" si="318"/>
        <v>-</v>
      </c>
      <c r="L906" s="569" t="s">
        <v>683</v>
      </c>
      <c r="M906" s="569" t="s">
        <v>683</v>
      </c>
      <c r="N906" s="569" t="s">
        <v>683</v>
      </c>
      <c r="O906" s="569" t="s">
        <v>683</v>
      </c>
      <c r="P906" s="569" t="s">
        <v>683</v>
      </c>
      <c r="Q906" s="569" t="s">
        <v>683</v>
      </c>
      <c r="R906" s="569" t="s">
        <v>683</v>
      </c>
      <c r="S906" s="569" t="s">
        <v>683</v>
      </c>
      <c r="T906" s="569" t="s">
        <v>683</v>
      </c>
      <c r="U906" s="569" t="s">
        <v>683</v>
      </c>
      <c r="V906" s="573" t="s">
        <v>683</v>
      </c>
      <c r="W906" s="573" t="s">
        <v>683</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35">
      <c r="A907" s="382"/>
      <c r="B907" s="391"/>
      <c r="C907" s="384">
        <f t="shared" si="319"/>
        <v>4</v>
      </c>
      <c r="D907" s="408"/>
      <c r="E907" s="465">
        <v>5</v>
      </c>
      <c r="F907" s="459" t="b">
        <f t="shared" si="317"/>
        <v>1</v>
      </c>
      <c r="G907" s="408"/>
      <c r="H907" s="565" t="s">
        <v>697</v>
      </c>
      <c r="I907" s="565"/>
      <c r="J907" s="547" t="s">
        <v>682</v>
      </c>
      <c r="K907" s="566" t="str">
        <f t="shared" si="318"/>
        <v>-</v>
      </c>
      <c r="L907" s="575">
        <v>-1</v>
      </c>
      <c r="M907" s="567" t="s">
        <v>683</v>
      </c>
      <c r="N907" s="567" t="s">
        <v>683</v>
      </c>
      <c r="O907" s="567" t="s">
        <v>683</v>
      </c>
      <c r="P907" s="567" t="s">
        <v>683</v>
      </c>
      <c r="Q907" s="567" t="s">
        <v>683</v>
      </c>
      <c r="R907" s="567" t="s">
        <v>683</v>
      </c>
      <c r="S907" s="567" t="s">
        <v>683</v>
      </c>
      <c r="T907" s="567" t="s">
        <v>683</v>
      </c>
      <c r="U907" s="567" t="s">
        <v>683</v>
      </c>
      <c r="V907" s="567" t="s">
        <v>683</v>
      </c>
      <c r="W907" s="567" t="s">
        <v>683</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35">
      <c r="A908" s="382"/>
      <c r="B908" s="391"/>
      <c r="C908" s="384">
        <f t="shared" si="319"/>
        <v>4</v>
      </c>
      <c r="D908" s="408"/>
      <c r="E908" s="568">
        <f>E907</f>
        <v>5</v>
      </c>
      <c r="F908" s="459" t="b">
        <f t="shared" si="317"/>
        <v>1</v>
      </c>
      <c r="G908" s="408"/>
      <c r="H908" s="1194"/>
      <c r="I908" s="1195"/>
      <c r="J908" s="569" t="s">
        <v>685</v>
      </c>
      <c r="K908" s="570" t="str">
        <f t="shared" si="318"/>
        <v>-</v>
      </c>
      <c r="L908" s="571" t="s">
        <v>683</v>
      </c>
      <c r="M908" s="571" t="s">
        <v>683</v>
      </c>
      <c r="N908" s="571" t="s">
        <v>683</v>
      </c>
      <c r="O908" s="571" t="s">
        <v>683</v>
      </c>
      <c r="P908" s="571" t="s">
        <v>683</v>
      </c>
      <c r="Q908" s="571" t="s">
        <v>683</v>
      </c>
      <c r="R908" s="571" t="s">
        <v>683</v>
      </c>
      <c r="S908" s="571" t="s">
        <v>683</v>
      </c>
      <c r="T908" s="571" t="s">
        <v>683</v>
      </c>
      <c r="U908" s="571" t="s">
        <v>683</v>
      </c>
      <c r="V908" s="571" t="s">
        <v>683</v>
      </c>
      <c r="W908" s="571" t="s">
        <v>683</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35">
      <c r="A909" s="382"/>
      <c r="B909" s="391"/>
      <c r="C909" s="384">
        <f t="shared" si="319"/>
        <v>4</v>
      </c>
      <c r="D909" s="408"/>
      <c r="E909" s="568">
        <f>E908</f>
        <v>5</v>
      </c>
      <c r="F909" s="459" t="b">
        <f t="shared" si="317"/>
        <v>1</v>
      </c>
      <c r="G909" s="408"/>
      <c r="H909" s="1196"/>
      <c r="I909" s="1197"/>
      <c r="J909" s="569" t="s">
        <v>686</v>
      </c>
      <c r="K909" s="570" t="str">
        <f t="shared" si="318"/>
        <v>-</v>
      </c>
      <c r="L909" s="571" t="s">
        <v>687</v>
      </c>
      <c r="M909" s="571" t="s">
        <v>687</v>
      </c>
      <c r="N909" s="571" t="s">
        <v>687</v>
      </c>
      <c r="O909" s="571" t="s">
        <v>687</v>
      </c>
      <c r="P909" s="571" t="s">
        <v>687</v>
      </c>
      <c r="Q909" s="571" t="s">
        <v>687</v>
      </c>
      <c r="R909" s="571" t="s">
        <v>687</v>
      </c>
      <c r="S909" s="571" t="s">
        <v>687</v>
      </c>
      <c r="T909" s="571" t="s">
        <v>687</v>
      </c>
      <c r="U909" s="571" t="s">
        <v>687</v>
      </c>
      <c r="V909" s="571" t="s">
        <v>687</v>
      </c>
      <c r="W909" s="571" t="s">
        <v>687</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35">
      <c r="A910" s="382"/>
      <c r="B910" s="391"/>
      <c r="C910" s="384">
        <f t="shared" si="319"/>
        <v>4</v>
      </c>
      <c r="D910" s="408"/>
      <c r="E910" s="568">
        <f>E909</f>
        <v>5</v>
      </c>
      <c r="F910" s="459" t="b">
        <f t="shared" si="317"/>
        <v>1</v>
      </c>
      <c r="G910" s="408"/>
      <c r="H910" s="1198"/>
      <c r="I910" s="1199"/>
      <c r="J910" s="555" t="s">
        <v>688</v>
      </c>
      <c r="K910" s="572" t="str">
        <f t="shared" si="318"/>
        <v>-</v>
      </c>
      <c r="L910" s="569" t="s">
        <v>683</v>
      </c>
      <c r="M910" s="569" t="s">
        <v>683</v>
      </c>
      <c r="N910" s="569" t="s">
        <v>683</v>
      </c>
      <c r="O910" s="569" t="s">
        <v>683</v>
      </c>
      <c r="P910" s="569" t="s">
        <v>683</v>
      </c>
      <c r="Q910" s="569" t="s">
        <v>683</v>
      </c>
      <c r="R910" s="569" t="s">
        <v>683</v>
      </c>
      <c r="S910" s="569" t="s">
        <v>683</v>
      </c>
      <c r="T910" s="569" t="s">
        <v>683</v>
      </c>
      <c r="U910" s="569" t="s">
        <v>683</v>
      </c>
      <c r="V910" s="573" t="s">
        <v>683</v>
      </c>
      <c r="W910" s="573" t="s">
        <v>683</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35">
      <c r="A911" s="382"/>
      <c r="B911" s="391"/>
      <c r="C911" s="384">
        <f t="shared" si="319"/>
        <v>4</v>
      </c>
      <c r="D911" s="408"/>
      <c r="E911" s="465">
        <v>6</v>
      </c>
      <c r="F911" s="459" t="b">
        <f t="shared" si="317"/>
        <v>1</v>
      </c>
      <c r="G911" s="408"/>
      <c r="H911" s="565" t="s">
        <v>698</v>
      </c>
      <c r="I911" s="565"/>
      <c r="J911" s="547" t="s">
        <v>682</v>
      </c>
      <c r="K911" s="566" t="str">
        <f t="shared" si="318"/>
        <v>-</v>
      </c>
      <c r="L911" s="575">
        <v>-1</v>
      </c>
      <c r="M911" s="567" t="s">
        <v>683</v>
      </c>
      <c r="N911" s="567" t="s">
        <v>683</v>
      </c>
      <c r="O911" s="567" t="s">
        <v>683</v>
      </c>
      <c r="P911" s="567" t="s">
        <v>683</v>
      </c>
      <c r="Q911" s="567" t="s">
        <v>683</v>
      </c>
      <c r="R911" s="567" t="s">
        <v>683</v>
      </c>
      <c r="S911" s="567" t="s">
        <v>683</v>
      </c>
      <c r="T911" s="567" t="s">
        <v>683</v>
      </c>
      <c r="U911" s="567" t="s">
        <v>683</v>
      </c>
      <c r="V911" s="567" t="s">
        <v>683</v>
      </c>
      <c r="W911" s="567" t="s">
        <v>683</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35">
      <c r="A912" s="382"/>
      <c r="B912" s="391"/>
      <c r="C912" s="384">
        <f t="shared" si="319"/>
        <v>4</v>
      </c>
      <c r="D912" s="408"/>
      <c r="E912" s="568">
        <f>E911</f>
        <v>6</v>
      </c>
      <c r="F912" s="459" t="b">
        <f t="shared" si="317"/>
        <v>1</v>
      </c>
      <c r="G912" s="408"/>
      <c r="H912" s="1194"/>
      <c r="I912" s="1195"/>
      <c r="J912" s="569" t="s">
        <v>685</v>
      </c>
      <c r="K912" s="570" t="str">
        <f t="shared" si="318"/>
        <v>-</v>
      </c>
      <c r="L912" s="571" t="s">
        <v>683</v>
      </c>
      <c r="M912" s="571" t="s">
        <v>683</v>
      </c>
      <c r="N912" s="571" t="s">
        <v>683</v>
      </c>
      <c r="O912" s="571" t="s">
        <v>683</v>
      </c>
      <c r="P912" s="571" t="s">
        <v>683</v>
      </c>
      <c r="Q912" s="571" t="s">
        <v>683</v>
      </c>
      <c r="R912" s="571" t="s">
        <v>683</v>
      </c>
      <c r="S912" s="571" t="s">
        <v>683</v>
      </c>
      <c r="T912" s="571" t="s">
        <v>683</v>
      </c>
      <c r="U912" s="571" t="s">
        <v>683</v>
      </c>
      <c r="V912" s="571" t="s">
        <v>683</v>
      </c>
      <c r="W912" s="571" t="s">
        <v>683</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35">
      <c r="A913" s="382"/>
      <c r="B913" s="391"/>
      <c r="C913" s="384">
        <f t="shared" si="319"/>
        <v>4</v>
      </c>
      <c r="D913" s="408"/>
      <c r="E913" s="568">
        <f>E912</f>
        <v>6</v>
      </c>
      <c r="F913" s="459" t="b">
        <f t="shared" si="317"/>
        <v>1</v>
      </c>
      <c r="G913" s="408"/>
      <c r="H913" s="1196"/>
      <c r="I913" s="1197"/>
      <c r="J913" s="569" t="s">
        <v>686</v>
      </c>
      <c r="K913" s="570" t="str">
        <f t="shared" si="318"/>
        <v>-</v>
      </c>
      <c r="L913" s="571" t="s">
        <v>687</v>
      </c>
      <c r="M913" s="571" t="s">
        <v>687</v>
      </c>
      <c r="N913" s="571" t="s">
        <v>687</v>
      </c>
      <c r="O913" s="571" t="s">
        <v>687</v>
      </c>
      <c r="P913" s="571" t="s">
        <v>687</v>
      </c>
      <c r="Q913" s="571" t="s">
        <v>687</v>
      </c>
      <c r="R913" s="571" t="s">
        <v>687</v>
      </c>
      <c r="S913" s="571" t="s">
        <v>687</v>
      </c>
      <c r="T913" s="571" t="s">
        <v>687</v>
      </c>
      <c r="U913" s="571" t="s">
        <v>687</v>
      </c>
      <c r="V913" s="571" t="s">
        <v>687</v>
      </c>
      <c r="W913" s="571" t="s">
        <v>687</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35">
      <c r="A914" s="382"/>
      <c r="B914" s="391"/>
      <c r="C914" s="384">
        <f t="shared" si="319"/>
        <v>4</v>
      </c>
      <c r="D914" s="408"/>
      <c r="E914" s="568">
        <f>E913</f>
        <v>6</v>
      </c>
      <c r="F914" s="459" t="b">
        <f t="shared" si="317"/>
        <v>1</v>
      </c>
      <c r="G914" s="408"/>
      <c r="H914" s="1198"/>
      <c r="I914" s="1199"/>
      <c r="J914" s="555" t="s">
        <v>688</v>
      </c>
      <c r="K914" s="572" t="str">
        <f t="shared" si="318"/>
        <v>-</v>
      </c>
      <c r="L914" s="569" t="s">
        <v>683</v>
      </c>
      <c r="M914" s="569" t="s">
        <v>683</v>
      </c>
      <c r="N914" s="569" t="s">
        <v>683</v>
      </c>
      <c r="O914" s="569" t="s">
        <v>683</v>
      </c>
      <c r="P914" s="569" t="s">
        <v>683</v>
      </c>
      <c r="Q914" s="569" t="s">
        <v>683</v>
      </c>
      <c r="R914" s="569" t="s">
        <v>683</v>
      </c>
      <c r="S914" s="569" t="s">
        <v>683</v>
      </c>
      <c r="T914" s="569" t="s">
        <v>683</v>
      </c>
      <c r="U914" s="569" t="s">
        <v>683</v>
      </c>
      <c r="V914" s="573" t="s">
        <v>683</v>
      </c>
      <c r="W914" s="573" t="s">
        <v>683</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35">
      <c r="A915" s="382"/>
      <c r="B915" s="391"/>
      <c r="C915" s="384">
        <f t="shared" si="319"/>
        <v>4</v>
      </c>
      <c r="D915" s="408"/>
      <c r="E915" s="465">
        <v>7</v>
      </c>
      <c r="F915" s="459" t="b">
        <f t="shared" si="317"/>
        <v>1</v>
      </c>
      <c r="G915" s="408"/>
      <c r="H915" s="565" t="s">
        <v>699</v>
      </c>
      <c r="I915" s="565"/>
      <c r="J915" s="547" t="s">
        <v>682</v>
      </c>
      <c r="K915" s="566" t="str">
        <f t="shared" si="318"/>
        <v>-</v>
      </c>
      <c r="L915" s="575">
        <v>-1</v>
      </c>
      <c r="M915" s="567" t="s">
        <v>683</v>
      </c>
      <c r="N915" s="567" t="s">
        <v>683</v>
      </c>
      <c r="O915" s="567" t="s">
        <v>683</v>
      </c>
      <c r="P915" s="567" t="s">
        <v>683</v>
      </c>
      <c r="Q915" s="567" t="s">
        <v>683</v>
      </c>
      <c r="R915" s="567" t="s">
        <v>683</v>
      </c>
      <c r="S915" s="567" t="s">
        <v>683</v>
      </c>
      <c r="T915" s="567" t="s">
        <v>683</v>
      </c>
      <c r="U915" s="567" t="s">
        <v>683</v>
      </c>
      <c r="V915" s="567" t="s">
        <v>683</v>
      </c>
      <c r="W915" s="567" t="s">
        <v>683</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35">
      <c r="A916" s="382"/>
      <c r="B916" s="391"/>
      <c r="C916" s="384">
        <f t="shared" si="319"/>
        <v>4</v>
      </c>
      <c r="D916" s="408"/>
      <c r="E916" s="568">
        <f>E915</f>
        <v>7</v>
      </c>
      <c r="F916" s="459" t="b">
        <f t="shared" si="317"/>
        <v>1</v>
      </c>
      <c r="G916" s="408"/>
      <c r="H916" s="1194"/>
      <c r="I916" s="1195"/>
      <c r="J916" s="569" t="s">
        <v>685</v>
      </c>
      <c r="K916" s="570" t="str">
        <f t="shared" si="318"/>
        <v>-</v>
      </c>
      <c r="L916" s="571" t="s">
        <v>683</v>
      </c>
      <c r="M916" s="571" t="s">
        <v>683</v>
      </c>
      <c r="N916" s="571" t="s">
        <v>683</v>
      </c>
      <c r="O916" s="571" t="s">
        <v>683</v>
      </c>
      <c r="P916" s="571" t="s">
        <v>683</v>
      </c>
      <c r="Q916" s="571" t="s">
        <v>683</v>
      </c>
      <c r="R916" s="571" t="s">
        <v>683</v>
      </c>
      <c r="S916" s="571" t="s">
        <v>683</v>
      </c>
      <c r="T916" s="571" t="s">
        <v>683</v>
      </c>
      <c r="U916" s="571" t="s">
        <v>683</v>
      </c>
      <c r="V916" s="571" t="s">
        <v>683</v>
      </c>
      <c r="W916" s="571" t="s">
        <v>683</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35">
      <c r="A917" s="382"/>
      <c r="B917" s="391"/>
      <c r="C917" s="384">
        <f t="shared" si="319"/>
        <v>4</v>
      </c>
      <c r="D917" s="408"/>
      <c r="E917" s="568">
        <f>E916</f>
        <v>7</v>
      </c>
      <c r="F917" s="459" t="b">
        <f t="shared" si="317"/>
        <v>1</v>
      </c>
      <c r="G917" s="408"/>
      <c r="H917" s="1196"/>
      <c r="I917" s="1197"/>
      <c r="J917" s="569" t="s">
        <v>686</v>
      </c>
      <c r="K917" s="570" t="str">
        <f t="shared" si="318"/>
        <v>-</v>
      </c>
      <c r="L917" s="571" t="s">
        <v>687</v>
      </c>
      <c r="M917" s="571" t="s">
        <v>687</v>
      </c>
      <c r="N917" s="571" t="s">
        <v>687</v>
      </c>
      <c r="O917" s="571" t="s">
        <v>687</v>
      </c>
      <c r="P917" s="571" t="s">
        <v>687</v>
      </c>
      <c r="Q917" s="571" t="s">
        <v>687</v>
      </c>
      <c r="R917" s="571" t="s">
        <v>687</v>
      </c>
      <c r="S917" s="571" t="s">
        <v>687</v>
      </c>
      <c r="T917" s="571" t="s">
        <v>687</v>
      </c>
      <c r="U917" s="571" t="s">
        <v>687</v>
      </c>
      <c r="V917" s="571" t="s">
        <v>687</v>
      </c>
      <c r="W917" s="571" t="s">
        <v>687</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35">
      <c r="A918" s="382"/>
      <c r="B918" s="391"/>
      <c r="C918" s="384">
        <f t="shared" si="319"/>
        <v>4</v>
      </c>
      <c r="D918" s="408"/>
      <c r="E918" s="568">
        <f>E917</f>
        <v>7</v>
      </c>
      <c r="F918" s="459" t="b">
        <f t="shared" si="317"/>
        <v>1</v>
      </c>
      <c r="G918" s="408"/>
      <c r="H918" s="1198"/>
      <c r="I918" s="1199"/>
      <c r="J918" s="555" t="s">
        <v>688</v>
      </c>
      <c r="K918" s="572" t="str">
        <f t="shared" si="318"/>
        <v>-</v>
      </c>
      <c r="L918" s="569" t="s">
        <v>683</v>
      </c>
      <c r="M918" s="569" t="s">
        <v>683</v>
      </c>
      <c r="N918" s="569" t="s">
        <v>683</v>
      </c>
      <c r="O918" s="569" t="s">
        <v>683</v>
      </c>
      <c r="P918" s="569" t="s">
        <v>683</v>
      </c>
      <c r="Q918" s="569" t="s">
        <v>683</v>
      </c>
      <c r="R918" s="569" t="s">
        <v>683</v>
      </c>
      <c r="S918" s="569" t="s">
        <v>683</v>
      </c>
      <c r="T918" s="569" t="s">
        <v>683</v>
      </c>
      <c r="U918" s="569" t="s">
        <v>683</v>
      </c>
      <c r="V918" s="573" t="s">
        <v>683</v>
      </c>
      <c r="W918" s="573" t="s">
        <v>683</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35">
      <c r="A919" s="382"/>
      <c r="B919" s="391"/>
      <c r="C919" s="384">
        <f t="shared" si="319"/>
        <v>4</v>
      </c>
      <c r="D919" s="408"/>
      <c r="E919" s="465">
        <v>8</v>
      </c>
      <c r="F919" s="459" t="b">
        <f t="shared" ref="F919:F950" si="320">COUNTIFS($L919:$W919,"-")&lt;&gt;COUNTA($L919:$W919)</f>
        <v>1</v>
      </c>
      <c r="G919" s="408"/>
      <c r="H919" s="565" t="s">
        <v>1081</v>
      </c>
      <c r="I919" s="565"/>
      <c r="J919" s="547" t="s">
        <v>682</v>
      </c>
      <c r="K919" s="566" t="str">
        <f t="shared" si="318"/>
        <v>-</v>
      </c>
      <c r="L919" s="567" t="s">
        <v>683</v>
      </c>
      <c r="M919" s="567" t="s">
        <v>683</v>
      </c>
      <c r="N919" s="567" t="s">
        <v>683</v>
      </c>
      <c r="O919" s="567" t="s">
        <v>683</v>
      </c>
      <c r="P919" s="567" t="s">
        <v>683</v>
      </c>
      <c r="Q919" s="567" t="s">
        <v>683</v>
      </c>
      <c r="R919" s="567" t="s">
        <v>683</v>
      </c>
      <c r="S919" s="567" t="s">
        <v>683</v>
      </c>
      <c r="T919" s="567" t="s">
        <v>683</v>
      </c>
      <c r="U919" s="567" t="s">
        <v>683</v>
      </c>
      <c r="V919" s="567" t="s">
        <v>683</v>
      </c>
      <c r="W919" s="567" t="s">
        <v>683</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35">
      <c r="A920" s="382"/>
      <c r="B920" s="391"/>
      <c r="C920" s="384">
        <f t="shared" si="319"/>
        <v>4</v>
      </c>
      <c r="D920" s="408"/>
      <c r="E920" s="568">
        <f>E919</f>
        <v>8</v>
      </c>
      <c r="F920" s="459" t="b">
        <f t="shared" si="320"/>
        <v>1</v>
      </c>
      <c r="G920" s="408"/>
      <c r="H920" s="1194" t="s">
        <v>1082</v>
      </c>
      <c r="I920" s="1195"/>
      <c r="J920" s="569" t="s">
        <v>685</v>
      </c>
      <c r="K920" s="570" t="str">
        <f t="shared" si="318"/>
        <v>-</v>
      </c>
      <c r="L920" s="571" t="s">
        <v>683</v>
      </c>
      <c r="M920" s="571" t="s">
        <v>683</v>
      </c>
      <c r="N920" s="571" t="s">
        <v>683</v>
      </c>
      <c r="O920" s="571" t="s">
        <v>683</v>
      </c>
      <c r="P920" s="571" t="s">
        <v>683</v>
      </c>
      <c r="Q920" s="455">
        <v>0</v>
      </c>
      <c r="R920" s="571" t="s">
        <v>683</v>
      </c>
      <c r="S920" s="455" t="b">
        <v>1</v>
      </c>
      <c r="T920" s="571" t="s">
        <v>683</v>
      </c>
      <c r="U920" s="571" t="s">
        <v>683</v>
      </c>
      <c r="V920" s="571" t="s">
        <v>683</v>
      </c>
      <c r="W920" s="571" t="s">
        <v>683</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35">
      <c r="A921" s="382"/>
      <c r="B921" s="391"/>
      <c r="C921" s="384">
        <f t="shared" si="319"/>
        <v>4</v>
      </c>
      <c r="D921" s="408"/>
      <c r="E921" s="568">
        <f>E920</f>
        <v>8</v>
      </c>
      <c r="F921" s="459" t="b">
        <f t="shared" si="320"/>
        <v>1</v>
      </c>
      <c r="G921" s="408"/>
      <c r="H921" s="1196"/>
      <c r="I921" s="1197"/>
      <c r="J921" s="569" t="s">
        <v>686</v>
      </c>
      <c r="K921" s="570" t="str">
        <f t="shared" si="318"/>
        <v>-</v>
      </c>
      <c r="L921" s="571" t="s">
        <v>687</v>
      </c>
      <c r="M921" s="571" t="s">
        <v>687</v>
      </c>
      <c r="N921" s="571" t="s">
        <v>687</v>
      </c>
      <c r="O921" s="571" t="s">
        <v>687</v>
      </c>
      <c r="P921" s="571" t="s">
        <v>687</v>
      </c>
      <c r="Q921" s="571" t="s">
        <v>687</v>
      </c>
      <c r="R921" s="571" t="s">
        <v>687</v>
      </c>
      <c r="S921" s="571" t="s">
        <v>687</v>
      </c>
      <c r="T921" s="571" t="s">
        <v>687</v>
      </c>
      <c r="U921" s="571" t="s">
        <v>687</v>
      </c>
      <c r="V921" s="571" t="s">
        <v>687</v>
      </c>
      <c r="W921" s="571" t="s">
        <v>687</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35">
      <c r="A922" s="382"/>
      <c r="B922" s="391"/>
      <c r="C922" s="384">
        <f t="shared" si="319"/>
        <v>4</v>
      </c>
      <c r="D922" s="408"/>
      <c r="E922" s="568">
        <f>E921</f>
        <v>8</v>
      </c>
      <c r="F922" s="459" t="b">
        <f t="shared" si="320"/>
        <v>1</v>
      </c>
      <c r="G922" s="408"/>
      <c r="H922" s="1198"/>
      <c r="I922" s="1199"/>
      <c r="J922" s="555" t="s">
        <v>688</v>
      </c>
      <c r="K922" s="572" t="str">
        <f t="shared" si="318"/>
        <v>-</v>
      </c>
      <c r="L922" s="569" t="s">
        <v>683</v>
      </c>
      <c r="M922" s="569" t="s">
        <v>683</v>
      </c>
      <c r="N922" s="569" t="s">
        <v>683</v>
      </c>
      <c r="O922" s="569" t="s">
        <v>683</v>
      </c>
      <c r="P922" s="569" t="s">
        <v>683</v>
      </c>
      <c r="Q922" s="569" t="s">
        <v>683</v>
      </c>
      <c r="R922" s="569" t="s">
        <v>683</v>
      </c>
      <c r="S922" s="569" t="s">
        <v>683</v>
      </c>
      <c r="T922" s="569" t="s">
        <v>683</v>
      </c>
      <c r="U922" s="569" t="s">
        <v>683</v>
      </c>
      <c r="V922" s="573" t="s">
        <v>683</v>
      </c>
      <c r="W922" s="573" t="s">
        <v>683</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35">
      <c r="A923" s="382"/>
      <c r="B923" s="391"/>
      <c r="C923" s="384">
        <f t="shared" ref="C923:C954" si="321">INT($C$875)+3</f>
        <v>4</v>
      </c>
      <c r="D923" s="408"/>
      <c r="E923" s="465">
        <v>9</v>
      </c>
      <c r="F923" s="459" t="b">
        <f t="shared" si="320"/>
        <v>1</v>
      </c>
      <c r="G923" s="408"/>
      <c r="H923" s="565" t="s">
        <v>700</v>
      </c>
      <c r="I923" s="565"/>
      <c r="J923" s="547" t="s">
        <v>682</v>
      </c>
      <c r="K923" s="566" t="str">
        <f t="shared" si="318"/>
        <v>-</v>
      </c>
      <c r="L923" s="567" t="s">
        <v>683</v>
      </c>
      <c r="M923" s="567" t="s">
        <v>683</v>
      </c>
      <c r="N923" s="567" t="s">
        <v>683</v>
      </c>
      <c r="O923" s="567" t="s">
        <v>683</v>
      </c>
      <c r="P923" s="567" t="s">
        <v>683</v>
      </c>
      <c r="Q923" s="567" t="s">
        <v>683</v>
      </c>
      <c r="R923" s="567" t="s">
        <v>683</v>
      </c>
      <c r="S923" s="567" t="s">
        <v>683</v>
      </c>
      <c r="T923" s="567" t="s">
        <v>683</v>
      </c>
      <c r="U923" s="567" t="s">
        <v>683</v>
      </c>
      <c r="V923" s="567" t="s">
        <v>683</v>
      </c>
      <c r="W923" s="567" t="s">
        <v>683</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35">
      <c r="A924" s="382"/>
      <c r="B924" s="391"/>
      <c r="C924" s="384">
        <f t="shared" si="321"/>
        <v>4</v>
      </c>
      <c r="D924" s="408"/>
      <c r="E924" s="568">
        <f>E923</f>
        <v>9</v>
      </c>
      <c r="F924" s="459" t="b">
        <f t="shared" si="320"/>
        <v>1</v>
      </c>
      <c r="G924" s="408"/>
      <c r="H924" s="1194" t="s">
        <v>1083</v>
      </c>
      <c r="I924" s="1195"/>
      <c r="J924" s="569" t="s">
        <v>685</v>
      </c>
      <c r="K924" s="570" t="str">
        <f t="shared" si="318"/>
        <v>-</v>
      </c>
      <c r="L924" s="571" t="s">
        <v>683</v>
      </c>
      <c r="M924" s="571" t="s">
        <v>683</v>
      </c>
      <c r="N924" s="571" t="s">
        <v>683</v>
      </c>
      <c r="O924" s="571" t="s">
        <v>683</v>
      </c>
      <c r="P924" s="571" t="s">
        <v>683</v>
      </c>
      <c r="Q924" s="1026">
        <f>INT($I$392/7)+2</f>
        <v>7</v>
      </c>
      <c r="R924" s="571" t="s">
        <v>683</v>
      </c>
      <c r="S924" s="455" t="b">
        <v>1</v>
      </c>
      <c r="T924" s="571">
        <v>1</v>
      </c>
      <c r="U924" s="571" t="s">
        <v>683</v>
      </c>
      <c r="V924" s="571" t="s">
        <v>683</v>
      </c>
      <c r="W924" s="571" t="s">
        <v>683</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35">
      <c r="A925" s="382"/>
      <c r="B925" s="391"/>
      <c r="C925" s="384">
        <f t="shared" si="321"/>
        <v>4</v>
      </c>
      <c r="D925" s="408"/>
      <c r="E925" s="568">
        <f>E924</f>
        <v>9</v>
      </c>
      <c r="F925" s="459" t="b">
        <f t="shared" si="320"/>
        <v>1</v>
      </c>
      <c r="G925" s="408"/>
      <c r="H925" s="1196"/>
      <c r="I925" s="1197"/>
      <c r="J925" s="569" t="s">
        <v>686</v>
      </c>
      <c r="K925" s="570" t="str">
        <f t="shared" si="318"/>
        <v>-</v>
      </c>
      <c r="L925" s="571" t="s">
        <v>687</v>
      </c>
      <c r="M925" s="571" t="s">
        <v>687</v>
      </c>
      <c r="N925" s="571" t="s">
        <v>687</v>
      </c>
      <c r="O925" s="571" t="s">
        <v>687</v>
      </c>
      <c r="P925" s="571" t="s">
        <v>687</v>
      </c>
      <c r="Q925" s="571" t="s">
        <v>687</v>
      </c>
      <c r="R925" s="571" t="s">
        <v>687</v>
      </c>
      <c r="S925" s="571" t="s">
        <v>687</v>
      </c>
      <c r="T925" s="571" t="s">
        <v>687</v>
      </c>
      <c r="U925" s="571" t="s">
        <v>687</v>
      </c>
      <c r="V925" s="571" t="s">
        <v>687</v>
      </c>
      <c r="W925" s="571" t="s">
        <v>687</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35">
      <c r="A926" s="382"/>
      <c r="B926" s="391"/>
      <c r="C926" s="384">
        <f t="shared" si="321"/>
        <v>4</v>
      </c>
      <c r="D926" s="408"/>
      <c r="E926" s="568">
        <f>E925</f>
        <v>9</v>
      </c>
      <c r="F926" s="459" t="b">
        <f t="shared" si="320"/>
        <v>1</v>
      </c>
      <c r="G926" s="408"/>
      <c r="H926" s="1198"/>
      <c r="I926" s="1199"/>
      <c r="J926" s="555" t="s">
        <v>688</v>
      </c>
      <c r="K926" s="572" t="str">
        <f t="shared" si="318"/>
        <v>-</v>
      </c>
      <c r="L926" s="569" t="s">
        <v>683</v>
      </c>
      <c r="M926" s="569" t="s">
        <v>683</v>
      </c>
      <c r="N926" s="569" t="s">
        <v>683</v>
      </c>
      <c r="O926" s="569" t="s">
        <v>683</v>
      </c>
      <c r="P926" s="569" t="s">
        <v>683</v>
      </c>
      <c r="Q926" s="569" t="s">
        <v>683</v>
      </c>
      <c r="R926" s="569" t="s">
        <v>683</v>
      </c>
      <c r="S926" s="569" t="s">
        <v>683</v>
      </c>
      <c r="T926" s="569" t="s">
        <v>683</v>
      </c>
      <c r="U926" s="569" t="s">
        <v>683</v>
      </c>
      <c r="V926" s="573" t="s">
        <v>683</v>
      </c>
      <c r="W926" s="573" t="s">
        <v>683</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35">
      <c r="A927" s="382"/>
      <c r="B927" s="391"/>
      <c r="C927" s="384">
        <f t="shared" si="321"/>
        <v>4</v>
      </c>
      <c r="D927" s="408"/>
      <c r="E927" s="465">
        <v>10</v>
      </c>
      <c r="F927" s="459" t="b">
        <f t="shared" si="320"/>
        <v>1</v>
      </c>
      <c r="G927" s="408"/>
      <c r="H927" s="565" t="s">
        <v>701</v>
      </c>
      <c r="I927" s="565"/>
      <c r="J927" s="547" t="s">
        <v>682</v>
      </c>
      <c r="K927" s="566" t="str">
        <f t="shared" si="318"/>
        <v>-</v>
      </c>
      <c r="L927" s="567" t="s">
        <v>683</v>
      </c>
      <c r="M927" s="567" t="s">
        <v>683</v>
      </c>
      <c r="N927" s="567" t="s">
        <v>683</v>
      </c>
      <c r="O927" s="567" t="s">
        <v>683</v>
      </c>
      <c r="P927" s="567" t="s">
        <v>683</v>
      </c>
      <c r="Q927" s="567" t="s">
        <v>683</v>
      </c>
      <c r="R927" s="567" t="s">
        <v>683</v>
      </c>
      <c r="S927" s="567" t="s">
        <v>683</v>
      </c>
      <c r="T927" s="567" t="s">
        <v>683</v>
      </c>
      <c r="U927" s="567" t="s">
        <v>683</v>
      </c>
      <c r="V927" s="567" t="s">
        <v>683</v>
      </c>
      <c r="W927" s="567" t="s">
        <v>683</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35">
      <c r="A928" s="382"/>
      <c r="B928" s="391"/>
      <c r="C928" s="384">
        <f t="shared" si="321"/>
        <v>4</v>
      </c>
      <c r="D928" s="408"/>
      <c r="E928" s="568">
        <f>E927</f>
        <v>10</v>
      </c>
      <c r="F928" s="459" t="b">
        <f t="shared" si="320"/>
        <v>1</v>
      </c>
      <c r="G928" s="408"/>
      <c r="H928" s="1194" t="s">
        <v>1084</v>
      </c>
      <c r="I928" s="1195"/>
      <c r="J928" s="569" t="s">
        <v>685</v>
      </c>
      <c r="K928" s="570" t="str">
        <f t="shared" si="318"/>
        <v>-</v>
      </c>
      <c r="L928" s="571" t="s">
        <v>683</v>
      </c>
      <c r="M928" s="571" t="s">
        <v>683</v>
      </c>
      <c r="N928" s="571" t="s">
        <v>683</v>
      </c>
      <c r="O928" s="571" t="s">
        <v>683</v>
      </c>
      <c r="P928" s="571" t="s">
        <v>683</v>
      </c>
      <c r="Q928" s="1026">
        <f>INT($I$393/7)+2</f>
        <v>9</v>
      </c>
      <c r="R928" s="571" t="s">
        <v>683</v>
      </c>
      <c r="S928" s="455" t="b">
        <v>1</v>
      </c>
      <c r="T928" s="571">
        <v>2</v>
      </c>
      <c r="U928" s="571" t="s">
        <v>683</v>
      </c>
      <c r="V928" s="571" t="s">
        <v>683</v>
      </c>
      <c r="W928" s="571" t="s">
        <v>683</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35">
      <c r="A929" s="382"/>
      <c r="B929" s="391"/>
      <c r="C929" s="384">
        <f t="shared" si="321"/>
        <v>4</v>
      </c>
      <c r="D929" s="408"/>
      <c r="E929" s="568">
        <f>E928</f>
        <v>10</v>
      </c>
      <c r="F929" s="459" t="b">
        <f t="shared" si="320"/>
        <v>1</v>
      </c>
      <c r="G929" s="408"/>
      <c r="H929" s="1196"/>
      <c r="I929" s="1197"/>
      <c r="J929" s="569" t="s">
        <v>686</v>
      </c>
      <c r="K929" s="570" t="str">
        <f t="shared" si="318"/>
        <v>-</v>
      </c>
      <c r="L929" s="571" t="s">
        <v>687</v>
      </c>
      <c r="M929" s="571" t="s">
        <v>687</v>
      </c>
      <c r="N929" s="571" t="s">
        <v>687</v>
      </c>
      <c r="O929" s="571" t="s">
        <v>687</v>
      </c>
      <c r="P929" s="571" t="s">
        <v>687</v>
      </c>
      <c r="Q929" s="571" t="s">
        <v>687</v>
      </c>
      <c r="R929" s="571" t="s">
        <v>687</v>
      </c>
      <c r="S929" s="571" t="s">
        <v>687</v>
      </c>
      <c r="T929" s="571" t="s">
        <v>687</v>
      </c>
      <c r="U929" s="571" t="s">
        <v>687</v>
      </c>
      <c r="V929" s="571" t="s">
        <v>687</v>
      </c>
      <c r="W929" s="571" t="s">
        <v>687</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35">
      <c r="A930" s="382"/>
      <c r="B930" s="391"/>
      <c r="C930" s="384">
        <f t="shared" si="321"/>
        <v>4</v>
      </c>
      <c r="D930" s="408"/>
      <c r="E930" s="568">
        <f>E929</f>
        <v>10</v>
      </c>
      <c r="F930" s="459" t="b">
        <f t="shared" si="320"/>
        <v>1</v>
      </c>
      <c r="G930" s="408"/>
      <c r="H930" s="1198"/>
      <c r="I930" s="1199"/>
      <c r="J930" s="555" t="s">
        <v>688</v>
      </c>
      <c r="K930" s="572" t="str">
        <f t="shared" si="318"/>
        <v>-</v>
      </c>
      <c r="L930" s="569" t="s">
        <v>683</v>
      </c>
      <c r="M930" s="569" t="s">
        <v>683</v>
      </c>
      <c r="N930" s="569" t="s">
        <v>683</v>
      </c>
      <c r="O930" s="569" t="s">
        <v>683</v>
      </c>
      <c r="P930" s="569" t="s">
        <v>683</v>
      </c>
      <c r="Q930" s="569" t="s">
        <v>683</v>
      </c>
      <c r="R930" s="569" t="s">
        <v>683</v>
      </c>
      <c r="S930" s="569" t="s">
        <v>683</v>
      </c>
      <c r="T930" s="569" t="s">
        <v>683</v>
      </c>
      <c r="U930" s="569" t="s">
        <v>683</v>
      </c>
      <c r="V930" s="573" t="s">
        <v>683</v>
      </c>
      <c r="W930" s="573" t="s">
        <v>683</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35">
      <c r="A931" s="382"/>
      <c r="B931" s="391"/>
      <c r="C931" s="384">
        <f t="shared" si="321"/>
        <v>4</v>
      </c>
      <c r="D931" s="408"/>
      <c r="E931" s="465">
        <v>11</v>
      </c>
      <c r="F931" s="459" t="b">
        <f t="shared" si="320"/>
        <v>1</v>
      </c>
      <c r="G931" s="408"/>
      <c r="H931" s="565" t="s">
        <v>702</v>
      </c>
      <c r="I931" s="565"/>
      <c r="J931" s="547" t="s">
        <v>682</v>
      </c>
      <c r="K931" s="566" t="str">
        <f t="shared" si="318"/>
        <v>-</v>
      </c>
      <c r="L931" s="567" t="s">
        <v>683</v>
      </c>
      <c r="M931" s="567" t="s">
        <v>683</v>
      </c>
      <c r="N931" s="567" t="s">
        <v>683</v>
      </c>
      <c r="O931" s="567" t="s">
        <v>683</v>
      </c>
      <c r="P931" s="567" t="s">
        <v>683</v>
      </c>
      <c r="Q931" s="567" t="s">
        <v>683</v>
      </c>
      <c r="R931" s="567" t="s">
        <v>683</v>
      </c>
      <c r="S931" s="567" t="s">
        <v>683</v>
      </c>
      <c r="T931" s="567" t="s">
        <v>683</v>
      </c>
      <c r="U931" s="567" t="s">
        <v>683</v>
      </c>
      <c r="V931" s="567" t="s">
        <v>683</v>
      </c>
      <c r="W931" s="567" t="s">
        <v>683</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35">
      <c r="A932" s="382"/>
      <c r="B932" s="391"/>
      <c r="C932" s="384">
        <f t="shared" si="321"/>
        <v>4</v>
      </c>
      <c r="D932" s="408"/>
      <c r="E932" s="568">
        <f>E931</f>
        <v>11</v>
      </c>
      <c r="F932" s="459" t="b">
        <f t="shared" si="320"/>
        <v>1</v>
      </c>
      <c r="G932" s="408"/>
      <c r="H932" s="1194" t="s">
        <v>1084</v>
      </c>
      <c r="I932" s="1195"/>
      <c r="J932" s="569" t="s">
        <v>685</v>
      </c>
      <c r="K932" s="570" t="str">
        <f t="shared" si="318"/>
        <v>-</v>
      </c>
      <c r="L932" s="571" t="s">
        <v>683</v>
      </c>
      <c r="M932" s="571" t="s">
        <v>683</v>
      </c>
      <c r="N932" s="571" t="s">
        <v>683</v>
      </c>
      <c r="O932" s="571" t="s">
        <v>683</v>
      </c>
      <c r="P932" s="571" t="s">
        <v>683</v>
      </c>
      <c r="Q932" s="1026">
        <f>INT($I$394/7)+2</f>
        <v>9</v>
      </c>
      <c r="R932" s="571" t="s">
        <v>683</v>
      </c>
      <c r="S932" s="455" t="b">
        <v>1</v>
      </c>
      <c r="T932" s="571">
        <v>3</v>
      </c>
      <c r="U932" s="571" t="s">
        <v>683</v>
      </c>
      <c r="V932" s="571" t="s">
        <v>683</v>
      </c>
      <c r="W932" s="571" t="s">
        <v>683</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35">
      <c r="A933" s="382"/>
      <c r="B933" s="391"/>
      <c r="C933" s="384">
        <f t="shared" si="321"/>
        <v>4</v>
      </c>
      <c r="D933" s="408"/>
      <c r="E933" s="568">
        <f>E932</f>
        <v>11</v>
      </c>
      <c r="F933" s="459" t="b">
        <f t="shared" si="320"/>
        <v>1</v>
      </c>
      <c r="G933" s="408"/>
      <c r="H933" s="1196"/>
      <c r="I933" s="1197"/>
      <c r="J933" s="569" t="s">
        <v>686</v>
      </c>
      <c r="K933" s="570" t="str">
        <f t="shared" si="318"/>
        <v>-</v>
      </c>
      <c r="L933" s="571" t="s">
        <v>687</v>
      </c>
      <c r="M933" s="571" t="s">
        <v>687</v>
      </c>
      <c r="N933" s="571" t="s">
        <v>687</v>
      </c>
      <c r="O933" s="571" t="s">
        <v>687</v>
      </c>
      <c r="P933" s="571" t="s">
        <v>687</v>
      </c>
      <c r="Q933" s="571" t="s">
        <v>687</v>
      </c>
      <c r="R933" s="571" t="s">
        <v>687</v>
      </c>
      <c r="S933" s="571" t="s">
        <v>687</v>
      </c>
      <c r="T933" s="571" t="s">
        <v>687</v>
      </c>
      <c r="U933" s="571" t="s">
        <v>687</v>
      </c>
      <c r="V933" s="571" t="s">
        <v>687</v>
      </c>
      <c r="W933" s="571" t="s">
        <v>687</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35">
      <c r="A934" s="382"/>
      <c r="B934" s="391"/>
      <c r="C934" s="384">
        <f t="shared" si="321"/>
        <v>4</v>
      </c>
      <c r="D934" s="408"/>
      <c r="E934" s="568">
        <f>E933</f>
        <v>11</v>
      </c>
      <c r="F934" s="459" t="b">
        <f t="shared" si="320"/>
        <v>1</v>
      </c>
      <c r="G934" s="408"/>
      <c r="H934" s="1198"/>
      <c r="I934" s="1199"/>
      <c r="J934" s="555" t="s">
        <v>688</v>
      </c>
      <c r="K934" s="572" t="str">
        <f t="shared" si="318"/>
        <v>-</v>
      </c>
      <c r="L934" s="569" t="s">
        <v>683</v>
      </c>
      <c r="M934" s="569" t="s">
        <v>683</v>
      </c>
      <c r="N934" s="569" t="s">
        <v>683</v>
      </c>
      <c r="O934" s="569" t="s">
        <v>683</v>
      </c>
      <c r="P934" s="569" t="s">
        <v>683</v>
      </c>
      <c r="Q934" s="569" t="s">
        <v>683</v>
      </c>
      <c r="R934" s="569" t="s">
        <v>683</v>
      </c>
      <c r="S934" s="569" t="s">
        <v>683</v>
      </c>
      <c r="T934" s="569" t="s">
        <v>683</v>
      </c>
      <c r="U934" s="569" t="s">
        <v>683</v>
      </c>
      <c r="V934" s="573" t="s">
        <v>683</v>
      </c>
      <c r="W934" s="573" t="s">
        <v>683</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35">
      <c r="A935" s="382"/>
      <c r="B935" s="391"/>
      <c r="C935" s="384">
        <f t="shared" si="321"/>
        <v>4</v>
      </c>
      <c r="D935" s="408"/>
      <c r="E935" s="465">
        <v>12</v>
      </c>
      <c r="F935" s="459" t="b">
        <f t="shared" si="320"/>
        <v>1</v>
      </c>
      <c r="G935" s="408"/>
      <c r="H935" s="565" t="s">
        <v>703</v>
      </c>
      <c r="I935" s="565"/>
      <c r="J935" s="547" t="s">
        <v>682</v>
      </c>
      <c r="K935" s="566" t="str">
        <f t="shared" si="318"/>
        <v>-</v>
      </c>
      <c r="L935" s="567" t="s">
        <v>683</v>
      </c>
      <c r="M935" s="567" t="s">
        <v>683</v>
      </c>
      <c r="N935" s="567" t="s">
        <v>683</v>
      </c>
      <c r="O935" s="567" t="s">
        <v>683</v>
      </c>
      <c r="P935" s="567" t="s">
        <v>683</v>
      </c>
      <c r="Q935" s="567" t="s">
        <v>683</v>
      </c>
      <c r="R935" s="567" t="s">
        <v>683</v>
      </c>
      <c r="S935" s="567" t="s">
        <v>683</v>
      </c>
      <c r="T935" s="567" t="s">
        <v>683</v>
      </c>
      <c r="U935" s="567" t="s">
        <v>683</v>
      </c>
      <c r="V935" s="567" t="s">
        <v>683</v>
      </c>
      <c r="W935" s="567" t="s">
        <v>683</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35">
      <c r="A936" s="382"/>
      <c r="B936" s="391"/>
      <c r="C936" s="384">
        <f t="shared" si="321"/>
        <v>4</v>
      </c>
      <c r="D936" s="408"/>
      <c r="E936" s="568">
        <f>E935</f>
        <v>12</v>
      </c>
      <c r="F936" s="459" t="b">
        <f t="shared" si="320"/>
        <v>1</v>
      </c>
      <c r="G936" s="408"/>
      <c r="H936" s="1194" t="s">
        <v>1084</v>
      </c>
      <c r="I936" s="1195"/>
      <c r="J936" s="569" t="s">
        <v>685</v>
      </c>
      <c r="K936" s="570" t="str">
        <f t="shared" si="318"/>
        <v>-</v>
      </c>
      <c r="L936" s="571" t="s">
        <v>683</v>
      </c>
      <c r="M936" s="571" t="s">
        <v>683</v>
      </c>
      <c r="N936" s="571" t="s">
        <v>683</v>
      </c>
      <c r="O936" s="571" t="s">
        <v>683</v>
      </c>
      <c r="P936" s="571" t="s">
        <v>683</v>
      </c>
      <c r="Q936" s="1026">
        <f>INT($I$395/7)+2</f>
        <v>9</v>
      </c>
      <c r="R936" s="571" t="s">
        <v>683</v>
      </c>
      <c r="S936" s="455" t="b">
        <v>1</v>
      </c>
      <c r="T936" s="571">
        <v>4</v>
      </c>
      <c r="U936" s="571" t="s">
        <v>683</v>
      </c>
      <c r="V936" s="571" t="s">
        <v>683</v>
      </c>
      <c r="W936" s="571" t="s">
        <v>683</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35">
      <c r="A937" s="382"/>
      <c r="B937" s="391"/>
      <c r="C937" s="384">
        <f t="shared" si="321"/>
        <v>4</v>
      </c>
      <c r="D937" s="408"/>
      <c r="E937" s="568">
        <f>E936</f>
        <v>12</v>
      </c>
      <c r="F937" s="459" t="b">
        <f t="shared" si="320"/>
        <v>1</v>
      </c>
      <c r="G937" s="408"/>
      <c r="H937" s="1196"/>
      <c r="I937" s="1197"/>
      <c r="J937" s="569" t="s">
        <v>686</v>
      </c>
      <c r="K937" s="570" t="str">
        <f t="shared" si="318"/>
        <v>-</v>
      </c>
      <c r="L937" s="571" t="s">
        <v>687</v>
      </c>
      <c r="M937" s="571" t="s">
        <v>687</v>
      </c>
      <c r="N937" s="571" t="s">
        <v>687</v>
      </c>
      <c r="O937" s="571" t="s">
        <v>687</v>
      </c>
      <c r="P937" s="571" t="s">
        <v>687</v>
      </c>
      <c r="Q937" s="571" t="s">
        <v>687</v>
      </c>
      <c r="R937" s="571" t="s">
        <v>687</v>
      </c>
      <c r="S937" s="571" t="s">
        <v>687</v>
      </c>
      <c r="T937" s="571" t="s">
        <v>687</v>
      </c>
      <c r="U937" s="571" t="s">
        <v>687</v>
      </c>
      <c r="V937" s="571" t="s">
        <v>687</v>
      </c>
      <c r="W937" s="571" t="s">
        <v>687</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35">
      <c r="A938" s="382"/>
      <c r="B938" s="391"/>
      <c r="C938" s="384">
        <f t="shared" si="321"/>
        <v>4</v>
      </c>
      <c r="D938" s="408"/>
      <c r="E938" s="568">
        <f>E937</f>
        <v>12</v>
      </c>
      <c r="F938" s="459" t="b">
        <f t="shared" si="320"/>
        <v>1</v>
      </c>
      <c r="G938" s="408"/>
      <c r="H938" s="1198"/>
      <c r="I938" s="1199"/>
      <c r="J938" s="555" t="s">
        <v>688</v>
      </c>
      <c r="K938" s="572" t="str">
        <f t="shared" si="318"/>
        <v>-</v>
      </c>
      <c r="L938" s="569" t="s">
        <v>683</v>
      </c>
      <c r="M938" s="569" t="s">
        <v>683</v>
      </c>
      <c r="N938" s="569" t="s">
        <v>683</v>
      </c>
      <c r="O938" s="569" t="s">
        <v>683</v>
      </c>
      <c r="P938" s="569" t="s">
        <v>683</v>
      </c>
      <c r="Q938" s="569" t="s">
        <v>683</v>
      </c>
      <c r="R938" s="569" t="s">
        <v>683</v>
      </c>
      <c r="S938" s="569" t="s">
        <v>683</v>
      </c>
      <c r="T938" s="569" t="s">
        <v>683</v>
      </c>
      <c r="U938" s="569" t="s">
        <v>683</v>
      </c>
      <c r="V938" s="573" t="s">
        <v>683</v>
      </c>
      <c r="W938" s="573" t="s">
        <v>683</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35">
      <c r="A939" s="382"/>
      <c r="B939" s="391"/>
      <c r="C939" s="384">
        <f t="shared" si="321"/>
        <v>4</v>
      </c>
      <c r="D939" s="408"/>
      <c r="E939" s="465">
        <v>13</v>
      </c>
      <c r="F939" s="459" t="b">
        <f t="shared" si="320"/>
        <v>1</v>
      </c>
      <c r="G939" s="408"/>
      <c r="H939" s="565" t="s">
        <v>704</v>
      </c>
      <c r="I939" s="565"/>
      <c r="J939" s="547" t="s">
        <v>682</v>
      </c>
      <c r="K939" s="566" t="str">
        <f t="shared" si="318"/>
        <v>-</v>
      </c>
      <c r="L939" s="575">
        <v>-1</v>
      </c>
      <c r="M939" s="567" t="s">
        <v>683</v>
      </c>
      <c r="N939" s="567" t="s">
        <v>683</v>
      </c>
      <c r="O939" s="567" t="s">
        <v>683</v>
      </c>
      <c r="P939" s="567" t="s">
        <v>683</v>
      </c>
      <c r="Q939" s="567" t="s">
        <v>683</v>
      </c>
      <c r="R939" s="567" t="s">
        <v>683</v>
      </c>
      <c r="S939" s="567" t="s">
        <v>683</v>
      </c>
      <c r="T939" s="567" t="s">
        <v>683</v>
      </c>
      <c r="U939" s="567" t="s">
        <v>683</v>
      </c>
      <c r="V939" s="567" t="s">
        <v>683</v>
      </c>
      <c r="W939" s="567" t="s">
        <v>683</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35">
      <c r="A940" s="382"/>
      <c r="B940" s="391"/>
      <c r="C940" s="384">
        <f t="shared" si="321"/>
        <v>4</v>
      </c>
      <c r="D940" s="408"/>
      <c r="E940" s="568">
        <f>E939</f>
        <v>13</v>
      </c>
      <c r="F940" s="459" t="b">
        <f t="shared" si="320"/>
        <v>1</v>
      </c>
      <c r="G940" s="408"/>
      <c r="H940" s="1194" t="s">
        <v>705</v>
      </c>
      <c r="I940" s="1195"/>
      <c r="J940" s="569" t="s">
        <v>685</v>
      </c>
      <c r="K940" s="570" t="str">
        <f t="shared" si="318"/>
        <v>-</v>
      </c>
      <c r="L940" s="571" t="s">
        <v>683</v>
      </c>
      <c r="M940" s="571" t="s">
        <v>683</v>
      </c>
      <c r="N940" s="571" t="s">
        <v>683</v>
      </c>
      <c r="O940" s="571" t="s">
        <v>683</v>
      </c>
      <c r="P940" s="571" t="s">
        <v>683</v>
      </c>
      <c r="Q940" s="455">
        <f>INT(150/7)+2</f>
        <v>23</v>
      </c>
      <c r="R940" s="571" t="s">
        <v>683</v>
      </c>
      <c r="S940" s="455" t="b">
        <v>1</v>
      </c>
      <c r="T940" s="571" t="s">
        <v>683</v>
      </c>
      <c r="U940" s="571" t="s">
        <v>683</v>
      </c>
      <c r="V940" s="571" t="s">
        <v>683</v>
      </c>
      <c r="W940" s="571" t="s">
        <v>683</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35">
      <c r="A941" s="382"/>
      <c r="B941" s="391"/>
      <c r="C941" s="384">
        <f t="shared" si="321"/>
        <v>4</v>
      </c>
      <c r="D941" s="408"/>
      <c r="E941" s="568">
        <f>E940</f>
        <v>13</v>
      </c>
      <c r="F941" s="459" t="b">
        <f t="shared" si="320"/>
        <v>1</v>
      </c>
      <c r="G941" s="408"/>
      <c r="H941" s="1196"/>
      <c r="I941" s="1197"/>
      <c r="J941" s="569" t="s">
        <v>686</v>
      </c>
      <c r="K941" s="570" t="str">
        <f t="shared" si="318"/>
        <v>-</v>
      </c>
      <c r="L941" s="571" t="s">
        <v>687</v>
      </c>
      <c r="M941" s="571" t="s">
        <v>687</v>
      </c>
      <c r="N941" s="571" t="s">
        <v>687</v>
      </c>
      <c r="O941" s="571" t="s">
        <v>687</v>
      </c>
      <c r="P941" s="571" t="s">
        <v>687</v>
      </c>
      <c r="Q941" s="571" t="s">
        <v>687</v>
      </c>
      <c r="R941" s="571" t="s">
        <v>687</v>
      </c>
      <c r="S941" s="571" t="s">
        <v>687</v>
      </c>
      <c r="T941" s="571" t="s">
        <v>687</v>
      </c>
      <c r="U941" s="571" t="s">
        <v>687</v>
      </c>
      <c r="V941" s="571" t="s">
        <v>687</v>
      </c>
      <c r="W941" s="571" t="s">
        <v>687</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35">
      <c r="A942" s="382"/>
      <c r="B942" s="391"/>
      <c r="C942" s="384">
        <f t="shared" si="321"/>
        <v>4</v>
      </c>
      <c r="D942" s="408"/>
      <c r="E942" s="568">
        <f>E941</f>
        <v>13</v>
      </c>
      <c r="F942" s="459" t="b">
        <f t="shared" si="320"/>
        <v>1</v>
      </c>
      <c r="G942" s="408"/>
      <c r="H942" s="1198"/>
      <c r="I942" s="1199"/>
      <c r="J942" s="555" t="s">
        <v>688</v>
      </c>
      <c r="K942" s="572" t="str">
        <f t="shared" si="318"/>
        <v>-</v>
      </c>
      <c r="L942" s="569" t="s">
        <v>683</v>
      </c>
      <c r="M942" s="569" t="s">
        <v>683</v>
      </c>
      <c r="N942" s="569" t="s">
        <v>683</v>
      </c>
      <c r="O942" s="569" t="s">
        <v>683</v>
      </c>
      <c r="P942" s="569" t="s">
        <v>683</v>
      </c>
      <c r="Q942" s="569" t="s">
        <v>683</v>
      </c>
      <c r="R942" s="569" t="s">
        <v>683</v>
      </c>
      <c r="S942" s="569" t="s">
        <v>683</v>
      </c>
      <c r="T942" s="569" t="s">
        <v>683</v>
      </c>
      <c r="U942" s="569" t="s">
        <v>683</v>
      </c>
      <c r="V942" s="573" t="s">
        <v>683</v>
      </c>
      <c r="W942" s="573" t="s">
        <v>683</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35">
      <c r="A943" s="382"/>
      <c r="B943" s="391"/>
      <c r="C943" s="384">
        <f t="shared" si="321"/>
        <v>4</v>
      </c>
      <c r="D943" s="408"/>
      <c r="E943" s="465">
        <v>14</v>
      </c>
      <c r="F943" s="459" t="b">
        <f t="shared" si="320"/>
        <v>1</v>
      </c>
      <c r="G943" s="408"/>
      <c r="H943" s="565" t="s">
        <v>706</v>
      </c>
      <c r="I943" s="565"/>
      <c r="J943" s="547" t="s">
        <v>682</v>
      </c>
      <c r="K943" s="566" t="str">
        <f t="shared" si="318"/>
        <v>-</v>
      </c>
      <c r="L943" s="567" t="s">
        <v>683</v>
      </c>
      <c r="M943" s="567" t="s">
        <v>683</v>
      </c>
      <c r="N943" s="567" t="s">
        <v>683</v>
      </c>
      <c r="O943" s="567" t="s">
        <v>683</v>
      </c>
      <c r="P943" s="567" t="s">
        <v>683</v>
      </c>
      <c r="Q943" s="567" t="s">
        <v>683</v>
      </c>
      <c r="R943" s="567" t="s">
        <v>683</v>
      </c>
      <c r="S943" s="567" t="s">
        <v>683</v>
      </c>
      <c r="T943" s="567" t="s">
        <v>683</v>
      </c>
      <c r="U943" s="567" t="s">
        <v>683</v>
      </c>
      <c r="V943" s="567" t="s">
        <v>683</v>
      </c>
      <c r="W943" s="567" t="s">
        <v>683</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35">
      <c r="A944" s="382"/>
      <c r="B944" s="391"/>
      <c r="C944" s="384">
        <f t="shared" si="321"/>
        <v>4</v>
      </c>
      <c r="D944" s="408"/>
      <c r="E944" s="568">
        <f>E943</f>
        <v>14</v>
      </c>
      <c r="F944" s="459" t="b">
        <f t="shared" si="320"/>
        <v>1</v>
      </c>
      <c r="G944" s="408"/>
      <c r="H944" s="1194" t="s">
        <v>707</v>
      </c>
      <c r="I944" s="1195"/>
      <c r="J944" s="569" t="s">
        <v>685</v>
      </c>
      <c r="K944" s="570" t="str">
        <f t="shared" si="318"/>
        <v>-</v>
      </c>
      <c r="L944" s="571" t="s">
        <v>683</v>
      </c>
      <c r="M944" s="571" t="s">
        <v>683</v>
      </c>
      <c r="N944" s="571" t="s">
        <v>683</v>
      </c>
      <c r="O944" s="571" t="s">
        <v>683</v>
      </c>
      <c r="P944" s="571" t="s">
        <v>683</v>
      </c>
      <c r="Q944" s="455">
        <f>INT(150/7)+2</f>
        <v>23</v>
      </c>
      <c r="R944" s="571" t="s">
        <v>683</v>
      </c>
      <c r="S944" s="455" t="b">
        <v>1</v>
      </c>
      <c r="T944" s="571" t="s">
        <v>683</v>
      </c>
      <c r="U944" s="571" t="s">
        <v>683</v>
      </c>
      <c r="V944" s="571" t="s">
        <v>683</v>
      </c>
      <c r="W944" s="571" t="s">
        <v>683</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35">
      <c r="A945" s="382"/>
      <c r="B945" s="391"/>
      <c r="C945" s="384">
        <f t="shared" si="321"/>
        <v>4</v>
      </c>
      <c r="D945" s="408"/>
      <c r="E945" s="568">
        <f>E944</f>
        <v>14</v>
      </c>
      <c r="F945" s="459" t="b">
        <f t="shared" si="320"/>
        <v>1</v>
      </c>
      <c r="G945" s="408"/>
      <c r="H945" s="1196"/>
      <c r="I945" s="1197"/>
      <c r="J945" s="569" t="s">
        <v>686</v>
      </c>
      <c r="K945" s="570" t="str">
        <f t="shared" si="318"/>
        <v>-</v>
      </c>
      <c r="L945" s="571" t="s">
        <v>687</v>
      </c>
      <c r="M945" s="571" t="s">
        <v>687</v>
      </c>
      <c r="N945" s="571" t="s">
        <v>687</v>
      </c>
      <c r="O945" s="571" t="s">
        <v>687</v>
      </c>
      <c r="P945" s="571" t="s">
        <v>687</v>
      </c>
      <c r="Q945" s="571" t="s">
        <v>687</v>
      </c>
      <c r="R945" s="571" t="s">
        <v>687</v>
      </c>
      <c r="S945" s="571" t="s">
        <v>687</v>
      </c>
      <c r="T945" s="571" t="s">
        <v>687</v>
      </c>
      <c r="U945" s="571" t="s">
        <v>687</v>
      </c>
      <c r="V945" s="571" t="s">
        <v>687</v>
      </c>
      <c r="W945" s="571" t="s">
        <v>687</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35">
      <c r="A946" s="382"/>
      <c r="B946" s="391"/>
      <c r="C946" s="384">
        <f t="shared" si="321"/>
        <v>4</v>
      </c>
      <c r="D946" s="408"/>
      <c r="E946" s="568">
        <f>E945</f>
        <v>14</v>
      </c>
      <c r="F946" s="459" t="b">
        <f t="shared" si="320"/>
        <v>1</v>
      </c>
      <c r="G946" s="408"/>
      <c r="H946" s="1198"/>
      <c r="I946" s="1199"/>
      <c r="J946" s="555" t="s">
        <v>688</v>
      </c>
      <c r="K946" s="572" t="str">
        <f t="shared" si="318"/>
        <v>-</v>
      </c>
      <c r="L946" s="569" t="s">
        <v>683</v>
      </c>
      <c r="M946" s="569" t="s">
        <v>683</v>
      </c>
      <c r="N946" s="569" t="s">
        <v>683</v>
      </c>
      <c r="O946" s="569" t="s">
        <v>683</v>
      </c>
      <c r="P946" s="569" t="s">
        <v>683</v>
      </c>
      <c r="Q946" s="569" t="s">
        <v>683</v>
      </c>
      <c r="R946" s="569" t="s">
        <v>683</v>
      </c>
      <c r="S946" s="569" t="s">
        <v>683</v>
      </c>
      <c r="T946" s="569" t="s">
        <v>683</v>
      </c>
      <c r="U946" s="569" t="s">
        <v>683</v>
      </c>
      <c r="V946" s="573" t="s">
        <v>683</v>
      </c>
      <c r="W946" s="573" t="s">
        <v>683</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35">
      <c r="A947" s="382"/>
      <c r="B947" s="391"/>
      <c r="C947" s="384">
        <f t="shared" si="321"/>
        <v>4</v>
      </c>
      <c r="D947" s="408"/>
      <c r="E947" s="465">
        <v>15</v>
      </c>
      <c r="F947" s="459" t="b">
        <f t="shared" si="320"/>
        <v>1</v>
      </c>
      <c r="G947" s="408"/>
      <c r="H947" s="565" t="s">
        <v>708</v>
      </c>
      <c r="I947" s="565"/>
      <c r="J947" s="547" t="s">
        <v>682</v>
      </c>
      <c r="K947" s="566" t="str">
        <f t="shared" si="318"/>
        <v>-</v>
      </c>
      <c r="L947" s="567" t="s">
        <v>683</v>
      </c>
      <c r="M947" s="567" t="s">
        <v>683</v>
      </c>
      <c r="N947" s="567" t="s">
        <v>683</v>
      </c>
      <c r="O947" s="567" t="s">
        <v>683</v>
      </c>
      <c r="P947" s="567" t="s">
        <v>683</v>
      </c>
      <c r="Q947" s="567" t="s">
        <v>683</v>
      </c>
      <c r="R947" s="567" t="s">
        <v>683</v>
      </c>
      <c r="S947" s="567" t="s">
        <v>683</v>
      </c>
      <c r="T947" s="567" t="s">
        <v>683</v>
      </c>
      <c r="U947" s="567" t="s">
        <v>683</v>
      </c>
      <c r="V947" s="567" t="s">
        <v>683</v>
      </c>
      <c r="W947" s="567" t="s">
        <v>683</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35">
      <c r="A948" s="382"/>
      <c r="B948" s="391"/>
      <c r="C948" s="384">
        <f t="shared" si="321"/>
        <v>4</v>
      </c>
      <c r="D948" s="408"/>
      <c r="E948" s="568">
        <f>E947</f>
        <v>15</v>
      </c>
      <c r="F948" s="459" t="b">
        <f t="shared" si="320"/>
        <v>1</v>
      </c>
      <c r="G948" s="408"/>
      <c r="H948" s="1194" t="s">
        <v>709</v>
      </c>
      <c r="I948" s="1195"/>
      <c r="J948" s="569" t="s">
        <v>685</v>
      </c>
      <c r="K948" s="570" t="str">
        <f t="shared" si="318"/>
        <v>-</v>
      </c>
      <c r="L948" s="571" t="s">
        <v>683</v>
      </c>
      <c r="M948" s="571" t="s">
        <v>683</v>
      </c>
      <c r="N948" s="571" t="s">
        <v>683</v>
      </c>
      <c r="O948" s="571" t="s">
        <v>683</v>
      </c>
      <c r="P948" s="571" t="s">
        <v>683</v>
      </c>
      <c r="Q948" s="455">
        <f>INT(150/7)+2</f>
        <v>23</v>
      </c>
      <c r="R948" s="571" t="s">
        <v>683</v>
      </c>
      <c r="S948" s="455" t="b">
        <v>1</v>
      </c>
      <c r="T948" s="571" t="s">
        <v>683</v>
      </c>
      <c r="U948" s="571" t="s">
        <v>683</v>
      </c>
      <c r="V948" s="571" t="s">
        <v>683</v>
      </c>
      <c r="W948" s="571" t="s">
        <v>683</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35">
      <c r="A949" s="382"/>
      <c r="B949" s="391"/>
      <c r="C949" s="384">
        <f t="shared" si="321"/>
        <v>4</v>
      </c>
      <c r="D949" s="408"/>
      <c r="E949" s="568">
        <f>E948</f>
        <v>15</v>
      </c>
      <c r="F949" s="459" t="b">
        <f t="shared" si="320"/>
        <v>1</v>
      </c>
      <c r="G949" s="408"/>
      <c r="H949" s="1196"/>
      <c r="I949" s="1197"/>
      <c r="J949" s="569" t="s">
        <v>686</v>
      </c>
      <c r="K949" s="570" t="str">
        <f t="shared" si="318"/>
        <v>-</v>
      </c>
      <c r="L949" s="571" t="s">
        <v>687</v>
      </c>
      <c r="M949" s="571" t="s">
        <v>687</v>
      </c>
      <c r="N949" s="571" t="s">
        <v>687</v>
      </c>
      <c r="O949" s="571" t="s">
        <v>687</v>
      </c>
      <c r="P949" s="571" t="s">
        <v>687</v>
      </c>
      <c r="Q949" s="571" t="s">
        <v>687</v>
      </c>
      <c r="R949" s="571" t="s">
        <v>687</v>
      </c>
      <c r="S949" s="571" t="s">
        <v>687</v>
      </c>
      <c r="T949" s="571" t="s">
        <v>687</v>
      </c>
      <c r="U949" s="571" t="s">
        <v>687</v>
      </c>
      <c r="V949" s="571" t="s">
        <v>687</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35">
      <c r="A950" s="382"/>
      <c r="B950" s="391"/>
      <c r="C950" s="384">
        <f t="shared" si="321"/>
        <v>4</v>
      </c>
      <c r="D950" s="408"/>
      <c r="E950" s="568">
        <f>E949</f>
        <v>15</v>
      </c>
      <c r="F950" s="459" t="b">
        <f t="shared" si="320"/>
        <v>1</v>
      </c>
      <c r="G950" s="408"/>
      <c r="H950" s="1198"/>
      <c r="I950" s="1199"/>
      <c r="J950" s="555" t="s">
        <v>688</v>
      </c>
      <c r="K950" s="572" t="str">
        <f t="shared" si="318"/>
        <v>-</v>
      </c>
      <c r="L950" s="569" t="s">
        <v>683</v>
      </c>
      <c r="M950" s="569" t="s">
        <v>683</v>
      </c>
      <c r="N950" s="569" t="s">
        <v>683</v>
      </c>
      <c r="O950" s="569" t="s">
        <v>683</v>
      </c>
      <c r="P950" s="569" t="s">
        <v>683</v>
      </c>
      <c r="Q950" s="569" t="s">
        <v>683</v>
      </c>
      <c r="R950" s="569" t="s">
        <v>683</v>
      </c>
      <c r="S950" s="569" t="s">
        <v>683</v>
      </c>
      <c r="T950" s="569" t="s">
        <v>683</v>
      </c>
      <c r="U950" s="569" t="s">
        <v>683</v>
      </c>
      <c r="V950" s="573" t="s">
        <v>683</v>
      </c>
      <c r="W950" s="573" t="s">
        <v>683</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35">
      <c r="A951" s="382"/>
      <c r="B951" s="391"/>
      <c r="C951" s="384">
        <f t="shared" si="321"/>
        <v>4</v>
      </c>
      <c r="D951" s="408"/>
      <c r="E951" s="465">
        <v>16</v>
      </c>
      <c r="F951" s="459" t="b">
        <f t="shared" ref="F951:F982" si="322">COUNTIFS($L951:$W951,"-")&lt;&gt;COUNTA($L951:$W951)</f>
        <v>1</v>
      </c>
      <c r="G951" s="408"/>
      <c r="H951" s="565" t="s">
        <v>710</v>
      </c>
      <c r="I951" s="565"/>
      <c r="J951" s="547" t="s">
        <v>682</v>
      </c>
      <c r="K951" s="566" t="str">
        <f t="shared" si="318"/>
        <v>-</v>
      </c>
      <c r="L951" s="567" t="s">
        <v>683</v>
      </c>
      <c r="M951" s="567" t="s">
        <v>683</v>
      </c>
      <c r="N951" s="567" t="s">
        <v>683</v>
      </c>
      <c r="O951" s="567" t="s">
        <v>683</v>
      </c>
      <c r="P951" s="567" t="s">
        <v>683</v>
      </c>
      <c r="Q951" s="567" t="s">
        <v>683</v>
      </c>
      <c r="R951" s="567" t="s">
        <v>683</v>
      </c>
      <c r="S951" s="567" t="s">
        <v>683</v>
      </c>
      <c r="T951" s="567" t="s">
        <v>683</v>
      </c>
      <c r="U951" s="567" t="s">
        <v>683</v>
      </c>
      <c r="V951" s="567" t="s">
        <v>683</v>
      </c>
      <c r="W951" s="567" t="s">
        <v>683</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35">
      <c r="A952" s="382"/>
      <c r="B952" s="391"/>
      <c r="C952" s="384">
        <f t="shared" si="321"/>
        <v>4</v>
      </c>
      <c r="D952" s="408"/>
      <c r="E952" s="568">
        <f>E951</f>
        <v>16</v>
      </c>
      <c r="F952" s="459" t="b">
        <f t="shared" si="322"/>
        <v>1</v>
      </c>
      <c r="G952" s="408"/>
      <c r="H952" s="1194"/>
      <c r="I952" s="1195"/>
      <c r="J952" s="569" t="s">
        <v>685</v>
      </c>
      <c r="K952" s="570" t="str">
        <f t="shared" ref="K952:K994" si="323">IF(L952&lt;0,"-",IFERROR(DATE(2019,1,($L952)*7+1),"-"))</f>
        <v>-</v>
      </c>
      <c r="L952" s="571" t="s">
        <v>683</v>
      </c>
      <c r="M952" s="571" t="s">
        <v>683</v>
      </c>
      <c r="N952" s="571" t="s">
        <v>683</v>
      </c>
      <c r="O952" s="571" t="s">
        <v>683</v>
      </c>
      <c r="P952" s="571" t="s">
        <v>683</v>
      </c>
      <c r="Q952" s="571" t="s">
        <v>683</v>
      </c>
      <c r="R952" s="455">
        <v>0</v>
      </c>
      <c r="S952" s="455" t="b">
        <v>1</v>
      </c>
      <c r="T952" s="571" t="s">
        <v>683</v>
      </c>
      <c r="U952" s="571" t="s">
        <v>683</v>
      </c>
      <c r="V952" s="571" t="s">
        <v>683</v>
      </c>
      <c r="W952" s="571" t="s">
        <v>683</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35">
      <c r="A953" s="382"/>
      <c r="B953" s="391"/>
      <c r="C953" s="384">
        <f t="shared" si="321"/>
        <v>4</v>
      </c>
      <c r="D953" s="408"/>
      <c r="E953" s="568">
        <f>E952</f>
        <v>16</v>
      </c>
      <c r="F953" s="459" t="b">
        <f t="shared" si="322"/>
        <v>1</v>
      </c>
      <c r="G953" s="408"/>
      <c r="H953" s="1196"/>
      <c r="I953" s="1197"/>
      <c r="J953" s="569" t="s">
        <v>686</v>
      </c>
      <c r="K953" s="570" t="str">
        <f t="shared" si="323"/>
        <v>-</v>
      </c>
      <c r="L953" s="571" t="s">
        <v>687</v>
      </c>
      <c r="M953" s="571" t="s">
        <v>687</v>
      </c>
      <c r="N953" s="571" t="s">
        <v>687</v>
      </c>
      <c r="O953" s="571" t="s">
        <v>687</v>
      </c>
      <c r="P953" s="571" t="s">
        <v>687</v>
      </c>
      <c r="Q953" s="571" t="s">
        <v>687</v>
      </c>
      <c r="R953" s="571" t="s">
        <v>687</v>
      </c>
      <c r="S953" s="571" t="s">
        <v>687</v>
      </c>
      <c r="T953" s="571" t="s">
        <v>687</v>
      </c>
      <c r="U953" s="571" t="s">
        <v>687</v>
      </c>
      <c r="V953" s="571" t="s">
        <v>687</v>
      </c>
      <c r="W953" s="571" t="s">
        <v>687</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35">
      <c r="A954" s="382"/>
      <c r="B954" s="391"/>
      <c r="C954" s="384">
        <f t="shared" si="321"/>
        <v>4</v>
      </c>
      <c r="D954" s="408"/>
      <c r="E954" s="568">
        <f>E953</f>
        <v>16</v>
      </c>
      <c r="F954" s="459" t="b">
        <f t="shared" si="322"/>
        <v>1</v>
      </c>
      <c r="G954" s="408"/>
      <c r="H954" s="1198"/>
      <c r="I954" s="1199"/>
      <c r="J954" s="555" t="s">
        <v>688</v>
      </c>
      <c r="K954" s="572" t="str">
        <f t="shared" si="323"/>
        <v>-</v>
      </c>
      <c r="L954" s="569" t="s">
        <v>683</v>
      </c>
      <c r="M954" s="569" t="s">
        <v>683</v>
      </c>
      <c r="N954" s="569" t="s">
        <v>683</v>
      </c>
      <c r="O954" s="569" t="s">
        <v>683</v>
      </c>
      <c r="P954" s="569" t="s">
        <v>683</v>
      </c>
      <c r="Q954" s="569" t="s">
        <v>683</v>
      </c>
      <c r="R954" s="569" t="s">
        <v>683</v>
      </c>
      <c r="S954" s="569" t="s">
        <v>683</v>
      </c>
      <c r="T954" s="569" t="s">
        <v>683</v>
      </c>
      <c r="U954" s="569" t="s">
        <v>683</v>
      </c>
      <c r="V954" s="573" t="s">
        <v>683</v>
      </c>
      <c r="W954" s="573" t="s">
        <v>683</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35">
      <c r="A955" s="382"/>
      <c r="B955" s="391"/>
      <c r="C955" s="384">
        <f t="shared" ref="C955:C986" si="324">INT($C$875)+3</f>
        <v>4</v>
      </c>
      <c r="D955" s="408"/>
      <c r="E955" s="465">
        <v>17</v>
      </c>
      <c r="F955" s="459" t="b">
        <f t="shared" si="322"/>
        <v>1</v>
      </c>
      <c r="G955" s="408"/>
      <c r="H955" s="565" t="s">
        <v>711</v>
      </c>
      <c r="I955" s="565"/>
      <c r="J955" s="547" t="s">
        <v>682</v>
      </c>
      <c r="K955" s="566" t="str">
        <f t="shared" si="323"/>
        <v>-</v>
      </c>
      <c r="L955" s="567" t="s">
        <v>683</v>
      </c>
      <c r="M955" s="574">
        <v>42</v>
      </c>
      <c r="N955" s="567" t="s">
        <v>683</v>
      </c>
      <c r="O955" s="567" t="s">
        <v>683</v>
      </c>
      <c r="P955" s="567" t="s">
        <v>683</v>
      </c>
      <c r="Q955" s="567" t="s">
        <v>683</v>
      </c>
      <c r="R955" s="567" t="s">
        <v>683</v>
      </c>
      <c r="S955" s="567" t="s">
        <v>683</v>
      </c>
      <c r="T955" s="567" t="s">
        <v>683</v>
      </c>
      <c r="U955" s="567" t="s">
        <v>683</v>
      </c>
      <c r="V955" s="567" t="s">
        <v>683</v>
      </c>
      <c r="W955" s="567" t="s">
        <v>683</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35">
      <c r="A956" s="382"/>
      <c r="B956" s="391"/>
      <c r="C956" s="384">
        <f t="shared" si="324"/>
        <v>4</v>
      </c>
      <c r="D956" s="408"/>
      <c r="E956" s="568">
        <f>E955</f>
        <v>17</v>
      </c>
      <c r="F956" s="459" t="b">
        <f t="shared" si="322"/>
        <v>1</v>
      </c>
      <c r="G956" s="408"/>
      <c r="H956" s="1194" t="s">
        <v>712</v>
      </c>
      <c r="I956" s="1195"/>
      <c r="J956" s="569" t="s">
        <v>685</v>
      </c>
      <c r="K956" s="570" t="str">
        <f t="shared" si="323"/>
        <v>-</v>
      </c>
      <c r="L956" s="571" t="s">
        <v>683</v>
      </c>
      <c r="M956" s="571" t="s">
        <v>683</v>
      </c>
      <c r="N956" s="571" t="s">
        <v>683</v>
      </c>
      <c r="O956" s="571" t="s">
        <v>683</v>
      </c>
      <c r="P956" s="571" t="s">
        <v>683</v>
      </c>
      <c r="Q956" s="571" t="s">
        <v>683</v>
      </c>
      <c r="R956" s="455">
        <v>0</v>
      </c>
      <c r="S956" s="571" t="s">
        <v>683</v>
      </c>
      <c r="T956" s="571" t="s">
        <v>683</v>
      </c>
      <c r="U956" s="571" t="s">
        <v>683</v>
      </c>
      <c r="V956" s="571" t="s">
        <v>683</v>
      </c>
      <c r="W956" s="571" t="s">
        <v>683</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35">
      <c r="A957" s="382"/>
      <c r="B957" s="391"/>
      <c r="C957" s="384">
        <f t="shared" si="324"/>
        <v>4</v>
      </c>
      <c r="D957" s="408"/>
      <c r="E957" s="568">
        <f>E956</f>
        <v>17</v>
      </c>
      <c r="F957" s="459" t="b">
        <f t="shared" si="322"/>
        <v>1</v>
      </c>
      <c r="G957" s="408"/>
      <c r="H957" s="1196"/>
      <c r="I957" s="1197"/>
      <c r="J957" s="569" t="s">
        <v>686</v>
      </c>
      <c r="K957" s="570" t="str">
        <f t="shared" si="323"/>
        <v>-</v>
      </c>
      <c r="L957" s="571" t="s">
        <v>687</v>
      </c>
      <c r="M957" s="571" t="s">
        <v>687</v>
      </c>
      <c r="N957" s="571" t="s">
        <v>687</v>
      </c>
      <c r="O957" s="571" t="s">
        <v>687</v>
      </c>
      <c r="P957" s="571" t="s">
        <v>687</v>
      </c>
      <c r="Q957" s="571" t="s">
        <v>687</v>
      </c>
      <c r="R957" s="571" t="s">
        <v>687</v>
      </c>
      <c r="S957" s="571" t="s">
        <v>687</v>
      </c>
      <c r="T957" s="571" t="s">
        <v>687</v>
      </c>
      <c r="U957" s="571" t="s">
        <v>687</v>
      </c>
      <c r="V957" s="571" t="s">
        <v>687</v>
      </c>
      <c r="W957" s="571" t="s">
        <v>687</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35">
      <c r="A958" s="382"/>
      <c r="B958" s="391"/>
      <c r="C958" s="384">
        <f t="shared" si="324"/>
        <v>4</v>
      </c>
      <c r="D958" s="408"/>
      <c r="E958" s="568">
        <f>E957</f>
        <v>17</v>
      </c>
      <c r="F958" s="459" t="b">
        <f t="shared" si="322"/>
        <v>1</v>
      </c>
      <c r="G958" s="408"/>
      <c r="H958" s="1198"/>
      <c r="I958" s="1199"/>
      <c r="J958" s="555" t="s">
        <v>688</v>
      </c>
      <c r="K958" s="572" t="str">
        <f t="shared" si="323"/>
        <v>-</v>
      </c>
      <c r="L958" s="569" t="s">
        <v>683</v>
      </c>
      <c r="M958" s="569" t="s">
        <v>683</v>
      </c>
      <c r="N958" s="569" t="s">
        <v>683</v>
      </c>
      <c r="O958" s="569" t="s">
        <v>683</v>
      </c>
      <c r="P958" s="569" t="s">
        <v>683</v>
      </c>
      <c r="Q958" s="569" t="s">
        <v>683</v>
      </c>
      <c r="R958" s="569" t="s">
        <v>683</v>
      </c>
      <c r="S958" s="569" t="s">
        <v>683</v>
      </c>
      <c r="T958" s="569" t="s">
        <v>683</v>
      </c>
      <c r="U958" s="569" t="s">
        <v>683</v>
      </c>
      <c r="V958" s="573" t="s">
        <v>683</v>
      </c>
      <c r="W958" s="573" t="s">
        <v>683</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35">
      <c r="A959" s="382"/>
      <c r="B959" s="391"/>
      <c r="C959" s="384">
        <f t="shared" si="324"/>
        <v>4</v>
      </c>
      <c r="D959" s="408"/>
      <c r="E959" s="465">
        <v>18</v>
      </c>
      <c r="F959" s="459" t="b">
        <f t="shared" si="322"/>
        <v>1</v>
      </c>
      <c r="G959" s="408"/>
      <c r="H959" s="565" t="s">
        <v>713</v>
      </c>
      <c r="I959" s="565"/>
      <c r="J959" s="547" t="s">
        <v>682</v>
      </c>
      <c r="K959" s="566" t="str">
        <f t="shared" si="323"/>
        <v>-</v>
      </c>
      <c r="L959" s="567" t="s">
        <v>683</v>
      </c>
      <c r="M959" s="567" t="s">
        <v>683</v>
      </c>
      <c r="N959" s="567" t="s">
        <v>683</v>
      </c>
      <c r="O959" s="567" t="s">
        <v>683</v>
      </c>
      <c r="P959" s="567" t="s">
        <v>683</v>
      </c>
      <c r="Q959" s="567" t="s">
        <v>683</v>
      </c>
      <c r="R959" s="567" t="s">
        <v>683</v>
      </c>
      <c r="S959" s="567" t="s">
        <v>683</v>
      </c>
      <c r="T959" s="567" t="s">
        <v>683</v>
      </c>
      <c r="U959" s="567" t="s">
        <v>683</v>
      </c>
      <c r="V959" s="567" t="s">
        <v>683</v>
      </c>
      <c r="W959" s="567" t="s">
        <v>683</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35">
      <c r="A960" s="382"/>
      <c r="B960" s="391"/>
      <c r="C960" s="384">
        <f t="shared" si="324"/>
        <v>4</v>
      </c>
      <c r="D960" s="408"/>
      <c r="E960" s="568">
        <f>E959</f>
        <v>18</v>
      </c>
      <c r="F960" s="459" t="b">
        <f t="shared" si="322"/>
        <v>1</v>
      </c>
      <c r="G960" s="408"/>
      <c r="H960" s="1194" t="s">
        <v>714</v>
      </c>
      <c r="I960" s="1195"/>
      <c r="J960" s="569" t="s">
        <v>685</v>
      </c>
      <c r="K960" s="570" t="str">
        <f t="shared" si="323"/>
        <v>-</v>
      </c>
      <c r="L960" s="571" t="s">
        <v>683</v>
      </c>
      <c r="M960" s="571" t="s">
        <v>683</v>
      </c>
      <c r="N960" s="571" t="s">
        <v>683</v>
      </c>
      <c r="O960" s="455">
        <v>1</v>
      </c>
      <c r="P960" s="571" t="s">
        <v>683</v>
      </c>
      <c r="Q960" s="571" t="s">
        <v>683</v>
      </c>
      <c r="R960" s="571" t="s">
        <v>683</v>
      </c>
      <c r="S960" s="571" t="s">
        <v>683</v>
      </c>
      <c r="T960" s="571" t="s">
        <v>683</v>
      </c>
      <c r="U960" s="571" t="s">
        <v>683</v>
      </c>
      <c r="V960" s="571" t="s">
        <v>683</v>
      </c>
      <c r="W960" s="571" t="s">
        <v>683</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35">
      <c r="A961" s="382"/>
      <c r="B961" s="391"/>
      <c r="C961" s="384">
        <f t="shared" si="324"/>
        <v>4</v>
      </c>
      <c r="D961" s="408"/>
      <c r="E961" s="568">
        <f>E960</f>
        <v>18</v>
      </c>
      <c r="F961" s="459" t="b">
        <f t="shared" si="322"/>
        <v>1</v>
      </c>
      <c r="G961" s="408"/>
      <c r="H961" s="1196"/>
      <c r="I961" s="1197"/>
      <c r="J961" s="569" t="s">
        <v>686</v>
      </c>
      <c r="K961" s="570" t="str">
        <f t="shared" si="323"/>
        <v>-</v>
      </c>
      <c r="L961" s="571" t="s">
        <v>687</v>
      </c>
      <c r="M961" s="455">
        <v>38</v>
      </c>
      <c r="N961" s="571" t="s">
        <v>687</v>
      </c>
      <c r="O961" s="571" t="s">
        <v>687</v>
      </c>
      <c r="P961" s="571" t="s">
        <v>687</v>
      </c>
      <c r="Q961" s="571" t="s">
        <v>687</v>
      </c>
      <c r="R961" s="571" t="s">
        <v>687</v>
      </c>
      <c r="S961" s="571" t="s">
        <v>687</v>
      </c>
      <c r="T961" s="571" t="s">
        <v>687</v>
      </c>
      <c r="U961" s="571" t="s">
        <v>687</v>
      </c>
      <c r="V961" s="571" t="s">
        <v>687</v>
      </c>
      <c r="W961" s="571" t="s">
        <v>687</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35">
      <c r="A962" s="382"/>
      <c r="B962" s="391"/>
      <c r="C962" s="384">
        <f t="shared" si="324"/>
        <v>4</v>
      </c>
      <c r="D962" s="408"/>
      <c r="E962" s="568">
        <f>E961</f>
        <v>18</v>
      </c>
      <c r="F962" s="459" t="b">
        <f t="shared" si="322"/>
        <v>1</v>
      </c>
      <c r="G962" s="408"/>
      <c r="H962" s="1198"/>
      <c r="I962" s="1199"/>
      <c r="J962" s="555" t="s">
        <v>688</v>
      </c>
      <c r="K962" s="572" t="str">
        <f t="shared" si="323"/>
        <v>-</v>
      </c>
      <c r="L962" s="569" t="s">
        <v>683</v>
      </c>
      <c r="M962" s="569" t="s">
        <v>683</v>
      </c>
      <c r="N962" s="569" t="s">
        <v>683</v>
      </c>
      <c r="O962" s="569" t="s">
        <v>683</v>
      </c>
      <c r="P962" s="569" t="s">
        <v>683</v>
      </c>
      <c r="Q962" s="569" t="s">
        <v>683</v>
      </c>
      <c r="R962" s="569" t="s">
        <v>683</v>
      </c>
      <c r="S962" s="569" t="s">
        <v>683</v>
      </c>
      <c r="T962" s="569" t="s">
        <v>683</v>
      </c>
      <c r="U962" s="569" t="s">
        <v>683</v>
      </c>
      <c r="V962" s="573" t="s">
        <v>683</v>
      </c>
      <c r="W962" s="573" t="s">
        <v>683</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35">
      <c r="A963" s="382"/>
      <c r="B963" s="391"/>
      <c r="C963" s="384">
        <f t="shared" si="324"/>
        <v>4</v>
      </c>
      <c r="D963" s="408"/>
      <c r="E963" s="465">
        <v>19</v>
      </c>
      <c r="F963" s="459" t="b">
        <f t="shared" si="322"/>
        <v>1</v>
      </c>
      <c r="G963" s="408"/>
      <c r="H963" s="565" t="s">
        <v>715</v>
      </c>
      <c r="I963" s="565"/>
      <c r="J963" s="547" t="s">
        <v>682</v>
      </c>
      <c r="K963" s="566" t="str">
        <f t="shared" si="323"/>
        <v>-</v>
      </c>
      <c r="L963" s="567" t="s">
        <v>683</v>
      </c>
      <c r="M963" s="567" t="s">
        <v>683</v>
      </c>
      <c r="N963" s="567" t="s">
        <v>683</v>
      </c>
      <c r="O963" s="567" t="s">
        <v>683</v>
      </c>
      <c r="P963" s="567" t="s">
        <v>683</v>
      </c>
      <c r="Q963" s="567" t="s">
        <v>683</v>
      </c>
      <c r="R963" s="567" t="s">
        <v>683</v>
      </c>
      <c r="S963" s="567" t="s">
        <v>683</v>
      </c>
      <c r="T963" s="567" t="s">
        <v>683</v>
      </c>
      <c r="U963" s="567" t="s">
        <v>683</v>
      </c>
      <c r="V963" s="567" t="s">
        <v>683</v>
      </c>
      <c r="W963" s="567" t="s">
        <v>683</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35">
      <c r="A964" s="382"/>
      <c r="B964" s="391"/>
      <c r="C964" s="384">
        <f t="shared" si="324"/>
        <v>4</v>
      </c>
      <c r="D964" s="408"/>
      <c r="E964" s="568">
        <f>E963</f>
        <v>19</v>
      </c>
      <c r="F964" s="459" t="b">
        <f t="shared" si="322"/>
        <v>1</v>
      </c>
      <c r="G964" s="408"/>
      <c r="H964" s="1194" t="s">
        <v>716</v>
      </c>
      <c r="I964" s="1195"/>
      <c r="J964" s="569" t="s">
        <v>685</v>
      </c>
      <c r="K964" s="570">
        <f t="shared" si="323"/>
        <v>43543</v>
      </c>
      <c r="L964" s="455">
        <v>11</v>
      </c>
      <c r="M964" s="571" t="s">
        <v>683</v>
      </c>
      <c r="N964" s="571" t="s">
        <v>683</v>
      </c>
      <c r="O964" s="571" t="s">
        <v>683</v>
      </c>
      <c r="P964" s="571" t="s">
        <v>683</v>
      </c>
      <c r="Q964" s="571" t="s">
        <v>683</v>
      </c>
      <c r="R964" s="571" t="s">
        <v>683</v>
      </c>
      <c r="S964" s="571" t="s">
        <v>683</v>
      </c>
      <c r="T964" s="571" t="s">
        <v>683</v>
      </c>
      <c r="U964" s="571" t="s">
        <v>683</v>
      </c>
      <c r="V964" s="571" t="s">
        <v>683</v>
      </c>
      <c r="W964" s="571" t="s">
        <v>683</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35">
      <c r="A965" s="382"/>
      <c r="B965" s="391"/>
      <c r="C965" s="384">
        <f t="shared" si="324"/>
        <v>4</v>
      </c>
      <c r="D965" s="408"/>
      <c r="E965" s="568">
        <f>E964</f>
        <v>19</v>
      </c>
      <c r="F965" s="459" t="b">
        <f t="shared" si="322"/>
        <v>1</v>
      </c>
      <c r="G965" s="408"/>
      <c r="H965" s="1196"/>
      <c r="I965" s="1197"/>
      <c r="J965" s="569" t="s">
        <v>686</v>
      </c>
      <c r="K965" s="570" t="str">
        <f t="shared" si="323"/>
        <v>-</v>
      </c>
      <c r="L965" s="571" t="s">
        <v>687</v>
      </c>
      <c r="M965" s="571" t="s">
        <v>687</v>
      </c>
      <c r="N965" s="455">
        <v>20</v>
      </c>
      <c r="O965" s="455">
        <v>3</v>
      </c>
      <c r="P965" s="571" t="s">
        <v>687</v>
      </c>
      <c r="Q965" s="571" t="s">
        <v>687</v>
      </c>
      <c r="R965" s="571" t="s">
        <v>687</v>
      </c>
      <c r="S965" s="571" t="s">
        <v>687</v>
      </c>
      <c r="T965" s="571" t="s">
        <v>687</v>
      </c>
      <c r="U965" s="571" t="s">
        <v>687</v>
      </c>
      <c r="V965" s="571" t="s">
        <v>687</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35">
      <c r="A966" s="382"/>
      <c r="B966" s="391"/>
      <c r="C966" s="384">
        <f t="shared" si="324"/>
        <v>4</v>
      </c>
      <c r="D966" s="408"/>
      <c r="E966" s="568">
        <f>E965</f>
        <v>19</v>
      </c>
      <c r="F966" s="459" t="b">
        <f t="shared" si="322"/>
        <v>1</v>
      </c>
      <c r="G966" s="408"/>
      <c r="H966" s="1198"/>
      <c r="I966" s="1199"/>
      <c r="J966" s="555" t="s">
        <v>688</v>
      </c>
      <c r="K966" s="572" t="str">
        <f t="shared" si="323"/>
        <v>-</v>
      </c>
      <c r="L966" s="569" t="s">
        <v>683</v>
      </c>
      <c r="M966" s="569" t="s">
        <v>683</v>
      </c>
      <c r="N966" s="569" t="s">
        <v>683</v>
      </c>
      <c r="O966" s="569" t="s">
        <v>683</v>
      </c>
      <c r="P966" s="569" t="s">
        <v>683</v>
      </c>
      <c r="Q966" s="569" t="s">
        <v>683</v>
      </c>
      <c r="R966" s="569" t="s">
        <v>683</v>
      </c>
      <c r="S966" s="569" t="s">
        <v>683</v>
      </c>
      <c r="T966" s="569" t="s">
        <v>683</v>
      </c>
      <c r="U966" s="569" t="s">
        <v>683</v>
      </c>
      <c r="V966" s="573" t="s">
        <v>683</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35">
      <c r="A967" s="382"/>
      <c r="B967" s="391"/>
      <c r="C967" s="384">
        <f t="shared" si="324"/>
        <v>4</v>
      </c>
      <c r="D967" s="408"/>
      <c r="E967" s="465">
        <v>20</v>
      </c>
      <c r="F967" s="459" t="b">
        <f t="shared" si="322"/>
        <v>1</v>
      </c>
      <c r="G967" s="408"/>
      <c r="H967" s="565" t="s">
        <v>717</v>
      </c>
      <c r="I967" s="565"/>
      <c r="J967" s="547" t="s">
        <v>682</v>
      </c>
      <c r="K967" s="566" t="str">
        <f t="shared" si="323"/>
        <v>-</v>
      </c>
      <c r="L967" s="567" t="s">
        <v>683</v>
      </c>
      <c r="M967" s="567" t="s">
        <v>683</v>
      </c>
      <c r="N967" s="567" t="s">
        <v>683</v>
      </c>
      <c r="O967" s="567" t="s">
        <v>683</v>
      </c>
      <c r="P967" s="567" t="s">
        <v>683</v>
      </c>
      <c r="Q967" s="567" t="s">
        <v>683</v>
      </c>
      <c r="R967" s="567" t="s">
        <v>683</v>
      </c>
      <c r="S967" s="567" t="s">
        <v>683</v>
      </c>
      <c r="T967" s="567" t="s">
        <v>683</v>
      </c>
      <c r="U967" s="567" t="s">
        <v>683</v>
      </c>
      <c r="V967" s="567" t="s">
        <v>683</v>
      </c>
      <c r="W967" s="567" t="s">
        <v>683</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35">
      <c r="A968" s="382"/>
      <c r="B968" s="391"/>
      <c r="C968" s="384">
        <f t="shared" si="324"/>
        <v>4</v>
      </c>
      <c r="D968" s="408"/>
      <c r="E968" s="568">
        <f>E967</f>
        <v>20</v>
      </c>
      <c r="F968" s="459" t="b">
        <f t="shared" si="322"/>
        <v>1</v>
      </c>
      <c r="G968" s="408"/>
      <c r="H968" s="1194" t="s">
        <v>718</v>
      </c>
      <c r="I968" s="1195"/>
      <c r="J968" s="569" t="s">
        <v>685</v>
      </c>
      <c r="K968" s="570">
        <f t="shared" si="323"/>
        <v>43718</v>
      </c>
      <c r="L968" s="455">
        <v>36</v>
      </c>
      <c r="M968" s="571" t="s">
        <v>683</v>
      </c>
      <c r="N968" s="571" t="s">
        <v>683</v>
      </c>
      <c r="O968" s="571" t="s">
        <v>683</v>
      </c>
      <c r="P968" s="571" t="s">
        <v>683</v>
      </c>
      <c r="Q968" s="571" t="s">
        <v>683</v>
      </c>
      <c r="R968" s="571" t="s">
        <v>683</v>
      </c>
      <c r="S968" s="571" t="s">
        <v>683</v>
      </c>
      <c r="T968" s="571" t="s">
        <v>683</v>
      </c>
      <c r="U968" s="571" t="s">
        <v>683</v>
      </c>
      <c r="V968" s="571" t="s">
        <v>683</v>
      </c>
      <c r="W968" s="571" t="s">
        <v>683</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35">
      <c r="A969" s="382"/>
      <c r="B969" s="391"/>
      <c r="C969" s="384">
        <f t="shared" si="324"/>
        <v>4</v>
      </c>
      <c r="D969" s="408"/>
      <c r="E969" s="568">
        <f>E968</f>
        <v>20</v>
      </c>
      <c r="F969" s="459" t="b">
        <f t="shared" si="322"/>
        <v>1</v>
      </c>
      <c r="G969" s="408"/>
      <c r="H969" s="1196"/>
      <c r="I969" s="1197"/>
      <c r="J969" s="569" t="s">
        <v>686</v>
      </c>
      <c r="K969" s="570" t="str">
        <f t="shared" si="323"/>
        <v>-</v>
      </c>
      <c r="L969" s="571" t="s">
        <v>687</v>
      </c>
      <c r="M969" s="571" t="s">
        <v>687</v>
      </c>
      <c r="N969" s="455">
        <v>20</v>
      </c>
      <c r="O969" s="455">
        <v>6</v>
      </c>
      <c r="P969" s="571" t="s">
        <v>687</v>
      </c>
      <c r="Q969" s="571" t="s">
        <v>687</v>
      </c>
      <c r="R969" s="571" t="s">
        <v>687</v>
      </c>
      <c r="S969" s="571" t="s">
        <v>687</v>
      </c>
      <c r="T969" s="571" t="s">
        <v>687</v>
      </c>
      <c r="U969" s="571" t="s">
        <v>687</v>
      </c>
      <c r="V969" s="571" t="s">
        <v>687</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35">
      <c r="A970" s="382"/>
      <c r="B970" s="391"/>
      <c r="C970" s="384">
        <f t="shared" si="324"/>
        <v>4</v>
      </c>
      <c r="D970" s="408"/>
      <c r="E970" s="568">
        <f>E969</f>
        <v>20</v>
      </c>
      <c r="F970" s="459" t="b">
        <f t="shared" si="322"/>
        <v>1</v>
      </c>
      <c r="G970" s="408"/>
      <c r="H970" s="1198"/>
      <c r="I970" s="1199"/>
      <c r="J970" s="555" t="s">
        <v>688</v>
      </c>
      <c r="K970" s="572" t="str">
        <f t="shared" si="323"/>
        <v>-</v>
      </c>
      <c r="L970" s="569" t="s">
        <v>683</v>
      </c>
      <c r="M970" s="569" t="s">
        <v>683</v>
      </c>
      <c r="N970" s="569" t="s">
        <v>683</v>
      </c>
      <c r="O970" s="569" t="s">
        <v>683</v>
      </c>
      <c r="P970" s="569" t="s">
        <v>683</v>
      </c>
      <c r="Q970" s="569" t="s">
        <v>683</v>
      </c>
      <c r="R970" s="569" t="s">
        <v>683</v>
      </c>
      <c r="S970" s="569" t="s">
        <v>683</v>
      </c>
      <c r="T970" s="569" t="s">
        <v>683</v>
      </c>
      <c r="U970" s="569" t="s">
        <v>683</v>
      </c>
      <c r="V970" s="573" t="s">
        <v>683</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35">
      <c r="A971" s="382"/>
      <c r="B971" s="391"/>
      <c r="C971" s="384">
        <f t="shared" si="324"/>
        <v>4</v>
      </c>
      <c r="D971" s="408"/>
      <c r="E971" s="465">
        <v>21</v>
      </c>
      <c r="F971" s="459" t="b">
        <f t="shared" si="322"/>
        <v>1</v>
      </c>
      <c r="G971" s="408"/>
      <c r="H971" s="565" t="s">
        <v>719</v>
      </c>
      <c r="I971" s="565"/>
      <c r="J971" s="547" t="s">
        <v>682</v>
      </c>
      <c r="K971" s="566" t="str">
        <f t="shared" si="323"/>
        <v>-</v>
      </c>
      <c r="L971" s="567" t="s">
        <v>683</v>
      </c>
      <c r="M971" s="567" t="s">
        <v>683</v>
      </c>
      <c r="N971" s="567" t="s">
        <v>683</v>
      </c>
      <c r="O971" s="567" t="s">
        <v>683</v>
      </c>
      <c r="P971" s="567" t="s">
        <v>683</v>
      </c>
      <c r="Q971" s="567" t="s">
        <v>683</v>
      </c>
      <c r="R971" s="567" t="s">
        <v>683</v>
      </c>
      <c r="S971" s="567" t="s">
        <v>683</v>
      </c>
      <c r="T971" s="567" t="s">
        <v>683</v>
      </c>
      <c r="U971" s="567" t="s">
        <v>683</v>
      </c>
      <c r="V971" s="567" t="s">
        <v>683</v>
      </c>
      <c r="W971" s="567" t="s">
        <v>683</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35">
      <c r="A972" s="382"/>
      <c r="B972" s="391"/>
      <c r="C972" s="384">
        <f t="shared" si="324"/>
        <v>4</v>
      </c>
      <c r="D972" s="408"/>
      <c r="E972" s="568">
        <f>E971</f>
        <v>21</v>
      </c>
      <c r="F972" s="459" t="b">
        <f t="shared" si="322"/>
        <v>1</v>
      </c>
      <c r="G972" s="408"/>
      <c r="H972" s="1194" t="s">
        <v>720</v>
      </c>
      <c r="I972" s="1195"/>
      <c r="J972" s="569" t="s">
        <v>685</v>
      </c>
      <c r="K972" s="570">
        <f t="shared" si="323"/>
        <v>43760</v>
      </c>
      <c r="L972" s="455">
        <v>42</v>
      </c>
      <c r="M972" s="571" t="s">
        <v>683</v>
      </c>
      <c r="N972" s="571" t="s">
        <v>683</v>
      </c>
      <c r="O972" s="571" t="s">
        <v>683</v>
      </c>
      <c r="P972" s="571" t="s">
        <v>683</v>
      </c>
      <c r="Q972" s="571" t="s">
        <v>683</v>
      </c>
      <c r="R972" s="571" t="s">
        <v>683</v>
      </c>
      <c r="S972" s="571" t="s">
        <v>683</v>
      </c>
      <c r="T972" s="571" t="s">
        <v>683</v>
      </c>
      <c r="U972" s="571" t="s">
        <v>683</v>
      </c>
      <c r="V972" s="571" t="s">
        <v>683</v>
      </c>
      <c r="W972" s="571" t="s">
        <v>683</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35">
      <c r="A973" s="382"/>
      <c r="B973" s="391"/>
      <c r="C973" s="384">
        <f t="shared" si="324"/>
        <v>4</v>
      </c>
      <c r="D973" s="408"/>
      <c r="E973" s="568">
        <f>E972</f>
        <v>21</v>
      </c>
      <c r="F973" s="459" t="b">
        <f t="shared" si="322"/>
        <v>1</v>
      </c>
      <c r="G973" s="408"/>
      <c r="H973" s="1196"/>
      <c r="I973" s="1197"/>
      <c r="J973" s="569" t="s">
        <v>686</v>
      </c>
      <c r="K973" s="570" t="str">
        <f t="shared" si="323"/>
        <v>-</v>
      </c>
      <c r="L973" s="571" t="s">
        <v>687</v>
      </c>
      <c r="M973" s="571" t="s">
        <v>687</v>
      </c>
      <c r="N973" s="455">
        <v>28</v>
      </c>
      <c r="O973" s="455">
        <v>3</v>
      </c>
      <c r="P973" s="571" t="s">
        <v>687</v>
      </c>
      <c r="Q973" s="571" t="s">
        <v>687</v>
      </c>
      <c r="R973" s="571" t="s">
        <v>687</v>
      </c>
      <c r="S973" s="571" t="s">
        <v>687</v>
      </c>
      <c r="T973" s="571" t="s">
        <v>687</v>
      </c>
      <c r="U973" s="571" t="s">
        <v>687</v>
      </c>
      <c r="V973" s="571" t="s">
        <v>687</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35">
      <c r="A974" s="382"/>
      <c r="B974" s="391"/>
      <c r="C974" s="384">
        <f t="shared" si="324"/>
        <v>4</v>
      </c>
      <c r="D974" s="408"/>
      <c r="E974" s="568">
        <f>E973</f>
        <v>21</v>
      </c>
      <c r="F974" s="459" t="b">
        <f t="shared" si="322"/>
        <v>1</v>
      </c>
      <c r="G974" s="408"/>
      <c r="H974" s="1198"/>
      <c r="I974" s="1199"/>
      <c r="J974" s="555" t="s">
        <v>688</v>
      </c>
      <c r="K974" s="572" t="str">
        <f t="shared" si="323"/>
        <v>-</v>
      </c>
      <c r="L974" s="569" t="s">
        <v>683</v>
      </c>
      <c r="M974" s="569" t="s">
        <v>683</v>
      </c>
      <c r="N974" s="569" t="s">
        <v>683</v>
      </c>
      <c r="O974" s="569" t="s">
        <v>683</v>
      </c>
      <c r="P974" s="569" t="s">
        <v>683</v>
      </c>
      <c r="Q974" s="569" t="s">
        <v>683</v>
      </c>
      <c r="R974" s="569" t="s">
        <v>683</v>
      </c>
      <c r="S974" s="569" t="s">
        <v>683</v>
      </c>
      <c r="T974" s="569" t="s">
        <v>683</v>
      </c>
      <c r="U974" s="569" t="s">
        <v>683</v>
      </c>
      <c r="V974" s="573" t="s">
        <v>683</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35">
      <c r="A975" s="382"/>
      <c r="B975" s="391"/>
      <c r="C975" s="384">
        <f t="shared" si="324"/>
        <v>4</v>
      </c>
      <c r="D975" s="408"/>
      <c r="E975" s="465">
        <v>22</v>
      </c>
      <c r="F975" s="459" t="b">
        <f t="shared" si="322"/>
        <v>1</v>
      </c>
      <c r="G975" s="408"/>
      <c r="H975" s="565" t="s">
        <v>721</v>
      </c>
      <c r="I975" s="565"/>
      <c r="J975" s="547" t="s">
        <v>682</v>
      </c>
      <c r="K975" s="566" t="str">
        <f t="shared" si="323"/>
        <v>-</v>
      </c>
      <c r="L975" s="567" t="s">
        <v>683</v>
      </c>
      <c r="M975" s="567" t="s">
        <v>683</v>
      </c>
      <c r="N975" s="567" t="s">
        <v>683</v>
      </c>
      <c r="O975" s="567" t="s">
        <v>683</v>
      </c>
      <c r="P975" s="567" t="s">
        <v>683</v>
      </c>
      <c r="Q975" s="567" t="s">
        <v>683</v>
      </c>
      <c r="R975" s="567" t="s">
        <v>683</v>
      </c>
      <c r="S975" s="567" t="s">
        <v>683</v>
      </c>
      <c r="T975" s="567" t="s">
        <v>683</v>
      </c>
      <c r="U975" s="567" t="s">
        <v>683</v>
      </c>
      <c r="V975" s="567" t="s">
        <v>683</v>
      </c>
      <c r="W975" s="567" t="s">
        <v>683</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35">
      <c r="A976" s="382"/>
      <c r="B976" s="391"/>
      <c r="C976" s="384">
        <f t="shared" si="324"/>
        <v>4</v>
      </c>
      <c r="D976" s="408"/>
      <c r="E976" s="568">
        <f>E975</f>
        <v>22</v>
      </c>
      <c r="F976" s="459" t="b">
        <f t="shared" si="322"/>
        <v>1</v>
      </c>
      <c r="G976" s="408"/>
      <c r="H976" s="1194" t="s">
        <v>722</v>
      </c>
      <c r="I976" s="1195"/>
      <c r="J976" s="569" t="s">
        <v>685</v>
      </c>
      <c r="K976" s="570" t="str">
        <f t="shared" si="323"/>
        <v>-</v>
      </c>
      <c r="L976" s="571" t="s">
        <v>683</v>
      </c>
      <c r="M976" s="571" t="s">
        <v>683</v>
      </c>
      <c r="N976" s="455">
        <v>0</v>
      </c>
      <c r="O976" s="571" t="s">
        <v>683</v>
      </c>
      <c r="P976" s="571" t="s">
        <v>683</v>
      </c>
      <c r="Q976" s="571" t="s">
        <v>683</v>
      </c>
      <c r="R976" s="571" t="s">
        <v>683</v>
      </c>
      <c r="S976" s="571" t="s">
        <v>683</v>
      </c>
      <c r="T976" s="571" t="s">
        <v>683</v>
      </c>
      <c r="U976" s="571" t="s">
        <v>683</v>
      </c>
      <c r="V976" s="571" t="s">
        <v>683</v>
      </c>
      <c r="W976" s="571" t="s">
        <v>683</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35">
      <c r="A977" s="382"/>
      <c r="B977" s="391"/>
      <c r="C977" s="384">
        <f t="shared" si="324"/>
        <v>4</v>
      </c>
      <c r="D977" s="408"/>
      <c r="E977" s="568">
        <f>E976</f>
        <v>22</v>
      </c>
      <c r="F977" s="459" t="b">
        <f t="shared" si="322"/>
        <v>1</v>
      </c>
      <c r="G977" s="408"/>
      <c r="H977" s="1196"/>
      <c r="I977" s="1197"/>
      <c r="J977" s="569" t="s">
        <v>686</v>
      </c>
      <c r="K977" s="570" t="str">
        <f t="shared" si="323"/>
        <v>-</v>
      </c>
      <c r="L977" s="571" t="s">
        <v>687</v>
      </c>
      <c r="M977" s="571" t="s">
        <v>687</v>
      </c>
      <c r="N977" s="571" t="s">
        <v>687</v>
      </c>
      <c r="O977" s="571" t="s">
        <v>687</v>
      </c>
      <c r="P977" s="571" t="s">
        <v>687</v>
      </c>
      <c r="Q977" s="571" t="s">
        <v>687</v>
      </c>
      <c r="R977" s="571" t="s">
        <v>687</v>
      </c>
      <c r="S977" s="571" t="s">
        <v>687</v>
      </c>
      <c r="T977" s="571" t="s">
        <v>687</v>
      </c>
      <c r="U977" s="571" t="s">
        <v>687</v>
      </c>
      <c r="V977" s="571" t="s">
        <v>687</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35">
      <c r="A978" s="382"/>
      <c r="B978" s="391"/>
      <c r="C978" s="384">
        <f t="shared" si="324"/>
        <v>4</v>
      </c>
      <c r="D978" s="408"/>
      <c r="E978" s="568">
        <f>E977</f>
        <v>22</v>
      </c>
      <c r="F978" s="459" t="b">
        <f t="shared" si="322"/>
        <v>1</v>
      </c>
      <c r="G978" s="408"/>
      <c r="H978" s="1198"/>
      <c r="I978" s="1199"/>
      <c r="J978" s="555" t="s">
        <v>688</v>
      </c>
      <c r="K978" s="572" t="str">
        <f t="shared" si="323"/>
        <v>-</v>
      </c>
      <c r="L978" s="569" t="s">
        <v>683</v>
      </c>
      <c r="M978" s="569" t="s">
        <v>683</v>
      </c>
      <c r="N978" s="569" t="s">
        <v>683</v>
      </c>
      <c r="O978" s="569" t="s">
        <v>683</v>
      </c>
      <c r="P978" s="569" t="s">
        <v>683</v>
      </c>
      <c r="Q978" s="569" t="s">
        <v>683</v>
      </c>
      <c r="R978" s="569" t="s">
        <v>683</v>
      </c>
      <c r="S978" s="569" t="s">
        <v>683</v>
      </c>
      <c r="T978" s="569" t="s">
        <v>683</v>
      </c>
      <c r="U978" s="569" t="s">
        <v>683</v>
      </c>
      <c r="V978" s="573" t="s">
        <v>683</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35">
      <c r="A979" s="382"/>
      <c r="B979" s="391"/>
      <c r="C979" s="384">
        <f t="shared" si="324"/>
        <v>4</v>
      </c>
      <c r="D979" s="408"/>
      <c r="E979" s="465">
        <v>23</v>
      </c>
      <c r="F979" s="459" t="b">
        <f t="shared" si="322"/>
        <v>1</v>
      </c>
      <c r="G979" s="408"/>
      <c r="H979" s="565" t="s">
        <v>723</v>
      </c>
      <c r="I979" s="565"/>
      <c r="J979" s="547" t="s">
        <v>682</v>
      </c>
      <c r="K979" s="566" t="str">
        <f t="shared" si="323"/>
        <v>-</v>
      </c>
      <c r="L979" s="567" t="s">
        <v>683</v>
      </c>
      <c r="M979" s="567" t="s">
        <v>683</v>
      </c>
      <c r="N979" s="567" t="s">
        <v>683</v>
      </c>
      <c r="O979" s="567" t="s">
        <v>683</v>
      </c>
      <c r="P979" s="567" t="s">
        <v>683</v>
      </c>
      <c r="Q979" s="567" t="s">
        <v>683</v>
      </c>
      <c r="R979" s="567" t="s">
        <v>683</v>
      </c>
      <c r="S979" s="567" t="s">
        <v>683</v>
      </c>
      <c r="T979" s="567" t="s">
        <v>683</v>
      </c>
      <c r="U979" s="567" t="s">
        <v>683</v>
      </c>
      <c r="V979" s="567" t="s">
        <v>683</v>
      </c>
      <c r="W979" s="567" t="s">
        <v>683</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35">
      <c r="A980" s="382"/>
      <c r="B980" s="391"/>
      <c r="C980" s="384">
        <f t="shared" si="324"/>
        <v>4</v>
      </c>
      <c r="D980" s="408"/>
      <c r="E980" s="568">
        <f>E979</f>
        <v>23</v>
      </c>
      <c r="F980" s="459" t="b">
        <f t="shared" si="322"/>
        <v>1</v>
      </c>
      <c r="G980" s="408"/>
      <c r="H980" s="1194" t="s">
        <v>724</v>
      </c>
      <c r="I980" s="1195"/>
      <c r="J980" s="569" t="s">
        <v>685</v>
      </c>
      <c r="K980" s="570" t="str">
        <f t="shared" si="323"/>
        <v>-</v>
      </c>
      <c r="L980" s="571" t="s">
        <v>683</v>
      </c>
      <c r="M980" s="571" t="s">
        <v>683</v>
      </c>
      <c r="N980" s="455">
        <v>0</v>
      </c>
      <c r="O980" s="571" t="s">
        <v>683</v>
      </c>
      <c r="P980" s="571" t="s">
        <v>683</v>
      </c>
      <c r="Q980" s="571" t="s">
        <v>683</v>
      </c>
      <c r="R980" s="571" t="s">
        <v>683</v>
      </c>
      <c r="S980" s="571" t="s">
        <v>683</v>
      </c>
      <c r="T980" s="571" t="s">
        <v>683</v>
      </c>
      <c r="U980" s="571" t="s">
        <v>683</v>
      </c>
      <c r="V980" s="571" t="s">
        <v>683</v>
      </c>
      <c r="W980" s="571" t="s">
        <v>683</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35">
      <c r="A981" s="382"/>
      <c r="B981" s="391"/>
      <c r="C981" s="384">
        <f t="shared" si="324"/>
        <v>4</v>
      </c>
      <c r="D981" s="408"/>
      <c r="E981" s="568">
        <f>E980</f>
        <v>23</v>
      </c>
      <c r="F981" s="459" t="b">
        <f t="shared" si="322"/>
        <v>1</v>
      </c>
      <c r="G981" s="408"/>
      <c r="H981" s="1196"/>
      <c r="I981" s="1197"/>
      <c r="J981" s="569" t="s">
        <v>686</v>
      </c>
      <c r="K981" s="570" t="str">
        <f t="shared" si="323"/>
        <v>-</v>
      </c>
      <c r="L981" s="571" t="s">
        <v>687</v>
      </c>
      <c r="M981" s="571" t="s">
        <v>687</v>
      </c>
      <c r="N981" s="571" t="s">
        <v>687</v>
      </c>
      <c r="O981" s="571" t="s">
        <v>687</v>
      </c>
      <c r="P981" s="571" t="s">
        <v>687</v>
      </c>
      <c r="Q981" s="571" t="s">
        <v>687</v>
      </c>
      <c r="R981" s="571" t="s">
        <v>687</v>
      </c>
      <c r="S981" s="571" t="s">
        <v>687</v>
      </c>
      <c r="T981" s="571" t="s">
        <v>687</v>
      </c>
      <c r="U981" s="571" t="s">
        <v>687</v>
      </c>
      <c r="V981" s="571" t="s">
        <v>687</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35">
      <c r="A982" s="382"/>
      <c r="B982" s="391"/>
      <c r="C982" s="384">
        <f t="shared" si="324"/>
        <v>4</v>
      </c>
      <c r="D982" s="408"/>
      <c r="E982" s="568">
        <f>E981</f>
        <v>23</v>
      </c>
      <c r="F982" s="459" t="b">
        <f t="shared" si="322"/>
        <v>1</v>
      </c>
      <c r="G982" s="408"/>
      <c r="H982" s="1198"/>
      <c r="I982" s="1199"/>
      <c r="J982" s="555" t="s">
        <v>688</v>
      </c>
      <c r="K982" s="572" t="str">
        <f t="shared" si="323"/>
        <v>-</v>
      </c>
      <c r="L982" s="569" t="s">
        <v>683</v>
      </c>
      <c r="M982" s="569" t="s">
        <v>683</v>
      </c>
      <c r="N982" s="569" t="s">
        <v>683</v>
      </c>
      <c r="O982" s="569" t="s">
        <v>683</v>
      </c>
      <c r="P982" s="569" t="s">
        <v>683</v>
      </c>
      <c r="Q982" s="569" t="s">
        <v>683</v>
      </c>
      <c r="R982" s="569" t="s">
        <v>683</v>
      </c>
      <c r="S982" s="569" t="s">
        <v>683</v>
      </c>
      <c r="T982" s="569" t="s">
        <v>683</v>
      </c>
      <c r="U982" s="569" t="s">
        <v>683</v>
      </c>
      <c r="V982" s="573" t="s">
        <v>683</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35">
      <c r="A983" s="382"/>
      <c r="B983" s="391"/>
      <c r="C983" s="384">
        <f t="shared" si="324"/>
        <v>4</v>
      </c>
      <c r="D983" s="408"/>
      <c r="E983" s="465">
        <v>24</v>
      </c>
      <c r="F983" s="459" t="b">
        <f t="shared" ref="F983:F994" si="325">COUNTIFS($L983:$W983,"-")&lt;&gt;COUNTA($L983:$W983)</f>
        <v>1</v>
      </c>
      <c r="G983" s="408"/>
      <c r="H983" s="565" t="s">
        <v>725</v>
      </c>
      <c r="I983" s="565"/>
      <c r="J983" s="547" t="s">
        <v>682</v>
      </c>
      <c r="K983" s="566" t="str">
        <f t="shared" si="323"/>
        <v>-</v>
      </c>
      <c r="L983" s="567" t="s">
        <v>683</v>
      </c>
      <c r="M983" s="567" t="s">
        <v>683</v>
      </c>
      <c r="N983" s="567" t="s">
        <v>683</v>
      </c>
      <c r="O983" s="567" t="s">
        <v>683</v>
      </c>
      <c r="P983" s="567" t="s">
        <v>683</v>
      </c>
      <c r="Q983" s="567" t="s">
        <v>683</v>
      </c>
      <c r="R983" s="567" t="s">
        <v>683</v>
      </c>
      <c r="S983" s="567" t="s">
        <v>683</v>
      </c>
      <c r="T983" s="567" t="s">
        <v>683</v>
      </c>
      <c r="U983" s="567" t="s">
        <v>683</v>
      </c>
      <c r="V983" s="567" t="s">
        <v>683</v>
      </c>
      <c r="W983" s="567" t="s">
        <v>683</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35">
      <c r="A984" s="382"/>
      <c r="B984" s="391"/>
      <c r="C984" s="384">
        <f t="shared" si="324"/>
        <v>4</v>
      </c>
      <c r="D984" s="408"/>
      <c r="E984" s="568">
        <f>E983</f>
        <v>24</v>
      </c>
      <c r="F984" s="459" t="b">
        <f t="shared" si="325"/>
        <v>1</v>
      </c>
      <c r="G984" s="408"/>
      <c r="H984" s="1194" t="s">
        <v>726</v>
      </c>
      <c r="I984" s="1195"/>
      <c r="J984" s="569" t="s">
        <v>685</v>
      </c>
      <c r="K984" s="570" t="str">
        <f t="shared" si="323"/>
        <v>-</v>
      </c>
      <c r="L984" s="571" t="s">
        <v>683</v>
      </c>
      <c r="M984" s="571" t="s">
        <v>683</v>
      </c>
      <c r="N984" s="571" t="s">
        <v>683</v>
      </c>
      <c r="O984" s="571" t="s">
        <v>683</v>
      </c>
      <c r="P984" s="571" t="s">
        <v>683</v>
      </c>
      <c r="Q984" s="571" t="s">
        <v>683</v>
      </c>
      <c r="R984" s="571" t="s">
        <v>683</v>
      </c>
      <c r="S984" s="571" t="s">
        <v>683</v>
      </c>
      <c r="T984" s="571" t="s">
        <v>683</v>
      </c>
      <c r="U984" s="571" t="s">
        <v>683</v>
      </c>
      <c r="V984" s="571" t="s">
        <v>683</v>
      </c>
      <c r="W984" s="571" t="s">
        <v>683</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35">
      <c r="A985" s="382"/>
      <c r="B985" s="391"/>
      <c r="C985" s="384">
        <f t="shared" si="324"/>
        <v>4</v>
      </c>
      <c r="D985" s="408"/>
      <c r="E985" s="568">
        <f>E984</f>
        <v>24</v>
      </c>
      <c r="F985" s="459" t="b">
        <f t="shared" si="325"/>
        <v>1</v>
      </c>
      <c r="G985" s="408"/>
      <c r="H985" s="1196"/>
      <c r="I985" s="1197"/>
      <c r="J985" s="569" t="s">
        <v>686</v>
      </c>
      <c r="K985" s="570" t="str">
        <f t="shared" si="323"/>
        <v>-</v>
      </c>
      <c r="L985" s="571" t="s">
        <v>687</v>
      </c>
      <c r="M985" s="571" t="s">
        <v>687</v>
      </c>
      <c r="N985" s="571" t="s">
        <v>687</v>
      </c>
      <c r="O985" s="571" t="s">
        <v>687</v>
      </c>
      <c r="P985" s="571" t="s">
        <v>687</v>
      </c>
      <c r="Q985" s="571" t="s">
        <v>687</v>
      </c>
      <c r="R985" s="571" t="s">
        <v>687</v>
      </c>
      <c r="S985" s="571" t="s">
        <v>687</v>
      </c>
      <c r="T985" s="571" t="s">
        <v>687</v>
      </c>
      <c r="U985" s="571" t="s">
        <v>687</v>
      </c>
      <c r="V985" s="571" t="s">
        <v>687</v>
      </c>
      <c r="W985" s="571" t="s">
        <v>687</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35">
      <c r="A986" s="382"/>
      <c r="B986" s="391"/>
      <c r="C986" s="384">
        <f t="shared" si="324"/>
        <v>4</v>
      </c>
      <c r="D986" s="408"/>
      <c r="E986" s="568">
        <f>E985</f>
        <v>24</v>
      </c>
      <c r="F986" s="459" t="b">
        <f t="shared" si="325"/>
        <v>1</v>
      </c>
      <c r="G986" s="408"/>
      <c r="H986" s="1198"/>
      <c r="I986" s="1199"/>
      <c r="J986" s="555" t="s">
        <v>688</v>
      </c>
      <c r="K986" s="572" t="str">
        <f t="shared" si="323"/>
        <v>-</v>
      </c>
      <c r="L986" s="569" t="s">
        <v>683</v>
      </c>
      <c r="M986" s="569" t="s">
        <v>683</v>
      </c>
      <c r="N986" s="569" t="s">
        <v>683</v>
      </c>
      <c r="O986" s="569" t="s">
        <v>683</v>
      </c>
      <c r="P986" s="569" t="s">
        <v>683</v>
      </c>
      <c r="Q986" s="569" t="s">
        <v>683</v>
      </c>
      <c r="R986" s="569" t="s">
        <v>683</v>
      </c>
      <c r="S986" s="569" t="s">
        <v>683</v>
      </c>
      <c r="T986" s="569" t="s">
        <v>683</v>
      </c>
      <c r="U986" s="569" t="s">
        <v>683</v>
      </c>
      <c r="V986" s="573" t="s">
        <v>683</v>
      </c>
      <c r="W986" s="573" t="s">
        <v>683</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35">
      <c r="A987" s="382"/>
      <c r="B987" s="391"/>
      <c r="C987" s="384">
        <f t="shared" ref="C987:C994" si="326">INT($C$875)+3</f>
        <v>4</v>
      </c>
      <c r="D987" s="408"/>
      <c r="E987" s="465">
        <v>25</v>
      </c>
      <c r="F987" s="459" t="b">
        <f t="shared" si="325"/>
        <v>1</v>
      </c>
      <c r="G987" s="408"/>
      <c r="H987" s="565" t="s">
        <v>1077</v>
      </c>
      <c r="I987" s="565"/>
      <c r="J987" s="547" t="s">
        <v>682</v>
      </c>
      <c r="K987" s="566" t="str">
        <f t="shared" si="323"/>
        <v>-</v>
      </c>
      <c r="L987" s="567" t="s">
        <v>683</v>
      </c>
      <c r="M987" s="567" t="s">
        <v>683</v>
      </c>
      <c r="N987" s="567" t="s">
        <v>683</v>
      </c>
      <c r="O987" s="567" t="s">
        <v>683</v>
      </c>
      <c r="P987" s="567" t="s">
        <v>683</v>
      </c>
      <c r="Q987" s="574">
        <v>21</v>
      </c>
      <c r="R987" s="567" t="s">
        <v>683</v>
      </c>
      <c r="S987" s="567" t="s">
        <v>683</v>
      </c>
      <c r="T987" s="567" t="s">
        <v>683</v>
      </c>
      <c r="U987" s="567" t="s">
        <v>683</v>
      </c>
      <c r="V987" s="567" t="s">
        <v>683</v>
      </c>
      <c r="W987" s="567" t="s">
        <v>683</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35">
      <c r="A988" s="382"/>
      <c r="B988" s="391"/>
      <c r="C988" s="384">
        <f t="shared" si="326"/>
        <v>4</v>
      </c>
      <c r="D988" s="408"/>
      <c r="E988" s="568">
        <f>E987</f>
        <v>25</v>
      </c>
      <c r="F988" s="459" t="b">
        <f t="shared" si="325"/>
        <v>1</v>
      </c>
      <c r="G988" s="408"/>
      <c r="H988" s="1194" t="s">
        <v>1078</v>
      </c>
      <c r="I988" s="1195"/>
      <c r="J988" s="569" t="s">
        <v>685</v>
      </c>
      <c r="K988" s="570" t="str">
        <f t="shared" si="323"/>
        <v>-</v>
      </c>
      <c r="L988" s="571" t="s">
        <v>683</v>
      </c>
      <c r="M988" s="571" t="s">
        <v>683</v>
      </c>
      <c r="N988" s="571" t="s">
        <v>683</v>
      </c>
      <c r="O988" s="571" t="s">
        <v>683</v>
      </c>
      <c r="P988" s="571" t="s">
        <v>683</v>
      </c>
      <c r="Q988" s="571" t="s">
        <v>683</v>
      </c>
      <c r="R988" s="571" t="s">
        <v>683</v>
      </c>
      <c r="S988" s="455" t="b">
        <v>1</v>
      </c>
      <c r="T988" s="571" t="s">
        <v>683</v>
      </c>
      <c r="U988" s="571" t="s">
        <v>683</v>
      </c>
      <c r="V988" s="571" t="s">
        <v>683</v>
      </c>
      <c r="W988" s="571" t="s">
        <v>683</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35">
      <c r="A989" s="382"/>
      <c r="B989" s="391"/>
      <c r="C989" s="384">
        <f t="shared" si="326"/>
        <v>4</v>
      </c>
      <c r="D989" s="408"/>
      <c r="E989" s="568">
        <f>E988</f>
        <v>25</v>
      </c>
      <c r="F989" s="459" t="b">
        <f t="shared" si="325"/>
        <v>1</v>
      </c>
      <c r="G989" s="408"/>
      <c r="H989" s="1196"/>
      <c r="I989" s="1197"/>
      <c r="J989" s="569" t="s">
        <v>686</v>
      </c>
      <c r="K989" s="570" t="str">
        <f t="shared" si="323"/>
        <v>-</v>
      </c>
      <c r="L989" s="571" t="s">
        <v>687</v>
      </c>
      <c r="M989" s="571" t="s">
        <v>687</v>
      </c>
      <c r="N989" s="571" t="s">
        <v>687</v>
      </c>
      <c r="O989" s="571" t="s">
        <v>687</v>
      </c>
      <c r="P989" s="455">
        <v>21</v>
      </c>
      <c r="Q989" s="571" t="s">
        <v>687</v>
      </c>
      <c r="R989" s="571" t="s">
        <v>687</v>
      </c>
      <c r="S989" s="571" t="s">
        <v>687</v>
      </c>
      <c r="T989" s="571" t="s">
        <v>687</v>
      </c>
      <c r="U989" s="571" t="s">
        <v>687</v>
      </c>
      <c r="V989" s="571" t="s">
        <v>687</v>
      </c>
      <c r="W989" s="571" t="s">
        <v>687</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35">
      <c r="A990" s="382"/>
      <c r="B990" s="391"/>
      <c r="C990" s="384">
        <f t="shared" si="326"/>
        <v>4</v>
      </c>
      <c r="D990" s="408"/>
      <c r="E990" s="568">
        <f>E989</f>
        <v>25</v>
      </c>
      <c r="F990" s="459" t="b">
        <f t="shared" si="325"/>
        <v>1</v>
      </c>
      <c r="G990" s="408"/>
      <c r="H990" s="1198"/>
      <c r="I990" s="1199"/>
      <c r="J990" s="555" t="s">
        <v>688</v>
      </c>
      <c r="K990" s="572" t="str">
        <f t="shared" si="323"/>
        <v>-</v>
      </c>
      <c r="L990" s="569" t="s">
        <v>683</v>
      </c>
      <c r="M990" s="569" t="s">
        <v>683</v>
      </c>
      <c r="N990" s="569" t="s">
        <v>683</v>
      </c>
      <c r="O990" s="569" t="s">
        <v>683</v>
      </c>
      <c r="P990" s="569" t="s">
        <v>683</v>
      </c>
      <c r="Q990" s="569" t="s">
        <v>683</v>
      </c>
      <c r="R990" s="569" t="s">
        <v>683</v>
      </c>
      <c r="S990" s="569" t="s">
        <v>683</v>
      </c>
      <c r="T990" s="569" t="s">
        <v>683</v>
      </c>
      <c r="U990" s="569" t="s">
        <v>683</v>
      </c>
      <c r="V990" s="573" t="s">
        <v>683</v>
      </c>
      <c r="W990" s="573" t="s">
        <v>683</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35">
      <c r="A991" s="382"/>
      <c r="B991" s="391"/>
      <c r="C991" s="384">
        <f t="shared" si="326"/>
        <v>4</v>
      </c>
      <c r="D991" s="408"/>
      <c r="E991" s="465">
        <v>26</v>
      </c>
      <c r="F991" s="459" t="b">
        <f t="shared" si="325"/>
        <v>1</v>
      </c>
      <c r="G991" s="408"/>
      <c r="H991" s="565" t="s">
        <v>727</v>
      </c>
      <c r="I991" s="565"/>
      <c r="J991" s="547" t="s">
        <v>682</v>
      </c>
      <c r="K991" s="566" t="str">
        <f t="shared" si="323"/>
        <v>-</v>
      </c>
      <c r="L991" s="575">
        <v>-1</v>
      </c>
      <c r="M991" s="567" t="s">
        <v>683</v>
      </c>
      <c r="N991" s="567" t="s">
        <v>683</v>
      </c>
      <c r="O991" s="567" t="s">
        <v>683</v>
      </c>
      <c r="P991" s="567" t="s">
        <v>683</v>
      </c>
      <c r="Q991" s="567" t="s">
        <v>683</v>
      </c>
      <c r="R991" s="567" t="s">
        <v>683</v>
      </c>
      <c r="S991" s="567" t="s">
        <v>683</v>
      </c>
      <c r="T991" s="567" t="s">
        <v>683</v>
      </c>
      <c r="U991" s="567" t="s">
        <v>683</v>
      </c>
      <c r="V991" s="574">
        <v>0.05</v>
      </c>
      <c r="W991" s="567" t="s">
        <v>683</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35">
      <c r="A992" s="382"/>
      <c r="B992" s="391"/>
      <c r="C992" s="384">
        <f t="shared" si="326"/>
        <v>4</v>
      </c>
      <c r="D992" s="408"/>
      <c r="E992" s="568">
        <f>E991</f>
        <v>26</v>
      </c>
      <c r="F992" s="459" t="b">
        <f t="shared" si="325"/>
        <v>1</v>
      </c>
      <c r="G992" s="408"/>
      <c r="H992" s="1194" t="s">
        <v>728</v>
      </c>
      <c r="I992" s="1195"/>
      <c r="J992" s="569" t="s">
        <v>685</v>
      </c>
      <c r="K992" s="570" t="str">
        <f t="shared" si="323"/>
        <v>-</v>
      </c>
      <c r="L992" s="571" t="s">
        <v>683</v>
      </c>
      <c r="M992" s="571" t="s">
        <v>683</v>
      </c>
      <c r="N992" s="571" t="s">
        <v>683</v>
      </c>
      <c r="O992" s="571" t="s">
        <v>683</v>
      </c>
      <c r="P992" s="571" t="s">
        <v>683</v>
      </c>
      <c r="Q992" s="571" t="s">
        <v>683</v>
      </c>
      <c r="R992" s="571" t="s">
        <v>683</v>
      </c>
      <c r="S992" s="571" t="s">
        <v>683</v>
      </c>
      <c r="T992" s="571" t="s">
        <v>683</v>
      </c>
      <c r="U992" s="571" t="s">
        <v>683</v>
      </c>
      <c r="V992" s="571" t="s">
        <v>683</v>
      </c>
      <c r="W992" s="571" t="s">
        <v>683</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35">
      <c r="A993" s="382"/>
      <c r="B993" s="391"/>
      <c r="C993" s="384">
        <f t="shared" si="326"/>
        <v>4</v>
      </c>
      <c r="D993" s="408"/>
      <c r="E993" s="568">
        <f>E992</f>
        <v>26</v>
      </c>
      <c r="F993" s="459" t="b">
        <f t="shared" si="325"/>
        <v>1</v>
      </c>
      <c r="G993" s="408"/>
      <c r="H993" s="1196"/>
      <c r="I993" s="1197"/>
      <c r="J993" s="569" t="s">
        <v>686</v>
      </c>
      <c r="K993" s="570" t="str">
        <f t="shared" si="323"/>
        <v>-</v>
      </c>
      <c r="L993" s="571" t="s">
        <v>687</v>
      </c>
      <c r="M993" s="571" t="s">
        <v>687</v>
      </c>
      <c r="N993" s="571" t="s">
        <v>687</v>
      </c>
      <c r="O993" s="571" t="s">
        <v>687</v>
      </c>
      <c r="P993" s="571" t="s">
        <v>687</v>
      </c>
      <c r="Q993" s="571" t="s">
        <v>687</v>
      </c>
      <c r="R993" s="571" t="s">
        <v>687</v>
      </c>
      <c r="S993" s="571" t="s">
        <v>687</v>
      </c>
      <c r="T993" s="571" t="s">
        <v>687</v>
      </c>
      <c r="U993" s="571" t="s">
        <v>687</v>
      </c>
      <c r="V993" s="571" t="s">
        <v>687</v>
      </c>
      <c r="W993" s="571" t="s">
        <v>687</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35">
      <c r="A994" s="382"/>
      <c r="B994" s="391"/>
      <c r="C994" s="384">
        <f t="shared" si="326"/>
        <v>4</v>
      </c>
      <c r="D994" s="408"/>
      <c r="E994" s="568">
        <f>E993</f>
        <v>26</v>
      </c>
      <c r="F994" s="459" t="b">
        <f t="shared" si="325"/>
        <v>1</v>
      </c>
      <c r="G994" s="408"/>
      <c r="H994" s="1198"/>
      <c r="I994" s="1199"/>
      <c r="J994" s="555" t="s">
        <v>688</v>
      </c>
      <c r="K994" s="572" t="str">
        <f t="shared" si="323"/>
        <v>-</v>
      </c>
      <c r="L994" s="577" t="s">
        <v>683</v>
      </c>
      <c r="M994" s="577" t="s">
        <v>683</v>
      </c>
      <c r="N994" s="577" t="s">
        <v>683</v>
      </c>
      <c r="O994" s="577" t="s">
        <v>683</v>
      </c>
      <c r="P994" s="577" t="s">
        <v>683</v>
      </c>
      <c r="Q994" s="577" t="s">
        <v>683</v>
      </c>
      <c r="R994" s="577" t="s">
        <v>683</v>
      </c>
      <c r="S994" s="577" t="s">
        <v>683</v>
      </c>
      <c r="T994" s="577" t="s">
        <v>683</v>
      </c>
      <c r="U994" s="577" t="s">
        <v>683</v>
      </c>
      <c r="V994" s="576">
        <v>-0.05</v>
      </c>
      <c r="W994" s="573" t="s">
        <v>683</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15" customHeight="1" outlineLevel="3" x14ac:dyDescent="0.3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428</v>
      </c>
      <c r="AR995" s="394"/>
      <c r="AS995" s="382"/>
      <c r="AT995" s="382"/>
      <c r="AU995" s="382"/>
    </row>
    <row r="996" spans="1:47" ht="5.15" customHeight="1" outlineLevel="2" x14ac:dyDescent="0.35">
      <c r="A996" s="382"/>
      <c r="B996" s="391"/>
      <c r="C996" s="384">
        <f>INT($C$875)+2.005</f>
        <v>3.0049999999999999</v>
      </c>
      <c r="D996" s="408" t="s">
        <v>424</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35">
      <c r="A997" s="382"/>
      <c r="B997" s="391"/>
      <c r="C997" s="384">
        <f>INT($C$875)+2</f>
        <v>3</v>
      </c>
      <c r="D997" s="408"/>
      <c r="E997" s="465"/>
      <c r="F997" s="465"/>
      <c r="G997" s="408"/>
      <c r="H997" s="527" t="s">
        <v>729</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35">
      <c r="A998" s="382"/>
      <c r="B998" s="391"/>
      <c r="C998" s="384">
        <f>INT($C$875)+3</f>
        <v>4</v>
      </c>
      <c r="D998" s="408"/>
      <c r="E998" s="465"/>
      <c r="F998" s="465"/>
      <c r="G998" s="408"/>
      <c r="H998" s="413"/>
      <c r="I998" s="413"/>
      <c r="J998" s="435" t="s">
        <v>730</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35">
      <c r="A999" s="382"/>
      <c r="B999" s="391"/>
      <c r="C999" s="384">
        <v>4</v>
      </c>
      <c r="D999" s="408"/>
      <c r="E999" s="465"/>
      <c r="F999" s="465"/>
      <c r="G999" s="408"/>
      <c r="H999" s="413"/>
      <c r="I999" s="413"/>
      <c r="J999" s="456">
        <v>0.3</v>
      </c>
      <c r="K999" s="456">
        <v>0.35</v>
      </c>
      <c r="L999" s="456">
        <v>0.45</v>
      </c>
      <c r="M999" s="537">
        <v>1</v>
      </c>
      <c r="N999" s="456">
        <v>0.55000000000000004</v>
      </c>
      <c r="O999" s="413" t="s">
        <v>731</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35">
      <c r="A1000" s="382"/>
      <c r="B1000" s="391"/>
      <c r="C1000" s="384">
        <f>INT($C$875)+3</f>
        <v>4</v>
      </c>
      <c r="D1000" s="408"/>
      <c r="E1000" s="465"/>
      <c r="F1000" s="465"/>
      <c r="G1000" s="408"/>
      <c r="H1000" s="413" t="s">
        <v>732</v>
      </c>
      <c r="I1000" s="413"/>
      <c r="J1000" s="455">
        <v>0</v>
      </c>
      <c r="K1000" s="455">
        <v>0.5</v>
      </c>
      <c r="L1000" s="455">
        <v>1.25</v>
      </c>
      <c r="M1000" s="429">
        <f>FORECAST(M999,CHOOSE({1,2},L1000,N1000),CHOOSE({1,2},L999,N999))</f>
        <v>13.624999999999998</v>
      </c>
      <c r="N1000" s="455">
        <v>3.5</v>
      </c>
      <c r="O1000" s="413" t="s">
        <v>733</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15" customHeight="1" outlineLevel="3" x14ac:dyDescent="0.3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428</v>
      </c>
      <c r="AR1001" s="394"/>
      <c r="AS1001" s="382"/>
      <c r="AT1001" s="382"/>
      <c r="AU1001" s="382"/>
    </row>
    <row r="1002" spans="1:47" ht="5.15" customHeight="1" outlineLevel="2" x14ac:dyDescent="0.3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15" customHeight="1" outlineLevel="1" x14ac:dyDescent="0.3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128</v>
      </c>
      <c r="AS1003" s="382"/>
      <c r="AT1003" s="382"/>
      <c r="AU1003" s="382"/>
    </row>
    <row r="1004" spans="1:47" ht="5.15" customHeight="1" x14ac:dyDescent="0.3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3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3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3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3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3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3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3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35">
      <c r="C1012" s="578" t="s">
        <v>734</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election activeCell="K12" sqref="K12:Y12"/>
    </sheetView>
  </sheetViews>
  <sheetFormatPr defaultColWidth="8.7265625" defaultRowHeight="14.5" outlineLevelRow="4" outlineLevelCol="1" x14ac:dyDescent="0.35"/>
  <cols>
    <col min="1" max="1" width="4.7265625" style="76" customWidth="1"/>
    <col min="2" max="2" width="2.7265625" style="76" customWidth="1"/>
    <col min="3" max="3" width="5.26953125" style="76" customWidth="1" outlineLevel="1"/>
    <col min="4" max="4" width="1.7265625" style="76" customWidth="1"/>
    <col min="5" max="6" width="9.26953125" style="76" customWidth="1" outlineLevel="1"/>
    <col min="7" max="7" width="1.7265625" style="76" customWidth="1" outlineLevel="1"/>
    <col min="8" max="8" width="24.453125" style="76" customWidth="1"/>
    <col min="9" max="9" width="16.7265625" style="76" customWidth="1"/>
    <col min="10" max="10" width="11" style="76" customWidth="1"/>
    <col min="11" max="503" width="10.54296875" style="76" customWidth="1"/>
    <col min="504" max="504" width="1.7265625" style="76" customWidth="1"/>
    <col min="505" max="506" width="4.7265625" style="76" customWidth="1"/>
    <col min="507" max="507" width="8.7265625" style="76"/>
    <col min="508" max="508" width="46.26953125" style="76" customWidth="1"/>
    <col min="509" max="16384" width="8.7265625" style="76"/>
  </cols>
  <sheetData>
    <row r="1" spans="1:508" x14ac:dyDescent="0.3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3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15" customHeight="1" collapsed="1" thickBot="1" x14ac:dyDescent="0.4">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15" hidden="1" customHeight="1" outlineLevel="1" x14ac:dyDescent="0.3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hidden="1" outlineLevel="4" x14ac:dyDescent="0.3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49999999999999" customHeight="1" collapsed="1" x14ac:dyDescent="0.35">
      <c r="A6" s="382"/>
      <c r="B6" s="391"/>
      <c r="C6" s="579">
        <v>1.02</v>
      </c>
      <c r="D6" s="395"/>
      <c r="E6" s="458" t="s">
        <v>416</v>
      </c>
      <c r="F6" s="459">
        <v>2</v>
      </c>
      <c r="G6" s="396"/>
      <c r="H6" s="858" t="s">
        <v>735</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49999999999999" hidden="1" customHeight="1" outlineLevel="1" x14ac:dyDescent="0.35">
      <c r="A7" s="382"/>
      <c r="B7" s="391"/>
      <c r="C7" s="579">
        <f>INT($C$6)+1.02</f>
        <v>2.02</v>
      </c>
      <c r="D7" s="395"/>
      <c r="E7" s="458" t="s">
        <v>418</v>
      </c>
      <c r="F7" s="462">
        <v>1</v>
      </c>
      <c r="G7" s="400"/>
      <c r="H7" s="588" t="s">
        <v>419</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15" hidden="1" customHeight="1" outlineLevel="2" x14ac:dyDescent="0.3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15" hidden="1" customHeight="1" outlineLevel="1" x14ac:dyDescent="0.35">
      <c r="A9" s="382"/>
      <c r="B9" s="391"/>
      <c r="C9" s="579">
        <f>INT($C$6)+1.005</f>
        <v>2.0049999999999999</v>
      </c>
      <c r="D9" s="408" t="s">
        <v>424</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35">
      <c r="A10" s="382"/>
      <c r="B10" s="391"/>
      <c r="C10" s="579">
        <f>INT($C$6)+1</f>
        <v>2</v>
      </c>
      <c r="D10" s="408"/>
      <c r="E10" s="465"/>
      <c r="F10" s="465"/>
      <c r="G10" s="408"/>
      <c r="H10" s="583" t="s">
        <v>425</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35">
      <c r="A11" s="382"/>
      <c r="B11" s="391"/>
      <c r="C11" s="579">
        <f>INT($C$6)+1.045</f>
        <v>2.0449999999999999</v>
      </c>
      <c r="D11" s="408"/>
      <c r="E11" s="465"/>
      <c r="F11" s="465"/>
      <c r="G11" s="408"/>
      <c r="H11" s="413" t="s">
        <v>426</v>
      </c>
      <c r="I11" s="413"/>
      <c r="J11" s="674">
        <v>44526.325755208301</v>
      </c>
      <c r="K11" s="1238" t="s">
        <v>990</v>
      </c>
      <c r="L11" s="1239"/>
      <c r="M11" s="1239"/>
      <c r="N11" s="1239"/>
      <c r="O11" s="1239"/>
      <c r="P11" s="1239"/>
      <c r="Q11" s="1239"/>
      <c r="R11" s="1239"/>
      <c r="S11" s="1239"/>
      <c r="T11" s="1239"/>
      <c r="U11" s="1239"/>
      <c r="V11" s="1239"/>
      <c r="W11" s="1239"/>
      <c r="X11" s="1239"/>
      <c r="Y11" s="1239"/>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35">
      <c r="A12" s="382"/>
      <c r="B12" s="391"/>
      <c r="C12" s="579">
        <f>INT($C$6)+1.045</f>
        <v>2.0449999999999999</v>
      </c>
      <c r="D12" s="408"/>
      <c r="E12" s="465"/>
      <c r="F12" s="465"/>
      <c r="G12" s="408"/>
      <c r="H12" s="413" t="s">
        <v>427</v>
      </c>
      <c r="I12" s="413"/>
      <c r="J12" s="673">
        <v>44697.529600694397</v>
      </c>
      <c r="K12" s="1240" t="s">
        <v>1160</v>
      </c>
      <c r="L12" s="1241"/>
      <c r="M12" s="1241"/>
      <c r="N12" s="1241"/>
      <c r="O12" s="1241"/>
      <c r="P12" s="1241"/>
      <c r="Q12" s="1241"/>
      <c r="R12" s="1241"/>
      <c r="S12" s="1241"/>
      <c r="T12" s="1241"/>
      <c r="U12" s="1241"/>
      <c r="V12" s="1241"/>
      <c r="W12" s="1241"/>
      <c r="X12" s="1241"/>
      <c r="Y12" s="1242"/>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15" hidden="1" customHeight="1" outlineLevel="3" x14ac:dyDescent="0.3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428</v>
      </c>
      <c r="SK13" s="394"/>
      <c r="SL13" s="382"/>
      <c r="SM13" s="382"/>
      <c r="SN13" s="382"/>
    </row>
    <row r="14" spans="1:508" ht="5.15" hidden="1" customHeight="1" outlineLevel="3" x14ac:dyDescent="0.35">
      <c r="A14" s="382"/>
      <c r="B14" s="391"/>
      <c r="C14" s="579">
        <f>INT($C$6)+3.005</f>
        <v>4.0049999999999999</v>
      </c>
      <c r="D14" s="408" t="s">
        <v>424</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35">
      <c r="A15" s="382"/>
      <c r="B15" s="391"/>
      <c r="C15" s="579">
        <f>INT($C$6)+3</f>
        <v>4</v>
      </c>
      <c r="D15" s="408"/>
      <c r="E15" s="465"/>
      <c r="F15" s="465"/>
      <c r="G15" s="408"/>
      <c r="H15" s="583" t="s">
        <v>429</v>
      </c>
      <c r="I15" s="583"/>
      <c r="J15" s="415" t="s">
        <v>430</v>
      </c>
      <c r="K15" s="416">
        <v>15</v>
      </c>
      <c r="L15" s="415" t="s">
        <v>431</v>
      </c>
      <c r="M15" s="416">
        <v>8.43</v>
      </c>
      <c r="N15" s="413" t="s">
        <v>432</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35">
      <c r="A16" s="382"/>
      <c r="B16" s="391"/>
      <c r="C16" s="579">
        <f>INT($C$6)+3</f>
        <v>4</v>
      </c>
      <c r="D16" s="408"/>
      <c r="E16" s="465"/>
      <c r="F16" s="465"/>
      <c r="G16" s="408"/>
      <c r="H16" s="413" t="s">
        <v>433</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35">
      <c r="A17" s="382"/>
      <c r="B17" s="391"/>
      <c r="C17" s="579">
        <f>INT($C$6)+3</f>
        <v>4</v>
      </c>
      <c r="D17" s="408"/>
      <c r="E17" s="465"/>
      <c r="F17" s="465"/>
      <c r="G17" s="408"/>
      <c r="H17" s="413" t="s">
        <v>434</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35">
      <c r="A18" s="382"/>
      <c r="B18" s="391"/>
      <c r="C18" s="579">
        <f>INT($C$6)+3</f>
        <v>4</v>
      </c>
      <c r="D18" s="408"/>
      <c r="E18" s="465"/>
      <c r="F18" s="465"/>
      <c r="G18" s="408"/>
      <c r="H18" s="413" t="s">
        <v>435</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35">
      <c r="A19" s="382"/>
      <c r="B19" s="391"/>
      <c r="C19" s="579">
        <f>INT($C$6)+3</f>
        <v>4</v>
      </c>
      <c r="D19" s="408"/>
      <c r="E19" s="465"/>
      <c r="F19" s="465"/>
      <c r="G19" s="408"/>
      <c r="H19" s="413" t="s">
        <v>436</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15" hidden="1" customHeight="1" outlineLevel="3" x14ac:dyDescent="0.3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428</v>
      </c>
      <c r="SK20" s="394"/>
      <c r="SL20" s="382"/>
      <c r="SM20" s="382"/>
      <c r="SN20" s="382"/>
    </row>
    <row r="21" spans="1:508" ht="5.15" hidden="1" customHeight="1" outlineLevel="2" x14ac:dyDescent="0.3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15" hidden="1" customHeight="1" outlineLevel="1" x14ac:dyDescent="0.3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128</v>
      </c>
      <c r="SL22" s="382"/>
      <c r="SM22" s="382"/>
      <c r="SN22" s="382"/>
    </row>
    <row r="23" spans="1:508" ht="5.15" customHeight="1" x14ac:dyDescent="0.3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3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3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15" customHeight="1" thickBot="1" x14ac:dyDescent="0.4">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15" customHeight="1" outlineLevel="1" x14ac:dyDescent="0.3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3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49999999999999" customHeight="1" x14ac:dyDescent="0.35">
      <c r="A29" s="382"/>
      <c r="B29" s="391"/>
      <c r="C29" s="579">
        <v>1.02</v>
      </c>
      <c r="D29" s="395"/>
      <c r="E29" s="458" t="s">
        <v>416</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49999999999999" customHeight="1" outlineLevel="1" x14ac:dyDescent="0.35">
      <c r="A30" s="382"/>
      <c r="B30" s="391"/>
      <c r="C30" s="579">
        <f>INT($C$29)+1.02</f>
        <v>2.02</v>
      </c>
      <c r="D30" s="395"/>
      <c r="E30" s="458" t="s">
        <v>418</v>
      </c>
      <c r="F30" s="462">
        <v>1</v>
      </c>
      <c r="G30" s="400"/>
      <c r="H30" s="588" t="s">
        <v>982</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15" customHeight="1" outlineLevel="2" x14ac:dyDescent="0.3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35">
      <c r="A32" s="382"/>
      <c r="B32" s="391"/>
      <c r="C32" s="579">
        <f>INT($C$29)+2</f>
        <v>3</v>
      </c>
      <c r="D32" s="392"/>
      <c r="E32" s="465"/>
      <c r="F32" s="465"/>
      <c r="G32" s="392"/>
      <c r="H32" s="406"/>
      <c r="I32" s="406"/>
      <c r="J32" s="859" t="s">
        <v>985</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35">
      <c r="A33" s="382"/>
      <c r="B33" s="391"/>
      <c r="C33" s="579">
        <f>INT($C$29)+2</f>
        <v>3</v>
      </c>
      <c r="D33" s="392"/>
      <c r="E33" s="465"/>
      <c r="F33" s="465"/>
      <c r="G33" s="392"/>
      <c r="H33" s="407"/>
      <c r="I33" s="407"/>
      <c r="J33" s="590" t="s">
        <v>163</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35">
      <c r="A34" s="382"/>
      <c r="B34" s="391"/>
      <c r="C34" s="579">
        <f>INT($C$29)+3</f>
        <v>4</v>
      </c>
      <c r="D34" s="392"/>
      <c r="E34" s="465"/>
      <c r="F34" s="465"/>
      <c r="G34" s="392"/>
      <c r="H34" s="407"/>
      <c r="I34" s="407"/>
      <c r="J34" s="590" t="s">
        <v>736</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35">
      <c r="A35" s="382"/>
      <c r="B35" s="391"/>
      <c r="C35" s="579">
        <f>INT($C$29)+3</f>
        <v>4</v>
      </c>
      <c r="D35" s="392"/>
      <c r="E35" s="465"/>
      <c r="F35" s="465"/>
      <c r="G35" s="392"/>
      <c r="H35" s="407"/>
      <c r="I35" s="407"/>
      <c r="J35" s="590" t="s">
        <v>737</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35">
      <c r="A36" s="382"/>
      <c r="B36" s="391"/>
      <c r="C36" s="579">
        <f>INT($C$29)+2</f>
        <v>3</v>
      </c>
      <c r="D36" s="392"/>
      <c r="E36" s="465"/>
      <c r="F36" s="465"/>
      <c r="G36" s="392"/>
      <c r="H36" s="407"/>
      <c r="I36" s="407" t="s">
        <v>738</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35">
      <c r="A37" s="382"/>
      <c r="B37" s="391"/>
      <c r="C37" s="579">
        <f>INT($C$29)+3</f>
        <v>4</v>
      </c>
      <c r="D37" s="392"/>
      <c r="E37" s="465"/>
      <c r="F37" s="465"/>
      <c r="G37" s="392"/>
      <c r="H37" s="407"/>
      <c r="I37" s="407"/>
      <c r="J37" s="590" t="s">
        <v>736</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35">
      <c r="A38" s="382"/>
      <c r="B38" s="391"/>
      <c r="C38" s="579">
        <f>INT($C$29)+3</f>
        <v>4</v>
      </c>
      <c r="D38" s="392"/>
      <c r="E38" s="465"/>
      <c r="F38" s="465"/>
      <c r="G38" s="392"/>
      <c r="H38" s="407"/>
      <c r="I38" s="407"/>
      <c r="J38" s="590" t="s">
        <v>737</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3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35">
      <c r="A40" s="382"/>
      <c r="B40" s="391"/>
      <c r="C40" s="579">
        <f>INT($C$29)+3</f>
        <v>4</v>
      </c>
      <c r="D40" s="392"/>
      <c r="E40" s="465"/>
      <c r="F40" s="465"/>
      <c r="G40" s="392"/>
      <c r="H40" s="407"/>
      <c r="I40" s="407"/>
      <c r="J40" s="590" t="s">
        <v>736</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35">
      <c r="A41" s="382"/>
      <c r="B41" s="391"/>
      <c r="C41" s="579">
        <f>INT($C$29)+3</f>
        <v>4</v>
      </c>
      <c r="D41" s="392"/>
      <c r="E41" s="465"/>
      <c r="F41" s="465"/>
      <c r="G41" s="392"/>
      <c r="H41" s="407"/>
      <c r="I41" s="407"/>
      <c r="J41" s="590" t="s">
        <v>737</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3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35">
      <c r="A43" s="382"/>
      <c r="B43" s="391" t="s">
        <v>421</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35">
      <c r="A44" s="382"/>
      <c r="B44" s="391"/>
      <c r="C44" s="579">
        <f>INT(MAX($C$48:$C$112))+1</f>
        <v>5</v>
      </c>
      <c r="D44" s="408"/>
      <c r="E44" s="465"/>
      <c r="F44" s="465"/>
      <c r="G44" s="408"/>
      <c r="H44" s="465" t="s">
        <v>739</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35">
      <c r="A45" s="382"/>
      <c r="B45" s="391" t="s">
        <v>422</v>
      </c>
      <c r="C45" s="579">
        <f>INT(MAX($C$48:$C$112))+1</f>
        <v>5</v>
      </c>
      <c r="D45" s="408" t="s">
        <v>423</v>
      </c>
      <c r="E45" s="465"/>
      <c r="F45" s="465"/>
      <c r="G45" s="408"/>
      <c r="H45" s="465" t="s">
        <v>740</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35">
      <c r="A46" s="382"/>
      <c r="B46" s="391"/>
      <c r="C46" s="579">
        <f>INT($C$29)+1</f>
        <v>2</v>
      </c>
      <c r="D46" s="408"/>
      <c r="E46" s="465"/>
      <c r="F46" s="465"/>
      <c r="G46" s="408"/>
      <c r="H46" s="468" t="s">
        <v>742</v>
      </c>
      <c r="I46" s="426" t="s">
        <v>989</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35">
      <c r="A47" s="382"/>
      <c r="B47" s="391"/>
      <c r="C47" s="579">
        <f>INT($C$29)+1</f>
        <v>2</v>
      </c>
      <c r="D47" s="408"/>
      <c r="E47" s="465"/>
      <c r="F47" s="465"/>
      <c r="G47" s="408"/>
      <c r="H47" s="592" t="s">
        <v>420</v>
      </c>
      <c r="I47" s="592" t="s">
        <v>186</v>
      </c>
      <c r="J47" s="397" t="s">
        <v>826</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15" customHeight="1" outlineLevel="3" x14ac:dyDescent="0.35">
      <c r="A48" s="382"/>
      <c r="B48" s="391"/>
      <c r="C48" s="579">
        <f>INT($C$29)+3.005</f>
        <v>4.0049999999999999</v>
      </c>
      <c r="D48" s="408" t="s">
        <v>424</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35">
      <c r="A49" s="382"/>
      <c r="B49" s="391"/>
      <c r="C49" s="579">
        <f>INT($C$29)+2</f>
        <v>3</v>
      </c>
      <c r="D49" s="408"/>
      <c r="E49" s="459">
        <v>0</v>
      </c>
      <c r="F49" s="465"/>
      <c r="G49" s="408"/>
      <c r="H49" s="413" t="s">
        <v>878</v>
      </c>
      <c r="I49" s="429" t="s">
        <v>741</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35">
      <c r="A50" s="382"/>
      <c r="B50" s="391"/>
      <c r="C50" s="579">
        <f t="shared" ref="C50:C111" si="32">INT($C$29)+3</f>
        <v>4</v>
      </c>
      <c r="D50" s="408"/>
      <c r="E50" s="459"/>
      <c r="F50" s="465"/>
      <c r="G50" s="408"/>
      <c r="H50" s="415"/>
      <c r="I50" s="429" t="s">
        <v>207</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35">
      <c r="A51" s="382"/>
      <c r="B51" s="391"/>
      <c r="C51" s="579">
        <f t="shared" si="32"/>
        <v>4</v>
      </c>
      <c r="D51" s="408"/>
      <c r="E51" s="459"/>
      <c r="F51" s="465"/>
      <c r="G51" s="408"/>
      <c r="H51" s="597"/>
      <c r="I51" s="598" t="s">
        <v>208</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35">
      <c r="A52" s="382"/>
      <c r="B52" s="391"/>
      <c r="C52" s="579">
        <f>INT($C$29)+2</f>
        <v>3</v>
      </c>
      <c r="D52" s="408"/>
      <c r="E52" s="459">
        <f>E49+1</f>
        <v>1</v>
      </c>
      <c r="F52" s="465"/>
      <c r="G52" s="408"/>
      <c r="H52" s="593" t="s">
        <v>881</v>
      </c>
      <c r="I52" s="594" t="s">
        <v>741</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35">
      <c r="A53" s="382"/>
      <c r="B53" s="391"/>
      <c r="C53" s="579">
        <f t="shared" si="32"/>
        <v>4</v>
      </c>
      <c r="D53" s="408"/>
      <c r="E53" s="459"/>
      <c r="F53" s="465"/>
      <c r="G53" s="408"/>
      <c r="H53" s="415"/>
      <c r="I53" s="429" t="s">
        <v>207</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35">
      <c r="A54" s="382"/>
      <c r="B54" s="391"/>
      <c r="C54" s="579">
        <f t="shared" si="32"/>
        <v>4</v>
      </c>
      <c r="D54" s="408"/>
      <c r="E54" s="459"/>
      <c r="F54" s="465"/>
      <c r="G54" s="408"/>
      <c r="H54" s="597"/>
      <c r="I54" s="598" t="s">
        <v>208</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35">
      <c r="A55" s="382"/>
      <c r="B55" s="391"/>
      <c r="C55" s="579">
        <f>INT($C$29)+2</f>
        <v>3</v>
      </c>
      <c r="D55" s="408"/>
      <c r="E55" s="459">
        <f>E52+1</f>
        <v>2</v>
      </c>
      <c r="F55" s="465"/>
      <c r="G55" s="408"/>
      <c r="H55" s="413" t="s">
        <v>882</v>
      </c>
      <c r="I55" s="429" t="s">
        <v>741</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35">
      <c r="A56" s="382"/>
      <c r="B56" s="391"/>
      <c r="C56" s="579">
        <f t="shared" si="32"/>
        <v>4</v>
      </c>
      <c r="D56" s="408"/>
      <c r="E56" s="459"/>
      <c r="F56" s="465"/>
      <c r="G56" s="408"/>
      <c r="H56" s="415"/>
      <c r="I56" s="429" t="s">
        <v>207</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35">
      <c r="A57" s="382"/>
      <c r="B57" s="391"/>
      <c r="C57" s="579">
        <f t="shared" si="32"/>
        <v>4</v>
      </c>
      <c r="D57" s="408"/>
      <c r="E57" s="459"/>
      <c r="F57" s="465"/>
      <c r="G57" s="408"/>
      <c r="H57" s="597"/>
      <c r="I57" s="598" t="s">
        <v>208</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35">
      <c r="A58" s="382"/>
      <c r="B58" s="391"/>
      <c r="C58" s="579">
        <f>INT($C$29)+2</f>
        <v>3</v>
      </c>
      <c r="D58" s="408"/>
      <c r="E58" s="459">
        <f t="shared" ref="E58" si="34">E55+1</f>
        <v>3</v>
      </c>
      <c r="F58" s="465"/>
      <c r="G58" s="408"/>
      <c r="H58" s="413" t="s">
        <v>883</v>
      </c>
      <c r="I58" s="429" t="s">
        <v>741</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35">
      <c r="A59" s="382"/>
      <c r="B59" s="391"/>
      <c r="C59" s="579">
        <f t="shared" si="32"/>
        <v>4</v>
      </c>
      <c r="D59" s="408"/>
      <c r="E59" s="459"/>
      <c r="F59" s="465"/>
      <c r="G59" s="408"/>
      <c r="H59" s="415"/>
      <c r="I59" s="429" t="s">
        <v>207</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35">
      <c r="A60" s="382"/>
      <c r="B60" s="391"/>
      <c r="C60" s="579">
        <f t="shared" si="32"/>
        <v>4</v>
      </c>
      <c r="D60" s="408"/>
      <c r="E60" s="459"/>
      <c r="F60" s="465"/>
      <c r="G60" s="408"/>
      <c r="H60" s="597"/>
      <c r="I60" s="598" t="s">
        <v>208</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35">
      <c r="A61" s="382"/>
      <c r="B61" s="391"/>
      <c r="C61" s="579">
        <f>INT($C$29)+2</f>
        <v>3</v>
      </c>
      <c r="D61" s="408"/>
      <c r="E61" s="459">
        <f t="shared" ref="E61" si="35">E58+1</f>
        <v>4</v>
      </c>
      <c r="F61" s="465"/>
      <c r="G61" s="408"/>
      <c r="H61" s="413" t="s">
        <v>880</v>
      </c>
      <c r="I61" s="429" t="s">
        <v>741</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35">
      <c r="A62" s="382"/>
      <c r="B62" s="391"/>
      <c r="C62" s="579">
        <f t="shared" si="32"/>
        <v>4</v>
      </c>
      <c r="D62" s="408"/>
      <c r="E62" s="459"/>
      <c r="F62" s="465"/>
      <c r="G62" s="408"/>
      <c r="H62" s="415"/>
      <c r="I62" s="429" t="s">
        <v>207</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35">
      <c r="A63" s="382"/>
      <c r="B63" s="391"/>
      <c r="C63" s="579">
        <f t="shared" si="32"/>
        <v>4</v>
      </c>
      <c r="D63" s="408"/>
      <c r="E63" s="459"/>
      <c r="F63" s="465"/>
      <c r="G63" s="408"/>
      <c r="H63" s="597"/>
      <c r="I63" s="598" t="s">
        <v>208</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35">
      <c r="A64" s="382"/>
      <c r="B64" s="391"/>
      <c r="C64" s="579">
        <f t="shared" ref="C64" si="36">INT($C$29)+2</f>
        <v>3</v>
      </c>
      <c r="D64" s="408"/>
      <c r="E64" s="459">
        <f t="shared" ref="E64" si="37">E61+1</f>
        <v>5</v>
      </c>
      <c r="F64" s="465"/>
      <c r="G64" s="408"/>
      <c r="H64" s="413" t="s">
        <v>884</v>
      </c>
      <c r="I64" s="429" t="s">
        <v>741</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35">
      <c r="A65" s="382"/>
      <c r="B65" s="391"/>
      <c r="C65" s="579">
        <f t="shared" si="32"/>
        <v>4</v>
      </c>
      <c r="D65" s="408"/>
      <c r="E65" s="459"/>
      <c r="F65" s="465"/>
      <c r="G65" s="408"/>
      <c r="H65" s="415"/>
      <c r="I65" s="429" t="s">
        <v>207</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35">
      <c r="A66" s="382"/>
      <c r="B66" s="391"/>
      <c r="C66" s="579">
        <f t="shared" si="32"/>
        <v>4</v>
      </c>
      <c r="D66" s="408"/>
      <c r="E66" s="459"/>
      <c r="F66" s="465"/>
      <c r="G66" s="408"/>
      <c r="H66" s="597"/>
      <c r="I66" s="598" t="s">
        <v>208</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35">
      <c r="A67" s="382"/>
      <c r="B67" s="391"/>
      <c r="C67" s="579">
        <f t="shared" ref="C67" si="38">INT($C$29)+2</f>
        <v>3</v>
      </c>
      <c r="D67" s="408"/>
      <c r="E67" s="459">
        <f t="shared" ref="E67" si="39">E64+1</f>
        <v>6</v>
      </c>
      <c r="F67" s="465"/>
      <c r="G67" s="408"/>
      <c r="H67" s="413" t="s">
        <v>879</v>
      </c>
      <c r="I67" s="429" t="s">
        <v>741</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35">
      <c r="A68" s="382"/>
      <c r="B68" s="391"/>
      <c r="C68" s="579">
        <f t="shared" si="32"/>
        <v>4</v>
      </c>
      <c r="D68" s="408"/>
      <c r="E68" s="459"/>
      <c r="F68" s="465"/>
      <c r="G68" s="408"/>
      <c r="H68" s="415"/>
      <c r="I68" s="429" t="s">
        <v>207</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35">
      <c r="A69" s="382"/>
      <c r="B69" s="391"/>
      <c r="C69" s="579">
        <f t="shared" si="32"/>
        <v>4</v>
      </c>
      <c r="D69" s="408"/>
      <c r="E69" s="459"/>
      <c r="F69" s="465"/>
      <c r="G69" s="408"/>
      <c r="H69" s="597"/>
      <c r="I69" s="598" t="s">
        <v>208</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35">
      <c r="A70" s="382"/>
      <c r="B70" s="391"/>
      <c r="C70" s="579">
        <f>INT($C$29)+2</f>
        <v>3</v>
      </c>
      <c r="D70" s="408"/>
      <c r="E70" s="459">
        <f t="shared" ref="E70" si="40">E67+1</f>
        <v>7</v>
      </c>
      <c r="F70" s="465"/>
      <c r="G70" s="408"/>
      <c r="H70" s="593" t="s">
        <v>885</v>
      </c>
      <c r="I70" s="594" t="s">
        <v>741</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35">
      <c r="A71" s="382"/>
      <c r="B71" s="391"/>
      <c r="C71" s="579">
        <f t="shared" si="32"/>
        <v>4</v>
      </c>
      <c r="D71" s="408"/>
      <c r="E71" s="459"/>
      <c r="F71" s="465"/>
      <c r="G71" s="408"/>
      <c r="H71" s="415"/>
      <c r="I71" s="429" t="s">
        <v>207</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35">
      <c r="A72" s="382"/>
      <c r="B72" s="391"/>
      <c r="C72" s="579">
        <f t="shared" si="32"/>
        <v>4</v>
      </c>
      <c r="D72" s="408"/>
      <c r="E72" s="459"/>
      <c r="F72" s="465"/>
      <c r="G72" s="408"/>
      <c r="H72" s="597"/>
      <c r="I72" s="598" t="s">
        <v>208</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35">
      <c r="A73" s="382"/>
      <c r="B73" s="391"/>
      <c r="C73" s="579">
        <f>INT($C$29)+2</f>
        <v>3</v>
      </c>
      <c r="D73" s="408"/>
      <c r="E73" s="459">
        <f t="shared" ref="E73" si="42">E70+1</f>
        <v>8</v>
      </c>
      <c r="F73" s="465"/>
      <c r="G73" s="408"/>
      <c r="H73" s="413" t="s">
        <v>886</v>
      </c>
      <c r="I73" s="429" t="s">
        <v>741</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35">
      <c r="A74" s="382"/>
      <c r="B74" s="391"/>
      <c r="C74" s="579">
        <f t="shared" si="32"/>
        <v>4</v>
      </c>
      <c r="D74" s="408"/>
      <c r="E74" s="459"/>
      <c r="F74" s="465"/>
      <c r="G74" s="408"/>
      <c r="H74" s="415"/>
      <c r="I74" s="429" t="s">
        <v>207</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35">
      <c r="A75" s="382"/>
      <c r="B75" s="391"/>
      <c r="C75" s="579">
        <f t="shared" si="32"/>
        <v>4</v>
      </c>
      <c r="D75" s="408"/>
      <c r="E75" s="459"/>
      <c r="F75" s="465"/>
      <c r="G75" s="408"/>
      <c r="H75" s="597"/>
      <c r="I75" s="598" t="s">
        <v>208</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35">
      <c r="A76" s="382"/>
      <c r="B76" s="391"/>
      <c r="C76" s="579">
        <f>INT($C$29)+2</f>
        <v>3</v>
      </c>
      <c r="D76" s="408"/>
      <c r="E76" s="459">
        <f t="shared" ref="E76" si="43">E73+1</f>
        <v>9</v>
      </c>
      <c r="F76" s="465"/>
      <c r="G76" s="408"/>
      <c r="H76" s="413" t="s">
        <v>887</v>
      </c>
      <c r="I76" s="429" t="s">
        <v>741</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35">
      <c r="A77" s="382"/>
      <c r="B77" s="391"/>
      <c r="C77" s="579">
        <f t="shared" si="32"/>
        <v>4</v>
      </c>
      <c r="D77" s="408"/>
      <c r="E77" s="459"/>
      <c r="F77" s="465"/>
      <c r="G77" s="408"/>
      <c r="H77" s="415"/>
      <c r="I77" s="429" t="s">
        <v>207</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35">
      <c r="A78" s="382"/>
      <c r="B78" s="391"/>
      <c r="C78" s="579">
        <f t="shared" si="32"/>
        <v>4</v>
      </c>
      <c r="D78" s="408"/>
      <c r="E78" s="459"/>
      <c r="F78" s="465"/>
      <c r="G78" s="408"/>
      <c r="H78" s="597"/>
      <c r="I78" s="598" t="s">
        <v>208</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35">
      <c r="A79" s="382"/>
      <c r="B79" s="391"/>
      <c r="C79" s="579">
        <f>INT($C$29)+2</f>
        <v>3</v>
      </c>
      <c r="D79" s="408"/>
      <c r="E79" s="459">
        <f t="shared" ref="E79" si="44">E76+1</f>
        <v>10</v>
      </c>
      <c r="F79" s="465"/>
      <c r="G79" s="408"/>
      <c r="H79" s="413" t="s">
        <v>888</v>
      </c>
      <c r="I79" s="429" t="s">
        <v>741</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35">
      <c r="A80" s="382"/>
      <c r="B80" s="391"/>
      <c r="C80" s="579">
        <f t="shared" si="32"/>
        <v>4</v>
      </c>
      <c r="D80" s="408"/>
      <c r="E80" s="459"/>
      <c r="F80" s="465"/>
      <c r="G80" s="408"/>
      <c r="H80" s="415"/>
      <c r="I80" s="429" t="s">
        <v>207</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35">
      <c r="A81" s="382"/>
      <c r="B81" s="391"/>
      <c r="C81" s="579">
        <f t="shared" si="32"/>
        <v>4</v>
      </c>
      <c r="D81" s="408"/>
      <c r="E81" s="459"/>
      <c r="F81" s="465"/>
      <c r="G81" s="408"/>
      <c r="H81" s="597"/>
      <c r="I81" s="598" t="s">
        <v>208</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35">
      <c r="A82" s="382"/>
      <c r="B82" s="391"/>
      <c r="C82" s="579">
        <f t="shared" ref="C82" si="45">INT($C$29)+2</f>
        <v>3</v>
      </c>
      <c r="D82" s="408"/>
      <c r="E82" s="459">
        <f t="shared" ref="E82" si="46">E79+1</f>
        <v>11</v>
      </c>
      <c r="F82" s="465"/>
      <c r="G82" s="408"/>
      <c r="H82" s="413" t="s">
        <v>889</v>
      </c>
      <c r="I82" s="429" t="s">
        <v>741</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35">
      <c r="A83" s="382"/>
      <c r="B83" s="391"/>
      <c r="C83" s="579">
        <f t="shared" si="32"/>
        <v>4</v>
      </c>
      <c r="D83" s="408"/>
      <c r="E83" s="459"/>
      <c r="F83" s="465"/>
      <c r="G83" s="408"/>
      <c r="H83" s="415"/>
      <c r="I83" s="429" t="s">
        <v>207</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35">
      <c r="A84" s="382"/>
      <c r="B84" s="391"/>
      <c r="C84" s="579">
        <f t="shared" si="32"/>
        <v>4</v>
      </c>
      <c r="D84" s="408"/>
      <c r="E84" s="459"/>
      <c r="F84" s="465"/>
      <c r="G84" s="408"/>
      <c r="H84" s="597"/>
      <c r="I84" s="598" t="s">
        <v>208</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35">
      <c r="A85" s="382"/>
      <c r="B85" s="391"/>
      <c r="C85" s="579">
        <f t="shared" ref="C85" si="47">INT($C$29)+2</f>
        <v>3</v>
      </c>
      <c r="D85" s="408"/>
      <c r="E85" s="459">
        <f t="shared" ref="E85" si="48">E82+1</f>
        <v>12</v>
      </c>
      <c r="F85" s="465"/>
      <c r="G85" s="408"/>
      <c r="H85" s="413" t="s">
        <v>890</v>
      </c>
      <c r="I85" s="429" t="s">
        <v>741</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35">
      <c r="A86" s="382"/>
      <c r="B86" s="391"/>
      <c r="C86" s="579">
        <f t="shared" si="32"/>
        <v>4</v>
      </c>
      <c r="D86" s="408"/>
      <c r="E86" s="459"/>
      <c r="F86" s="465"/>
      <c r="G86" s="408"/>
      <c r="H86" s="415"/>
      <c r="I86" s="429" t="s">
        <v>207</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35">
      <c r="A87" s="382"/>
      <c r="B87" s="391"/>
      <c r="C87" s="579">
        <f t="shared" si="32"/>
        <v>4</v>
      </c>
      <c r="D87" s="408"/>
      <c r="E87" s="459"/>
      <c r="F87" s="465"/>
      <c r="G87" s="408"/>
      <c r="H87" s="597"/>
      <c r="I87" s="598" t="s">
        <v>208</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35">
      <c r="A88" s="382"/>
      <c r="B88" s="391"/>
      <c r="C88" s="579">
        <f>INT($C$29)+2</f>
        <v>3</v>
      </c>
      <c r="D88" s="408"/>
      <c r="E88" s="459">
        <f t="shared" ref="E88" si="49">E85+1</f>
        <v>13</v>
      </c>
      <c r="F88" s="465"/>
      <c r="G88" s="408"/>
      <c r="H88" s="593" t="s">
        <v>891</v>
      </c>
      <c r="I88" s="594" t="s">
        <v>741</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35">
      <c r="A89" s="382"/>
      <c r="B89" s="391"/>
      <c r="C89" s="579">
        <f t="shared" si="32"/>
        <v>4</v>
      </c>
      <c r="D89" s="408"/>
      <c r="E89" s="459"/>
      <c r="F89" s="465"/>
      <c r="G89" s="408"/>
      <c r="H89" s="415"/>
      <c r="I89" s="429" t="s">
        <v>207</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35">
      <c r="A90" s="382"/>
      <c r="B90" s="391"/>
      <c r="C90" s="579">
        <f t="shared" si="32"/>
        <v>4</v>
      </c>
      <c r="D90" s="408"/>
      <c r="E90" s="459"/>
      <c r="F90" s="465"/>
      <c r="G90" s="408"/>
      <c r="H90" s="597"/>
      <c r="I90" s="598" t="s">
        <v>208</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35">
      <c r="A91" s="382"/>
      <c r="B91" s="391"/>
      <c r="C91" s="579">
        <f>INT($C$29)+2</f>
        <v>3</v>
      </c>
      <c r="D91" s="408"/>
      <c r="E91" s="459">
        <f t="shared" ref="E91" si="51">E88+1</f>
        <v>14</v>
      </c>
      <c r="F91" s="465"/>
      <c r="G91" s="408"/>
      <c r="H91" s="413" t="s">
        <v>892</v>
      </c>
      <c r="I91" s="429" t="s">
        <v>741</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35">
      <c r="A92" s="382"/>
      <c r="B92" s="391"/>
      <c r="C92" s="579">
        <f t="shared" si="32"/>
        <v>4</v>
      </c>
      <c r="D92" s="408"/>
      <c r="E92" s="459"/>
      <c r="F92" s="465"/>
      <c r="G92" s="408"/>
      <c r="H92" s="415"/>
      <c r="I92" s="429" t="s">
        <v>207</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35">
      <c r="A93" s="382"/>
      <c r="B93" s="391"/>
      <c r="C93" s="579">
        <f t="shared" si="32"/>
        <v>4</v>
      </c>
      <c r="D93" s="408"/>
      <c r="E93" s="459"/>
      <c r="F93" s="465"/>
      <c r="G93" s="408"/>
      <c r="H93" s="597"/>
      <c r="I93" s="598" t="s">
        <v>208</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35">
      <c r="A94" s="382"/>
      <c r="B94" s="391"/>
      <c r="C94" s="579">
        <f>INT($C$29)+2</f>
        <v>3</v>
      </c>
      <c r="D94" s="408"/>
      <c r="E94" s="459">
        <f t="shared" ref="E94" si="52">E91+1</f>
        <v>15</v>
      </c>
      <c r="F94" s="465"/>
      <c r="G94" s="408"/>
      <c r="H94" s="413" t="s">
        <v>893</v>
      </c>
      <c r="I94" s="429" t="s">
        <v>741</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35">
      <c r="A95" s="382"/>
      <c r="B95" s="391"/>
      <c r="C95" s="579">
        <f t="shared" si="32"/>
        <v>4</v>
      </c>
      <c r="D95" s="408"/>
      <c r="E95" s="459"/>
      <c r="F95" s="465"/>
      <c r="G95" s="408"/>
      <c r="H95" s="415"/>
      <c r="I95" s="429" t="s">
        <v>207</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35">
      <c r="A96" s="382"/>
      <c r="B96" s="391"/>
      <c r="C96" s="579">
        <f t="shared" si="32"/>
        <v>4</v>
      </c>
      <c r="D96" s="408"/>
      <c r="E96" s="459"/>
      <c r="F96" s="465"/>
      <c r="G96" s="408"/>
      <c r="H96" s="597"/>
      <c r="I96" s="598" t="s">
        <v>208</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35">
      <c r="A97" s="382"/>
      <c r="B97" s="391"/>
      <c r="C97" s="579">
        <f>INT($C$29)+2</f>
        <v>3</v>
      </c>
      <c r="D97" s="408"/>
      <c r="E97" s="459">
        <f t="shared" ref="E97" si="53">E94+1</f>
        <v>16</v>
      </c>
      <c r="F97" s="465"/>
      <c r="G97" s="408"/>
      <c r="H97" s="413" t="s">
        <v>894</v>
      </c>
      <c r="I97" s="429" t="s">
        <v>741</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35">
      <c r="A98" s="382"/>
      <c r="B98" s="391"/>
      <c r="C98" s="579">
        <f t="shared" si="32"/>
        <v>4</v>
      </c>
      <c r="D98" s="408"/>
      <c r="E98" s="459"/>
      <c r="F98" s="465"/>
      <c r="G98" s="408"/>
      <c r="H98" s="415"/>
      <c r="I98" s="429" t="s">
        <v>207</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35">
      <c r="A99" s="382"/>
      <c r="B99" s="391"/>
      <c r="C99" s="579">
        <f t="shared" si="32"/>
        <v>4</v>
      </c>
      <c r="D99" s="408"/>
      <c r="E99" s="459"/>
      <c r="F99" s="465"/>
      <c r="G99" s="408"/>
      <c r="H99" s="597"/>
      <c r="I99" s="598" t="s">
        <v>208</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35">
      <c r="A100" s="382"/>
      <c r="B100" s="391"/>
      <c r="C100" s="579">
        <f t="shared" ref="C100" si="54">INT($C$29)+2</f>
        <v>3</v>
      </c>
      <c r="D100" s="408"/>
      <c r="E100" s="459">
        <f t="shared" ref="E100" si="55">E97+1</f>
        <v>17</v>
      </c>
      <c r="F100" s="465"/>
      <c r="G100" s="408"/>
      <c r="H100" s="413" t="s">
        <v>895</v>
      </c>
      <c r="I100" s="429" t="s">
        <v>741</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35">
      <c r="A101" s="382"/>
      <c r="B101" s="391"/>
      <c r="C101" s="579">
        <f t="shared" si="32"/>
        <v>4</v>
      </c>
      <c r="D101" s="408"/>
      <c r="E101" s="459"/>
      <c r="F101" s="465"/>
      <c r="G101" s="408"/>
      <c r="H101" s="415"/>
      <c r="I101" s="429" t="s">
        <v>207</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35">
      <c r="A102" s="382"/>
      <c r="B102" s="391"/>
      <c r="C102" s="579">
        <f t="shared" si="32"/>
        <v>4</v>
      </c>
      <c r="D102" s="408"/>
      <c r="E102" s="459"/>
      <c r="F102" s="465"/>
      <c r="G102" s="408"/>
      <c r="H102" s="597"/>
      <c r="I102" s="598" t="s">
        <v>208</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35">
      <c r="A103" s="382"/>
      <c r="B103" s="391"/>
      <c r="C103" s="579">
        <f t="shared" ref="C103" si="56">INT($C$29)+2</f>
        <v>3</v>
      </c>
      <c r="D103" s="408"/>
      <c r="E103" s="459">
        <f t="shared" ref="E103" si="57">E100+1</f>
        <v>18</v>
      </c>
      <c r="F103" s="465"/>
      <c r="G103" s="408"/>
      <c r="H103" s="413" t="s">
        <v>896</v>
      </c>
      <c r="I103" s="429" t="s">
        <v>741</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35">
      <c r="A104" s="382"/>
      <c r="B104" s="391"/>
      <c r="C104" s="579">
        <f t="shared" si="32"/>
        <v>4</v>
      </c>
      <c r="D104" s="408"/>
      <c r="E104" s="459"/>
      <c r="F104" s="465"/>
      <c r="G104" s="408"/>
      <c r="H104" s="415"/>
      <c r="I104" s="429" t="s">
        <v>207</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35">
      <c r="A105" s="382"/>
      <c r="B105" s="391"/>
      <c r="C105" s="579">
        <f t="shared" si="32"/>
        <v>4</v>
      </c>
      <c r="D105" s="408"/>
      <c r="E105" s="459"/>
      <c r="F105" s="465"/>
      <c r="G105" s="408"/>
      <c r="H105" s="597"/>
      <c r="I105" s="598" t="s">
        <v>208</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35">
      <c r="A106" s="382"/>
      <c r="B106" s="391"/>
      <c r="C106" s="579">
        <f t="shared" ref="C106" si="58">INT($C$29)+2</f>
        <v>3</v>
      </c>
      <c r="D106" s="408"/>
      <c r="E106" s="459">
        <f>E103+1</f>
        <v>19</v>
      </c>
      <c r="F106" s="465"/>
      <c r="G106" s="408"/>
      <c r="H106" s="413" t="s">
        <v>897</v>
      </c>
      <c r="I106" s="429" t="s">
        <v>741</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35">
      <c r="A107" s="382"/>
      <c r="B107" s="391"/>
      <c r="C107" s="579">
        <f t="shared" si="32"/>
        <v>4</v>
      </c>
      <c r="D107" s="408"/>
      <c r="E107" s="459"/>
      <c r="F107" s="465"/>
      <c r="G107" s="408"/>
      <c r="H107" s="415"/>
      <c r="I107" s="429" t="s">
        <v>207</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35">
      <c r="A108" s="382"/>
      <c r="B108" s="391"/>
      <c r="C108" s="579">
        <f t="shared" si="32"/>
        <v>4</v>
      </c>
      <c r="D108" s="408"/>
      <c r="E108" s="459"/>
      <c r="F108" s="465"/>
      <c r="G108" s="408"/>
      <c r="H108" s="597"/>
      <c r="I108" s="598" t="s">
        <v>208</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35">
      <c r="A109" s="382"/>
      <c r="B109" s="391"/>
      <c r="C109" s="579">
        <f t="shared" ref="C109" si="59">INT($C$29)+2</f>
        <v>3</v>
      </c>
      <c r="D109" s="408"/>
      <c r="E109" s="459">
        <f t="shared" ref="E109" si="60">E106+1</f>
        <v>20</v>
      </c>
      <c r="F109" s="465"/>
      <c r="G109" s="408"/>
      <c r="H109" s="413" t="s">
        <v>898</v>
      </c>
      <c r="I109" s="429" t="s">
        <v>741</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35">
      <c r="A110" s="382"/>
      <c r="B110" s="391"/>
      <c r="C110" s="579">
        <f t="shared" si="32"/>
        <v>4</v>
      </c>
      <c r="D110" s="408"/>
      <c r="E110" s="459"/>
      <c r="F110" s="465"/>
      <c r="G110" s="408"/>
      <c r="H110" s="415"/>
      <c r="I110" s="429" t="s">
        <v>207</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35">
      <c r="A111" s="382"/>
      <c r="B111" s="391"/>
      <c r="C111" s="579">
        <f t="shared" si="32"/>
        <v>4</v>
      </c>
      <c r="D111" s="408"/>
      <c r="E111" s="459"/>
      <c r="F111" s="465"/>
      <c r="G111" s="408"/>
      <c r="H111" s="597"/>
      <c r="I111" s="598" t="s">
        <v>208</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15" customHeight="1" outlineLevel="2" x14ac:dyDescent="0.3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428</v>
      </c>
      <c r="SK112" s="394"/>
      <c r="SL112" s="382"/>
      <c r="SM112" s="382"/>
      <c r="SN112" s="382"/>
    </row>
    <row r="113" spans="1:508" s="687" customFormat="1" outlineLevel="1" x14ac:dyDescent="0.35">
      <c r="A113" s="382"/>
      <c r="B113" s="391"/>
      <c r="C113" s="579">
        <f>INT($C$29)+1</f>
        <v>2</v>
      </c>
      <c r="D113" s="408"/>
      <c r="E113" s="465"/>
      <c r="F113" s="465"/>
      <c r="G113" s="408"/>
      <c r="H113" s="468" t="s">
        <v>984</v>
      </c>
      <c r="I113" s="861" t="s">
        <v>986</v>
      </c>
      <c r="J113" s="860" t="s">
        <v>767</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35">
      <c r="A114" s="382"/>
      <c r="B114" s="391"/>
      <c r="C114" s="579">
        <f>INT($C$29)+1</f>
        <v>2</v>
      </c>
      <c r="D114" s="408"/>
      <c r="E114" s="465"/>
      <c r="F114" s="465"/>
      <c r="G114" s="408"/>
      <c r="H114" s="592" t="s">
        <v>420</v>
      </c>
      <c r="I114" s="592" t="s">
        <v>186</v>
      </c>
      <c r="J114" s="860" t="s">
        <v>826</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15" customHeight="1" outlineLevel="3" x14ac:dyDescent="0.35">
      <c r="A115" s="382"/>
      <c r="B115" s="391"/>
      <c r="C115" s="579">
        <f>INT($C$29)+3.005</f>
        <v>4.0049999999999999</v>
      </c>
      <c r="D115" s="408" t="s">
        <v>424</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35">
      <c r="A116" s="382"/>
      <c r="B116" s="391"/>
      <c r="C116" s="579">
        <f>INT($C$29)+2</f>
        <v>3</v>
      </c>
      <c r="D116" s="408"/>
      <c r="E116" s="459">
        <v>0</v>
      </c>
      <c r="F116" s="465"/>
      <c r="G116" s="408"/>
      <c r="H116" s="413" t="s">
        <v>878</v>
      </c>
      <c r="I116" s="429" t="s">
        <v>741</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35">
      <c r="A117" s="382"/>
      <c r="B117" s="391"/>
      <c r="C117" s="579">
        <f>INT($C$29)+2</f>
        <v>3</v>
      </c>
      <c r="D117" s="408"/>
      <c r="E117" s="459">
        <f t="shared" ref="E117:E136" si="142">E116+1</f>
        <v>1</v>
      </c>
      <c r="F117" s="465"/>
      <c r="G117" s="408"/>
      <c r="H117" s="593" t="s">
        <v>881</v>
      </c>
      <c r="I117" s="594" t="s">
        <v>741</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35">
      <c r="A118" s="382"/>
      <c r="B118" s="391"/>
      <c r="C118" s="579">
        <f>INT($C$29)+2</f>
        <v>3</v>
      </c>
      <c r="D118" s="408"/>
      <c r="E118" s="459">
        <f t="shared" si="142"/>
        <v>2</v>
      </c>
      <c r="F118" s="465"/>
      <c r="G118" s="408"/>
      <c r="H118" s="413" t="s">
        <v>882</v>
      </c>
      <c r="I118" s="429" t="s">
        <v>741</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35">
      <c r="A119" s="382"/>
      <c r="B119" s="391"/>
      <c r="C119" s="579">
        <f>INT($C$29)+2</f>
        <v>3</v>
      </c>
      <c r="D119" s="408"/>
      <c r="E119" s="459">
        <f t="shared" si="142"/>
        <v>3</v>
      </c>
      <c r="F119" s="465"/>
      <c r="G119" s="408"/>
      <c r="H119" s="413" t="s">
        <v>883</v>
      </c>
      <c r="I119" s="429" t="s">
        <v>741</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35">
      <c r="A120" s="382"/>
      <c r="B120" s="391"/>
      <c r="C120" s="579">
        <f>INT($C$29)+2</f>
        <v>3</v>
      </c>
      <c r="D120" s="408"/>
      <c r="E120" s="459">
        <f t="shared" si="142"/>
        <v>4</v>
      </c>
      <c r="F120" s="465"/>
      <c r="G120" s="408"/>
      <c r="H120" s="413" t="s">
        <v>880</v>
      </c>
      <c r="I120" s="429" t="s">
        <v>741</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35">
      <c r="A121" s="382"/>
      <c r="B121" s="391"/>
      <c r="C121" s="579">
        <f t="shared" ref="C121" si="143">INT($C$29)+2</f>
        <v>3</v>
      </c>
      <c r="D121" s="408"/>
      <c r="E121" s="459">
        <f t="shared" si="142"/>
        <v>5</v>
      </c>
      <c r="F121" s="465"/>
      <c r="G121" s="408"/>
      <c r="H121" s="413" t="s">
        <v>884</v>
      </c>
      <c r="I121" s="429" t="s">
        <v>741</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35">
      <c r="A122" s="382"/>
      <c r="B122" s="391"/>
      <c r="C122" s="579">
        <f t="shared" ref="C122" si="144">INT($C$29)+2</f>
        <v>3</v>
      </c>
      <c r="D122" s="408"/>
      <c r="E122" s="459">
        <f t="shared" si="142"/>
        <v>6</v>
      </c>
      <c r="F122" s="465"/>
      <c r="G122" s="408"/>
      <c r="H122" s="413" t="s">
        <v>879</v>
      </c>
      <c r="I122" s="429" t="s">
        <v>741</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35">
      <c r="A123" s="382"/>
      <c r="B123" s="391"/>
      <c r="C123" s="579">
        <f>INT($C$29)+2</f>
        <v>3</v>
      </c>
      <c r="D123" s="408"/>
      <c r="E123" s="459">
        <f t="shared" si="142"/>
        <v>7</v>
      </c>
      <c r="F123" s="465"/>
      <c r="G123" s="408"/>
      <c r="H123" s="593" t="s">
        <v>885</v>
      </c>
      <c r="I123" s="594" t="s">
        <v>741</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35">
      <c r="A124" s="382"/>
      <c r="B124" s="391"/>
      <c r="C124" s="579">
        <f>INT($C$29)+2</f>
        <v>3</v>
      </c>
      <c r="D124" s="408"/>
      <c r="E124" s="459">
        <f t="shared" si="142"/>
        <v>8</v>
      </c>
      <c r="F124" s="465"/>
      <c r="G124" s="408"/>
      <c r="H124" s="413" t="s">
        <v>886</v>
      </c>
      <c r="I124" s="429" t="s">
        <v>741</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35">
      <c r="A125" s="382"/>
      <c r="B125" s="391"/>
      <c r="C125" s="579">
        <f>INT($C$29)+2</f>
        <v>3</v>
      </c>
      <c r="D125" s="408"/>
      <c r="E125" s="459">
        <f t="shared" si="142"/>
        <v>9</v>
      </c>
      <c r="F125" s="465"/>
      <c r="G125" s="408"/>
      <c r="H125" s="413" t="s">
        <v>887</v>
      </c>
      <c r="I125" s="429" t="s">
        <v>741</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35">
      <c r="A126" s="382"/>
      <c r="B126" s="391"/>
      <c r="C126" s="579">
        <f>INT($C$29)+2</f>
        <v>3</v>
      </c>
      <c r="D126" s="408"/>
      <c r="E126" s="459">
        <f t="shared" si="142"/>
        <v>10</v>
      </c>
      <c r="F126" s="465"/>
      <c r="G126" s="408"/>
      <c r="H126" s="413" t="s">
        <v>888</v>
      </c>
      <c r="I126" s="429" t="s">
        <v>741</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35">
      <c r="A127" s="382"/>
      <c r="B127" s="391"/>
      <c r="C127" s="579">
        <f t="shared" ref="C127" si="145">INT($C$29)+2</f>
        <v>3</v>
      </c>
      <c r="D127" s="408"/>
      <c r="E127" s="459">
        <f t="shared" si="142"/>
        <v>11</v>
      </c>
      <c r="F127" s="465"/>
      <c r="G127" s="408"/>
      <c r="H127" s="413" t="s">
        <v>889</v>
      </c>
      <c r="I127" s="429" t="s">
        <v>741</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35">
      <c r="A128" s="382"/>
      <c r="B128" s="391"/>
      <c r="C128" s="579">
        <f t="shared" ref="C128" si="146">INT($C$29)+2</f>
        <v>3</v>
      </c>
      <c r="D128" s="408"/>
      <c r="E128" s="459">
        <f t="shared" si="142"/>
        <v>12</v>
      </c>
      <c r="F128" s="465"/>
      <c r="G128" s="408"/>
      <c r="H128" s="413" t="s">
        <v>890</v>
      </c>
      <c r="I128" s="429" t="s">
        <v>741</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35">
      <c r="A129" s="382"/>
      <c r="B129" s="391"/>
      <c r="C129" s="579">
        <f>INT($C$29)+2</f>
        <v>3</v>
      </c>
      <c r="D129" s="408"/>
      <c r="E129" s="459">
        <f t="shared" si="142"/>
        <v>13</v>
      </c>
      <c r="F129" s="465"/>
      <c r="G129" s="408"/>
      <c r="H129" s="593" t="s">
        <v>891</v>
      </c>
      <c r="I129" s="594" t="s">
        <v>741</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35">
      <c r="A130" s="382"/>
      <c r="B130" s="391"/>
      <c r="C130" s="579">
        <f>INT($C$29)+2</f>
        <v>3</v>
      </c>
      <c r="D130" s="408"/>
      <c r="E130" s="459">
        <f t="shared" si="142"/>
        <v>14</v>
      </c>
      <c r="F130" s="465"/>
      <c r="G130" s="408"/>
      <c r="H130" s="413" t="s">
        <v>892</v>
      </c>
      <c r="I130" s="429" t="s">
        <v>741</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35">
      <c r="A131" s="382"/>
      <c r="B131" s="391"/>
      <c r="C131" s="579">
        <f>INT($C$29)+2</f>
        <v>3</v>
      </c>
      <c r="D131" s="408"/>
      <c r="E131" s="459">
        <f t="shared" si="142"/>
        <v>15</v>
      </c>
      <c r="F131" s="465"/>
      <c r="G131" s="408"/>
      <c r="H131" s="413" t="s">
        <v>893</v>
      </c>
      <c r="I131" s="429" t="s">
        <v>741</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35">
      <c r="A132" s="382"/>
      <c r="B132" s="391"/>
      <c r="C132" s="579">
        <f>INT($C$29)+2</f>
        <v>3</v>
      </c>
      <c r="D132" s="408"/>
      <c r="E132" s="459">
        <f t="shared" si="142"/>
        <v>16</v>
      </c>
      <c r="F132" s="465"/>
      <c r="G132" s="408"/>
      <c r="H132" s="413" t="s">
        <v>894</v>
      </c>
      <c r="I132" s="429" t="s">
        <v>741</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35">
      <c r="A133" s="382"/>
      <c r="B133" s="391"/>
      <c r="C133" s="579">
        <f t="shared" ref="C133" si="147">INT($C$29)+2</f>
        <v>3</v>
      </c>
      <c r="D133" s="408"/>
      <c r="E133" s="459">
        <f t="shared" si="142"/>
        <v>17</v>
      </c>
      <c r="F133" s="465"/>
      <c r="G133" s="408"/>
      <c r="H133" s="413" t="s">
        <v>895</v>
      </c>
      <c r="I133" s="429" t="s">
        <v>741</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35">
      <c r="A134" s="382"/>
      <c r="B134" s="391"/>
      <c r="C134" s="579">
        <f t="shared" ref="C134" si="148">INT($C$29)+2</f>
        <v>3</v>
      </c>
      <c r="D134" s="408"/>
      <c r="E134" s="459">
        <f t="shared" si="142"/>
        <v>18</v>
      </c>
      <c r="F134" s="465"/>
      <c r="G134" s="408"/>
      <c r="H134" s="413" t="s">
        <v>896</v>
      </c>
      <c r="I134" s="429" t="s">
        <v>741</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35">
      <c r="A135" s="382"/>
      <c r="B135" s="391"/>
      <c r="C135" s="579">
        <f t="shared" ref="C135" si="149">INT($C$29)+2</f>
        <v>3</v>
      </c>
      <c r="D135" s="408"/>
      <c r="E135" s="459">
        <f t="shared" si="142"/>
        <v>19</v>
      </c>
      <c r="F135" s="465"/>
      <c r="G135" s="408"/>
      <c r="H135" s="413" t="s">
        <v>897</v>
      </c>
      <c r="I135" s="429" t="s">
        <v>741</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35">
      <c r="A136" s="382"/>
      <c r="B136" s="391"/>
      <c r="C136" s="579">
        <f t="shared" ref="C136" si="150">INT($C$29)+2</f>
        <v>3</v>
      </c>
      <c r="D136" s="408"/>
      <c r="E136" s="459">
        <f t="shared" si="142"/>
        <v>20</v>
      </c>
      <c r="F136" s="465"/>
      <c r="G136" s="408"/>
      <c r="H136" s="413" t="s">
        <v>898</v>
      </c>
      <c r="I136" s="429" t="s">
        <v>741</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15" customHeight="1" outlineLevel="2" x14ac:dyDescent="0.3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428</v>
      </c>
      <c r="SK137" s="394"/>
      <c r="SL137" s="382"/>
      <c r="SM137" s="382"/>
      <c r="SN137" s="382"/>
    </row>
    <row r="138" spans="1:508" outlineLevel="1" x14ac:dyDescent="0.35">
      <c r="A138" s="382"/>
      <c r="B138" s="391"/>
      <c r="C138" s="579">
        <f>INT($C$29)+1</f>
        <v>2</v>
      </c>
      <c r="D138" s="408"/>
      <c r="E138" s="465"/>
      <c r="F138" s="465"/>
      <c r="G138" s="408"/>
      <c r="H138" s="468" t="s">
        <v>743</v>
      </c>
      <c r="I138" s="426"/>
      <c r="J138" s="426" t="s">
        <v>752</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35">
      <c r="A139" s="382"/>
      <c r="B139" s="391"/>
      <c r="C139" s="579">
        <f>INT($C$29)+1</f>
        <v>2</v>
      </c>
      <c r="D139" s="408"/>
      <c r="E139" s="465"/>
      <c r="F139" s="465"/>
      <c r="G139" s="408"/>
      <c r="H139" s="592" t="s">
        <v>602</v>
      </c>
      <c r="I139" s="592" t="s">
        <v>744</v>
      </c>
      <c r="J139" s="397" t="s">
        <v>826</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15" customHeight="1" outlineLevel="3" x14ac:dyDescent="0.35">
      <c r="A140" s="382"/>
      <c r="B140" s="391"/>
      <c r="C140" s="579">
        <f>INT($C$29)+3.005</f>
        <v>4.0049999999999999</v>
      </c>
      <c r="D140" s="408" t="s">
        <v>424</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35">
      <c r="A141" s="382"/>
      <c r="B141" s="391"/>
      <c r="C141" s="579">
        <f>INT($C$29)+2</f>
        <v>3</v>
      </c>
      <c r="D141" s="408"/>
      <c r="E141" s="459">
        <v>0</v>
      </c>
      <c r="F141" s="465"/>
      <c r="G141" s="408"/>
      <c r="H141" s="750"/>
      <c r="I141" s="771" t="s">
        <v>925</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35">
      <c r="A142" s="382"/>
      <c r="B142" s="391"/>
      <c r="C142" s="579">
        <f>INT($C$29)+2</f>
        <v>3</v>
      </c>
      <c r="D142" s="408"/>
      <c r="E142" s="459">
        <f>E141+1</f>
        <v>1</v>
      </c>
      <c r="F142" s="465"/>
      <c r="G142" s="408"/>
      <c r="H142" s="751" t="str">
        <f>Sheep!$H$251&amp;" Merino BBB"</f>
        <v>Aut Merino BBB</v>
      </c>
      <c r="I142" s="751" t="s">
        <v>916</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35">
      <c r="A143" s="382"/>
      <c r="B143" s="391"/>
      <c r="C143" s="579">
        <f>INT($C$29)+3</f>
        <v>4</v>
      </c>
      <c r="D143" s="408"/>
      <c r="E143" s="459">
        <f t="shared" ref="E143:E206" si="152">E142+1</f>
        <v>2</v>
      </c>
      <c r="F143" s="465"/>
      <c r="G143" s="408"/>
      <c r="H143" s="753"/>
      <c r="I143" s="772" t="s">
        <v>917</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35">
      <c r="A144" s="382"/>
      <c r="B144" s="391"/>
      <c r="C144" s="579">
        <f>INT($C$29)+3</f>
        <v>4</v>
      </c>
      <c r="D144" s="408"/>
      <c r="E144" s="459">
        <f t="shared" si="152"/>
        <v>3</v>
      </c>
      <c r="F144" s="465"/>
      <c r="G144" s="408"/>
      <c r="H144" s="753"/>
      <c r="I144" s="769" t="s">
        <v>919</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35">
      <c r="A145" s="382"/>
      <c r="B145" s="391"/>
      <c r="C145" s="579">
        <f>INT($C$29)+3</f>
        <v>4</v>
      </c>
      <c r="D145" s="408"/>
      <c r="E145" s="459">
        <f t="shared" si="152"/>
        <v>4</v>
      </c>
      <c r="F145" s="465"/>
      <c r="G145" s="408"/>
      <c r="H145" s="753"/>
      <c r="I145" s="772" t="s">
        <v>918</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35">
      <c r="A146" s="382"/>
      <c r="B146" s="391"/>
      <c r="C146" s="579">
        <f t="shared" ref="C146:C149" si="153">INT($C$29)+3</f>
        <v>4</v>
      </c>
      <c r="D146" s="408"/>
      <c r="E146" s="459">
        <f t="shared" si="152"/>
        <v>5</v>
      </c>
      <c r="F146" s="465"/>
      <c r="G146" s="408"/>
      <c r="H146" s="753"/>
      <c r="I146" s="769" t="s">
        <v>920</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35">
      <c r="A147" s="382"/>
      <c r="B147" s="391"/>
      <c r="C147" s="579">
        <f t="shared" si="153"/>
        <v>4</v>
      </c>
      <c r="D147" s="408"/>
      <c r="E147" s="459">
        <f t="shared" si="152"/>
        <v>6</v>
      </c>
      <c r="F147" s="465"/>
      <c r="G147" s="408"/>
      <c r="H147" s="753"/>
      <c r="I147" s="769" t="s">
        <v>923</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35">
      <c r="A148" s="382"/>
      <c r="B148" s="391"/>
      <c r="C148" s="579">
        <f t="shared" si="153"/>
        <v>4</v>
      </c>
      <c r="D148" s="408"/>
      <c r="E148" s="459">
        <f t="shared" si="152"/>
        <v>7</v>
      </c>
      <c r="F148" s="465"/>
      <c r="G148" s="408"/>
      <c r="H148" s="753"/>
      <c r="I148" s="772" t="s">
        <v>924</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35">
      <c r="A149" s="382"/>
      <c r="B149" s="391"/>
      <c r="C149" s="579">
        <f t="shared" si="153"/>
        <v>4</v>
      </c>
      <c r="D149" s="408"/>
      <c r="E149" s="459">
        <f t="shared" si="152"/>
        <v>8</v>
      </c>
      <c r="F149" s="465"/>
      <c r="G149" s="408"/>
      <c r="H149" s="753"/>
      <c r="I149" s="769" t="s">
        <v>920</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35">
      <c r="A150" s="382"/>
      <c r="B150" s="391"/>
      <c r="C150" s="579">
        <f>INT($C$29)+3</f>
        <v>4</v>
      </c>
      <c r="D150" s="408"/>
      <c r="E150" s="459">
        <f t="shared" si="152"/>
        <v>9</v>
      </c>
      <c r="F150" s="465"/>
      <c r="G150" s="408"/>
      <c r="H150" s="753"/>
      <c r="I150" s="769" t="s">
        <v>921</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35">
      <c r="A151" s="382"/>
      <c r="B151" s="391"/>
      <c r="C151" s="579">
        <f>INT($C$29)+3</f>
        <v>4</v>
      </c>
      <c r="D151" s="408"/>
      <c r="E151" s="459">
        <f t="shared" si="152"/>
        <v>10</v>
      </c>
      <c r="F151" s="465"/>
      <c r="G151" s="408"/>
      <c r="H151" s="753"/>
      <c r="I151" s="769" t="s">
        <v>922</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35">
      <c r="A152" s="382"/>
      <c r="B152" s="391"/>
      <c r="C152" s="579">
        <f t="shared" ref="C152" si="155">INT($C$29)+3</f>
        <v>4</v>
      </c>
      <c r="D152" s="408"/>
      <c r="E152" s="459">
        <f t="shared" si="152"/>
        <v>11</v>
      </c>
      <c r="F152" s="465"/>
      <c r="G152" s="408"/>
      <c r="H152" s="753"/>
      <c r="I152" s="772" t="s">
        <v>928</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35">
      <c r="A153" s="382"/>
      <c r="B153" s="391"/>
      <c r="C153" s="579">
        <f>INT($C$29)+3</f>
        <v>4</v>
      </c>
      <c r="D153" s="408"/>
      <c r="E153" s="459">
        <f t="shared" si="152"/>
        <v>12</v>
      </c>
      <c r="F153" s="465"/>
      <c r="G153" s="408"/>
      <c r="H153" s="753"/>
      <c r="I153" s="769" t="s">
        <v>920</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35">
      <c r="A154" s="382"/>
      <c r="B154" s="391"/>
      <c r="C154" s="579">
        <f>INT($C$29)+3</f>
        <v>4</v>
      </c>
      <c r="D154" s="408"/>
      <c r="E154" s="459">
        <f t="shared" si="152"/>
        <v>13</v>
      </c>
      <c r="F154" s="465"/>
      <c r="G154" s="408"/>
      <c r="H154" s="753"/>
      <c r="I154" s="769" t="s">
        <v>921</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35">
      <c r="A155" s="382"/>
      <c r="B155" s="391"/>
      <c r="C155" s="579">
        <f>INT($C$29)+3</f>
        <v>4</v>
      </c>
      <c r="D155" s="408"/>
      <c r="E155" s="459">
        <f t="shared" si="152"/>
        <v>14</v>
      </c>
      <c r="F155" s="465"/>
      <c r="G155" s="408"/>
      <c r="H155" s="755"/>
      <c r="I155" s="770" t="s">
        <v>922</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35">
      <c r="A156" s="382"/>
      <c r="B156" s="391"/>
      <c r="C156" s="579">
        <f>INT($C$29)+2</f>
        <v>3</v>
      </c>
      <c r="D156" s="408"/>
      <c r="E156" s="459">
        <f t="shared" si="152"/>
        <v>15</v>
      </c>
      <c r="F156" s="465"/>
      <c r="G156" s="408"/>
      <c r="H156" s="751"/>
      <c r="I156" s="751" t="s">
        <v>612</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35">
      <c r="A157" s="382"/>
      <c r="B157" s="391"/>
      <c r="C157" s="579">
        <f>INT($C$29)+3</f>
        <v>4</v>
      </c>
      <c r="D157" s="408"/>
      <c r="E157" s="459">
        <f t="shared" si="152"/>
        <v>16</v>
      </c>
      <c r="F157" s="465"/>
      <c r="G157" s="408"/>
      <c r="H157" s="753"/>
      <c r="I157" s="753" t="s">
        <v>613</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35">
      <c r="A158" s="382"/>
      <c r="B158" s="391"/>
      <c r="C158" s="579">
        <f>INT($C$29)+3</f>
        <v>4</v>
      </c>
      <c r="D158" s="408"/>
      <c r="E158" s="459">
        <f t="shared" si="152"/>
        <v>17</v>
      </c>
      <c r="F158" s="465"/>
      <c r="G158" s="408"/>
      <c r="H158" s="753"/>
      <c r="I158" s="753" t="s">
        <v>614</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35">
      <c r="A159" s="382"/>
      <c r="B159" s="391"/>
      <c r="C159" s="579">
        <f>INT($C$29)+3</f>
        <v>4</v>
      </c>
      <c r="D159" s="408"/>
      <c r="E159" s="459">
        <f t="shared" si="152"/>
        <v>18</v>
      </c>
      <c r="F159" s="465"/>
      <c r="G159" s="408"/>
      <c r="H159" s="757"/>
      <c r="I159" s="757" t="s">
        <v>745</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35">
      <c r="A160" s="382"/>
      <c r="B160" s="391"/>
      <c r="C160" s="579">
        <f>INT($C$29)+2</f>
        <v>3</v>
      </c>
      <c r="D160" s="408"/>
      <c r="E160" s="459">
        <f t="shared" si="152"/>
        <v>19</v>
      </c>
      <c r="F160" s="465"/>
      <c r="G160" s="408"/>
      <c r="H160" s="759"/>
      <c r="I160" s="759" t="s">
        <v>746</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35">
      <c r="A161" s="382"/>
      <c r="B161" s="391"/>
      <c r="C161" s="579">
        <f>INT($C$29)+2</f>
        <v>3</v>
      </c>
      <c r="D161" s="408"/>
      <c r="E161" s="459">
        <f t="shared" si="152"/>
        <v>20</v>
      </c>
      <c r="F161" s="465"/>
      <c r="G161" s="408"/>
      <c r="H161" s="596"/>
      <c r="I161" s="596" t="s">
        <v>747</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35">
      <c r="A162" s="382"/>
      <c r="B162" s="391"/>
      <c r="C162" s="579">
        <f t="shared" ref="C162:C210" si="156">INT($C$29)+3</f>
        <v>4</v>
      </c>
      <c r="D162" s="408"/>
      <c r="E162" s="459">
        <f t="shared" si="152"/>
        <v>21</v>
      </c>
      <c r="F162" s="465"/>
      <c r="G162" s="408"/>
      <c r="H162" s="655"/>
      <c r="I162" s="655" t="s">
        <v>748</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35">
      <c r="A163" s="382"/>
      <c r="B163" s="391"/>
      <c r="C163" s="579">
        <f>INT($C$29)+2</f>
        <v>3</v>
      </c>
      <c r="D163" s="408"/>
      <c r="E163" s="459">
        <f t="shared" si="152"/>
        <v>22</v>
      </c>
      <c r="F163" s="465"/>
      <c r="G163" s="408"/>
      <c r="H163" s="656"/>
      <c r="I163" s="656" t="s">
        <v>749</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35">
      <c r="A164" s="382"/>
      <c r="B164" s="391"/>
      <c r="C164" s="579">
        <f>INT($C$29)+3</f>
        <v>4</v>
      </c>
      <c r="D164" s="408"/>
      <c r="E164" s="459">
        <f t="shared" si="152"/>
        <v>23</v>
      </c>
      <c r="F164" s="465"/>
      <c r="G164" s="408"/>
      <c r="H164" s="481"/>
      <c r="I164" s="481" t="s">
        <v>750</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35">
      <c r="A165" s="382"/>
      <c r="B165" s="391"/>
      <c r="C165" s="579">
        <f>INT($C$29)+2</f>
        <v>3</v>
      </c>
      <c r="D165" s="408"/>
      <c r="E165" s="459">
        <f t="shared" si="152"/>
        <v>24</v>
      </c>
      <c r="F165" s="465"/>
      <c r="G165" s="408"/>
      <c r="H165" s="759"/>
      <c r="I165" s="759" t="s">
        <v>751</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35">
      <c r="A166" s="382"/>
      <c r="B166" s="391"/>
      <c r="C166" s="579">
        <f>INT($C$29)+2</f>
        <v>3</v>
      </c>
      <c r="D166" s="408"/>
      <c r="E166" s="459">
        <f t="shared" si="152"/>
        <v>25</v>
      </c>
      <c r="F166" s="465"/>
      <c r="G166" s="408"/>
      <c r="H166" s="751" t="str">
        <f>Sheep!$H$252&amp;" Merino BBB"</f>
        <v>Win Merino BBB</v>
      </c>
      <c r="I166" s="751" t="s">
        <v>916</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35">
      <c r="A167" s="382"/>
      <c r="B167" s="391"/>
      <c r="C167" s="579">
        <f>INT($C$29)+3</f>
        <v>4</v>
      </c>
      <c r="D167" s="408"/>
      <c r="E167" s="459">
        <f t="shared" si="152"/>
        <v>26</v>
      </c>
      <c r="F167" s="465"/>
      <c r="G167" s="408"/>
      <c r="H167" s="753"/>
      <c r="I167" s="772" t="s">
        <v>917</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35">
      <c r="A168" s="382"/>
      <c r="B168" s="391"/>
      <c r="C168" s="579">
        <f>INT($C$29)+3</f>
        <v>4</v>
      </c>
      <c r="D168" s="408"/>
      <c r="E168" s="459">
        <f t="shared" si="152"/>
        <v>27</v>
      </c>
      <c r="F168" s="465"/>
      <c r="G168" s="408"/>
      <c r="H168" s="753"/>
      <c r="I168" s="769" t="s">
        <v>919</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35">
      <c r="A169" s="382"/>
      <c r="B169" s="391"/>
      <c r="C169" s="579">
        <f t="shared" ref="C169:C172" si="158">INT($C$29)+3</f>
        <v>4</v>
      </c>
      <c r="D169" s="408"/>
      <c r="E169" s="459">
        <f t="shared" si="152"/>
        <v>28</v>
      </c>
      <c r="F169" s="465"/>
      <c r="G169" s="408"/>
      <c r="H169" s="753"/>
      <c r="I169" s="772" t="s">
        <v>918</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35">
      <c r="A170" s="382"/>
      <c r="B170" s="391"/>
      <c r="C170" s="579">
        <f t="shared" si="158"/>
        <v>4</v>
      </c>
      <c r="D170" s="408"/>
      <c r="E170" s="459">
        <f t="shared" si="152"/>
        <v>29</v>
      </c>
      <c r="F170" s="465"/>
      <c r="G170" s="408"/>
      <c r="H170" s="753"/>
      <c r="I170" s="769" t="s">
        <v>920</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35">
      <c r="A171" s="382"/>
      <c r="B171" s="391"/>
      <c r="C171" s="579">
        <f t="shared" si="158"/>
        <v>4</v>
      </c>
      <c r="D171" s="408"/>
      <c r="E171" s="459">
        <f t="shared" si="152"/>
        <v>30</v>
      </c>
      <c r="F171" s="465"/>
      <c r="G171" s="408"/>
      <c r="H171" s="753"/>
      <c r="I171" s="769" t="s">
        <v>923</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35">
      <c r="A172" s="382"/>
      <c r="B172" s="391"/>
      <c r="C172" s="579">
        <f t="shared" si="158"/>
        <v>4</v>
      </c>
      <c r="D172" s="408"/>
      <c r="E172" s="459">
        <f t="shared" si="152"/>
        <v>31</v>
      </c>
      <c r="F172" s="465"/>
      <c r="G172" s="408"/>
      <c r="H172" s="753"/>
      <c r="I172" s="772" t="s">
        <v>924</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35">
      <c r="A173" s="382"/>
      <c r="B173" s="391"/>
      <c r="C173" s="579">
        <f>INT($C$29)+3</f>
        <v>4</v>
      </c>
      <c r="D173" s="408"/>
      <c r="E173" s="459">
        <f t="shared" si="152"/>
        <v>32</v>
      </c>
      <c r="F173" s="465"/>
      <c r="G173" s="408"/>
      <c r="H173" s="753"/>
      <c r="I173" s="769" t="s">
        <v>920</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35">
      <c r="A174" s="382"/>
      <c r="B174" s="391"/>
      <c r="C174" s="579">
        <f>INT($C$29)+3</f>
        <v>4</v>
      </c>
      <c r="D174" s="408"/>
      <c r="E174" s="459">
        <f t="shared" si="152"/>
        <v>33</v>
      </c>
      <c r="F174" s="465"/>
      <c r="G174" s="408"/>
      <c r="H174" s="753"/>
      <c r="I174" s="769" t="s">
        <v>921</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35">
      <c r="A175" s="382"/>
      <c r="B175" s="391"/>
      <c r="C175" s="579">
        <f>INT($C$29)+3</f>
        <v>4</v>
      </c>
      <c r="D175" s="408"/>
      <c r="E175" s="459">
        <f t="shared" si="152"/>
        <v>34</v>
      </c>
      <c r="F175" s="465"/>
      <c r="G175" s="408"/>
      <c r="H175" s="753"/>
      <c r="I175" s="769" t="s">
        <v>922</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35">
      <c r="A176" s="382"/>
      <c r="B176" s="391"/>
      <c r="C176" s="579">
        <f t="shared" ref="C176" si="160">INT($C$29)+3</f>
        <v>4</v>
      </c>
      <c r="D176" s="408"/>
      <c r="E176" s="459">
        <f t="shared" si="152"/>
        <v>35</v>
      </c>
      <c r="F176" s="465"/>
      <c r="G176" s="408"/>
      <c r="H176" s="753"/>
      <c r="I176" s="772" t="s">
        <v>928</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35">
      <c r="A177" s="382"/>
      <c r="B177" s="391"/>
      <c r="C177" s="579">
        <f>INT($C$29)+3</f>
        <v>4</v>
      </c>
      <c r="D177" s="408"/>
      <c r="E177" s="459">
        <f t="shared" si="152"/>
        <v>36</v>
      </c>
      <c r="F177" s="465"/>
      <c r="G177" s="408"/>
      <c r="H177" s="753"/>
      <c r="I177" s="769" t="s">
        <v>920</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35">
      <c r="A178" s="382"/>
      <c r="B178" s="391"/>
      <c r="C178" s="579">
        <f>INT($C$29)+3</f>
        <v>4</v>
      </c>
      <c r="D178" s="408"/>
      <c r="E178" s="459">
        <f t="shared" si="152"/>
        <v>37</v>
      </c>
      <c r="F178" s="465"/>
      <c r="G178" s="408"/>
      <c r="H178" s="753"/>
      <c r="I178" s="769" t="s">
        <v>921</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35">
      <c r="A179" s="382"/>
      <c r="B179" s="391"/>
      <c r="C179" s="579">
        <f>INT($C$29)+3</f>
        <v>4</v>
      </c>
      <c r="D179" s="408"/>
      <c r="E179" s="459">
        <f t="shared" si="152"/>
        <v>38</v>
      </c>
      <c r="F179" s="465"/>
      <c r="G179" s="408"/>
      <c r="H179" s="755"/>
      <c r="I179" s="770" t="s">
        <v>922</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35">
      <c r="A180" s="382"/>
      <c r="B180" s="391"/>
      <c r="C180" s="579">
        <f>INT($C$29)+2</f>
        <v>3</v>
      </c>
      <c r="D180" s="408"/>
      <c r="E180" s="459">
        <f t="shared" si="152"/>
        <v>39</v>
      </c>
      <c r="F180" s="465"/>
      <c r="G180" s="408"/>
      <c r="H180" s="751"/>
      <c r="I180" s="751" t="s">
        <v>612</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35">
      <c r="A181" s="382"/>
      <c r="B181" s="391"/>
      <c r="C181" s="579">
        <f t="shared" si="156"/>
        <v>4</v>
      </c>
      <c r="D181" s="408"/>
      <c r="E181" s="459">
        <f t="shared" si="152"/>
        <v>40</v>
      </c>
      <c r="F181" s="465"/>
      <c r="G181" s="408"/>
      <c r="H181" s="753"/>
      <c r="I181" s="753" t="s">
        <v>613</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35">
      <c r="A182" s="382"/>
      <c r="B182" s="391"/>
      <c r="C182" s="579">
        <f t="shared" si="156"/>
        <v>4</v>
      </c>
      <c r="D182" s="408"/>
      <c r="E182" s="459">
        <f t="shared" si="152"/>
        <v>41</v>
      </c>
      <c r="F182" s="465"/>
      <c r="G182" s="408"/>
      <c r="H182" s="753"/>
      <c r="I182" s="753" t="s">
        <v>614</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35">
      <c r="A183" s="382"/>
      <c r="B183" s="391"/>
      <c r="C183" s="579">
        <f t="shared" si="156"/>
        <v>4</v>
      </c>
      <c r="D183" s="408"/>
      <c r="E183" s="459">
        <f t="shared" si="152"/>
        <v>42</v>
      </c>
      <c r="F183" s="465"/>
      <c r="G183" s="408"/>
      <c r="H183" s="757"/>
      <c r="I183" s="757" t="s">
        <v>745</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35">
      <c r="A184" s="382"/>
      <c r="B184" s="391"/>
      <c r="C184" s="579">
        <f>INT($C$29)+3</f>
        <v>4</v>
      </c>
      <c r="D184" s="408"/>
      <c r="E184" s="459">
        <f t="shared" si="152"/>
        <v>43</v>
      </c>
      <c r="F184" s="465"/>
      <c r="G184" s="408"/>
      <c r="H184" s="759"/>
      <c r="I184" s="759" t="s">
        <v>746</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35">
      <c r="A185" s="382"/>
      <c r="B185" s="391"/>
      <c r="C185" s="579">
        <f>INT($C$29)+2</f>
        <v>3</v>
      </c>
      <c r="D185" s="408"/>
      <c r="E185" s="459">
        <f t="shared" si="152"/>
        <v>44</v>
      </c>
      <c r="F185" s="465"/>
      <c r="G185" s="408"/>
      <c r="H185" s="596"/>
      <c r="I185" s="596" t="s">
        <v>747</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35">
      <c r="A186" s="382"/>
      <c r="B186" s="391"/>
      <c r="C186" s="579">
        <f t="shared" si="156"/>
        <v>4</v>
      </c>
      <c r="D186" s="408"/>
      <c r="E186" s="459">
        <f t="shared" si="152"/>
        <v>45</v>
      </c>
      <c r="F186" s="465"/>
      <c r="G186" s="408"/>
      <c r="H186" s="655"/>
      <c r="I186" s="655" t="s">
        <v>748</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35">
      <c r="A187" s="382"/>
      <c r="B187" s="391"/>
      <c r="C187" s="579">
        <f>INT($C$29)+2</f>
        <v>3</v>
      </c>
      <c r="D187" s="408"/>
      <c r="E187" s="459">
        <f t="shared" si="152"/>
        <v>46</v>
      </c>
      <c r="F187" s="465"/>
      <c r="G187" s="408"/>
      <c r="H187" s="656"/>
      <c r="I187" s="656" t="s">
        <v>749</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35">
      <c r="A188" s="382"/>
      <c r="B188" s="391"/>
      <c r="C188" s="579">
        <f>INT($C$29)+3</f>
        <v>4</v>
      </c>
      <c r="D188" s="408"/>
      <c r="E188" s="459">
        <f t="shared" si="152"/>
        <v>47</v>
      </c>
      <c r="F188" s="465"/>
      <c r="G188" s="408"/>
      <c r="H188" s="481"/>
      <c r="I188" s="481" t="s">
        <v>750</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35">
      <c r="A189" s="382"/>
      <c r="B189" s="391"/>
      <c r="C189" s="579">
        <f>INT($C$29)+3</f>
        <v>4</v>
      </c>
      <c r="D189" s="408"/>
      <c r="E189" s="459">
        <f t="shared" si="152"/>
        <v>48</v>
      </c>
      <c r="F189" s="465"/>
      <c r="G189" s="408"/>
      <c r="H189" s="759"/>
      <c r="I189" s="759" t="s">
        <v>751</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35">
      <c r="A190" s="382"/>
      <c r="B190" s="391"/>
      <c r="C190" s="579">
        <f>INT($C$29)+2</f>
        <v>3</v>
      </c>
      <c r="D190" s="408"/>
      <c r="E190" s="459">
        <f t="shared" si="152"/>
        <v>49</v>
      </c>
      <c r="F190" s="465"/>
      <c r="G190" s="408"/>
      <c r="H190" s="751" t="str">
        <f>Sheep!$H$253&amp;" Merino BBB"</f>
        <v>Spr Merino BBB</v>
      </c>
      <c r="I190" s="751" t="s">
        <v>916</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35">
      <c r="A191" s="382"/>
      <c r="B191" s="391"/>
      <c r="C191" s="579">
        <f>INT($C$29)+3</f>
        <v>4</v>
      </c>
      <c r="D191" s="408"/>
      <c r="E191" s="459">
        <f t="shared" si="152"/>
        <v>50</v>
      </c>
      <c r="F191" s="465"/>
      <c r="G191" s="408"/>
      <c r="H191" s="753"/>
      <c r="I191" s="772" t="s">
        <v>917</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35">
      <c r="A192" s="382"/>
      <c r="B192" s="391"/>
      <c r="C192" s="579">
        <f>INT($C$29)+3</f>
        <v>4</v>
      </c>
      <c r="D192" s="408"/>
      <c r="E192" s="459">
        <f t="shared" si="152"/>
        <v>51</v>
      </c>
      <c r="F192" s="465"/>
      <c r="G192" s="408"/>
      <c r="H192" s="753"/>
      <c r="I192" s="769" t="s">
        <v>919</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35">
      <c r="A193" s="382"/>
      <c r="B193" s="391"/>
      <c r="C193" s="579">
        <f t="shared" ref="C193:C196" si="161">INT($C$29)+3</f>
        <v>4</v>
      </c>
      <c r="D193" s="408"/>
      <c r="E193" s="459">
        <f t="shared" si="152"/>
        <v>52</v>
      </c>
      <c r="F193" s="465"/>
      <c r="G193" s="408"/>
      <c r="H193" s="753"/>
      <c r="I193" s="772" t="s">
        <v>918</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35">
      <c r="A194" s="382"/>
      <c r="B194" s="391"/>
      <c r="C194" s="579">
        <f t="shared" si="161"/>
        <v>4</v>
      </c>
      <c r="D194" s="408"/>
      <c r="E194" s="459">
        <f t="shared" si="152"/>
        <v>53</v>
      </c>
      <c r="F194" s="465"/>
      <c r="G194" s="408"/>
      <c r="H194" s="753"/>
      <c r="I194" s="769" t="s">
        <v>920</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35">
      <c r="A195" s="382"/>
      <c r="B195" s="391"/>
      <c r="C195" s="579">
        <f t="shared" si="161"/>
        <v>4</v>
      </c>
      <c r="D195" s="408"/>
      <c r="E195" s="459">
        <f t="shared" si="152"/>
        <v>54</v>
      </c>
      <c r="F195" s="465"/>
      <c r="G195" s="408"/>
      <c r="H195" s="753"/>
      <c r="I195" s="769" t="s">
        <v>923</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35">
      <c r="A196" s="382"/>
      <c r="B196" s="391"/>
      <c r="C196" s="579">
        <f t="shared" si="161"/>
        <v>4</v>
      </c>
      <c r="D196" s="408"/>
      <c r="E196" s="459">
        <f t="shared" si="152"/>
        <v>55</v>
      </c>
      <c r="F196" s="465"/>
      <c r="G196" s="408"/>
      <c r="H196" s="753"/>
      <c r="I196" s="772" t="s">
        <v>924</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35">
      <c r="A197" s="382"/>
      <c r="B197" s="391"/>
      <c r="C197" s="579">
        <f>INT($C$29)+3</f>
        <v>4</v>
      </c>
      <c r="D197" s="408"/>
      <c r="E197" s="459">
        <f t="shared" si="152"/>
        <v>56</v>
      </c>
      <c r="F197" s="465"/>
      <c r="G197" s="408"/>
      <c r="H197" s="753"/>
      <c r="I197" s="769" t="s">
        <v>920</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35">
      <c r="A198" s="382"/>
      <c r="B198" s="391"/>
      <c r="C198" s="579">
        <f>INT($C$29)+3</f>
        <v>4</v>
      </c>
      <c r="D198" s="408"/>
      <c r="E198" s="459">
        <f t="shared" si="152"/>
        <v>57</v>
      </c>
      <c r="F198" s="465"/>
      <c r="G198" s="408"/>
      <c r="H198" s="753"/>
      <c r="I198" s="769" t="s">
        <v>921</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35">
      <c r="A199" s="382"/>
      <c r="B199" s="391"/>
      <c r="C199" s="579">
        <f>INT($C$29)+3</f>
        <v>4</v>
      </c>
      <c r="D199" s="408"/>
      <c r="E199" s="459">
        <f t="shared" si="152"/>
        <v>58</v>
      </c>
      <c r="F199" s="465"/>
      <c r="G199" s="408"/>
      <c r="H199" s="753"/>
      <c r="I199" s="769" t="s">
        <v>922</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35">
      <c r="A200" s="382"/>
      <c r="B200" s="391"/>
      <c r="C200" s="579">
        <f t="shared" ref="C200" si="162">INT($C$29)+3</f>
        <v>4</v>
      </c>
      <c r="D200" s="408"/>
      <c r="E200" s="459">
        <f t="shared" si="152"/>
        <v>59</v>
      </c>
      <c r="F200" s="465"/>
      <c r="G200" s="408"/>
      <c r="H200" s="753"/>
      <c r="I200" s="772" t="s">
        <v>928</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35">
      <c r="A201" s="382"/>
      <c r="B201" s="391"/>
      <c r="C201" s="579">
        <f>INT($C$29)+3</f>
        <v>4</v>
      </c>
      <c r="D201" s="408"/>
      <c r="E201" s="459">
        <f t="shared" si="152"/>
        <v>60</v>
      </c>
      <c r="F201" s="465"/>
      <c r="G201" s="408"/>
      <c r="H201" s="753"/>
      <c r="I201" s="769" t="s">
        <v>920</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35">
      <c r="A202" s="382"/>
      <c r="B202" s="391"/>
      <c r="C202" s="579">
        <f>INT($C$29)+3</f>
        <v>4</v>
      </c>
      <c r="D202" s="408"/>
      <c r="E202" s="459">
        <f t="shared" si="152"/>
        <v>61</v>
      </c>
      <c r="F202" s="465"/>
      <c r="G202" s="408"/>
      <c r="H202" s="753"/>
      <c r="I202" s="769" t="s">
        <v>921</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35">
      <c r="A203" s="382"/>
      <c r="B203" s="391"/>
      <c r="C203" s="579">
        <f>INT($C$29)+3</f>
        <v>4</v>
      </c>
      <c r="D203" s="408"/>
      <c r="E203" s="459">
        <f t="shared" si="152"/>
        <v>62</v>
      </c>
      <c r="F203" s="465"/>
      <c r="G203" s="408"/>
      <c r="H203" s="755"/>
      <c r="I203" s="770" t="s">
        <v>922</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35">
      <c r="A204" s="382"/>
      <c r="B204" s="391"/>
      <c r="C204" s="579">
        <f>INT($C$29)+2</f>
        <v>3</v>
      </c>
      <c r="D204" s="408"/>
      <c r="E204" s="459">
        <f t="shared" si="152"/>
        <v>63</v>
      </c>
      <c r="F204" s="465"/>
      <c r="G204" s="408"/>
      <c r="H204" s="751"/>
      <c r="I204" s="751" t="s">
        <v>612</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35">
      <c r="A205" s="382"/>
      <c r="B205" s="391"/>
      <c r="C205" s="579">
        <f t="shared" si="156"/>
        <v>4</v>
      </c>
      <c r="D205" s="408"/>
      <c r="E205" s="459">
        <f t="shared" si="152"/>
        <v>64</v>
      </c>
      <c r="F205" s="465"/>
      <c r="G205" s="408"/>
      <c r="H205" s="753"/>
      <c r="I205" s="753" t="s">
        <v>613</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35">
      <c r="A206" s="382"/>
      <c r="B206" s="391"/>
      <c r="C206" s="579">
        <f t="shared" si="156"/>
        <v>4</v>
      </c>
      <c r="D206" s="408"/>
      <c r="E206" s="459">
        <f t="shared" si="152"/>
        <v>65</v>
      </c>
      <c r="F206" s="465"/>
      <c r="G206" s="408"/>
      <c r="H206" s="753"/>
      <c r="I206" s="753" t="s">
        <v>614</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35">
      <c r="A207" s="382"/>
      <c r="B207" s="391"/>
      <c r="C207" s="579">
        <f t="shared" si="156"/>
        <v>4</v>
      </c>
      <c r="D207" s="408"/>
      <c r="E207" s="459">
        <f t="shared" ref="E207:E270" si="163">E206+1</f>
        <v>66</v>
      </c>
      <c r="F207" s="465"/>
      <c r="G207" s="408"/>
      <c r="H207" s="757"/>
      <c r="I207" s="757" t="s">
        <v>745</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35">
      <c r="A208" s="382"/>
      <c r="B208" s="391"/>
      <c r="C208" s="579">
        <f>INT($C$29)+3</f>
        <v>4</v>
      </c>
      <c r="D208" s="408"/>
      <c r="E208" s="459">
        <f t="shared" si="163"/>
        <v>67</v>
      </c>
      <c r="F208" s="465"/>
      <c r="G208" s="408"/>
      <c r="H208" s="759"/>
      <c r="I208" s="759" t="s">
        <v>746</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35">
      <c r="A209" s="382"/>
      <c r="B209" s="391"/>
      <c r="C209" s="579">
        <f>INT($C$29)+2</f>
        <v>3</v>
      </c>
      <c r="D209" s="408"/>
      <c r="E209" s="459">
        <f t="shared" si="163"/>
        <v>68</v>
      </c>
      <c r="F209" s="465"/>
      <c r="G209" s="408"/>
      <c r="H209" s="596"/>
      <c r="I209" s="596" t="s">
        <v>747</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35">
      <c r="A210" s="382"/>
      <c r="B210" s="391"/>
      <c r="C210" s="579">
        <f t="shared" si="156"/>
        <v>4</v>
      </c>
      <c r="D210" s="408"/>
      <c r="E210" s="459">
        <f t="shared" si="163"/>
        <v>69</v>
      </c>
      <c r="F210" s="465"/>
      <c r="G210" s="408"/>
      <c r="H210" s="655"/>
      <c r="I210" s="655" t="s">
        <v>748</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35">
      <c r="A211" s="382"/>
      <c r="B211" s="391"/>
      <c r="C211" s="579">
        <f>INT($C$29)+2</f>
        <v>3</v>
      </c>
      <c r="D211" s="408"/>
      <c r="E211" s="459">
        <f t="shared" si="163"/>
        <v>70</v>
      </c>
      <c r="F211" s="465"/>
      <c r="G211" s="408"/>
      <c r="H211" s="656"/>
      <c r="I211" s="656" t="s">
        <v>749</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35">
      <c r="A212" s="382"/>
      <c r="B212" s="391"/>
      <c r="C212" s="579">
        <f>INT($C$29)+3</f>
        <v>4</v>
      </c>
      <c r="D212" s="408"/>
      <c r="E212" s="459">
        <f t="shared" si="163"/>
        <v>71</v>
      </c>
      <c r="F212" s="465"/>
      <c r="G212" s="408"/>
      <c r="H212" s="481"/>
      <c r="I212" s="481" t="s">
        <v>750</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35">
      <c r="A213" s="382"/>
      <c r="B213" s="391"/>
      <c r="C213" s="579">
        <f>INT($C$29)+3</f>
        <v>4</v>
      </c>
      <c r="D213" s="408"/>
      <c r="E213" s="459">
        <f t="shared" si="163"/>
        <v>72</v>
      </c>
      <c r="F213" s="465"/>
      <c r="G213" s="408"/>
      <c r="H213" s="759"/>
      <c r="I213" s="759" t="s">
        <v>751</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35">
      <c r="A214" s="382"/>
      <c r="B214" s="391"/>
      <c r="C214" s="579">
        <f>INT($C$29)+2</f>
        <v>3</v>
      </c>
      <c r="D214" s="408"/>
      <c r="E214" s="459">
        <f t="shared" si="163"/>
        <v>73</v>
      </c>
      <c r="F214" s="465"/>
      <c r="G214" s="408"/>
      <c r="H214" s="751" t="str">
        <f>Sheep!$H$251&amp;" Merino BBT"</f>
        <v>Aut Merino BBT</v>
      </c>
      <c r="I214" s="751" t="s">
        <v>916</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35">
      <c r="A215" s="382"/>
      <c r="B215" s="391"/>
      <c r="C215" s="579">
        <f>INT($C$29)+3</f>
        <v>4</v>
      </c>
      <c r="D215" s="408"/>
      <c r="E215" s="459">
        <f t="shared" si="163"/>
        <v>74</v>
      </c>
      <c r="F215" s="465"/>
      <c r="G215" s="408"/>
      <c r="H215" s="753"/>
      <c r="I215" s="772" t="s">
        <v>917</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35">
      <c r="A216" s="382"/>
      <c r="B216" s="391"/>
      <c r="C216" s="579">
        <f>INT($C$29)+3</f>
        <v>4</v>
      </c>
      <c r="D216" s="408"/>
      <c r="E216" s="459">
        <f t="shared" si="163"/>
        <v>75</v>
      </c>
      <c r="F216" s="465"/>
      <c r="G216" s="408"/>
      <c r="H216" s="753"/>
      <c r="I216" s="769" t="s">
        <v>919</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35">
      <c r="A217" s="382"/>
      <c r="B217" s="391"/>
      <c r="C217" s="579">
        <f t="shared" ref="C217:C220" si="165">INT($C$29)+3</f>
        <v>4</v>
      </c>
      <c r="D217" s="408"/>
      <c r="E217" s="459">
        <f t="shared" si="163"/>
        <v>76</v>
      </c>
      <c r="F217" s="465"/>
      <c r="G217" s="408"/>
      <c r="H217" s="753"/>
      <c r="I217" s="772" t="s">
        <v>918</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35">
      <c r="A218" s="382"/>
      <c r="B218" s="391"/>
      <c r="C218" s="579">
        <f t="shared" si="165"/>
        <v>4</v>
      </c>
      <c r="D218" s="408"/>
      <c r="E218" s="459">
        <f t="shared" si="163"/>
        <v>77</v>
      </c>
      <c r="F218" s="465"/>
      <c r="G218" s="408"/>
      <c r="H218" s="753"/>
      <c r="I218" s="769" t="s">
        <v>920</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35">
      <c r="A219" s="382"/>
      <c r="B219" s="391"/>
      <c r="C219" s="579">
        <f t="shared" si="165"/>
        <v>4</v>
      </c>
      <c r="D219" s="408"/>
      <c r="E219" s="459">
        <f t="shared" si="163"/>
        <v>78</v>
      </c>
      <c r="F219" s="465"/>
      <c r="G219" s="408"/>
      <c r="H219" s="753"/>
      <c r="I219" s="769" t="s">
        <v>923</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35">
      <c r="A220" s="382"/>
      <c r="B220" s="391"/>
      <c r="C220" s="579">
        <f t="shared" si="165"/>
        <v>4</v>
      </c>
      <c r="D220" s="408"/>
      <c r="E220" s="459">
        <f t="shared" si="163"/>
        <v>79</v>
      </c>
      <c r="F220" s="465"/>
      <c r="G220" s="408"/>
      <c r="H220" s="753"/>
      <c r="I220" s="772" t="s">
        <v>924</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35">
      <c r="A221" s="382"/>
      <c r="B221" s="391"/>
      <c r="C221" s="579">
        <f>INT($C$29)+3</f>
        <v>4</v>
      </c>
      <c r="D221" s="408"/>
      <c r="E221" s="459">
        <f t="shared" si="163"/>
        <v>80</v>
      </c>
      <c r="F221" s="465"/>
      <c r="G221" s="408"/>
      <c r="H221" s="753"/>
      <c r="I221" s="769" t="s">
        <v>920</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35">
      <c r="A222" s="382"/>
      <c r="B222" s="391"/>
      <c r="C222" s="579">
        <f>INT($C$29)+3</f>
        <v>4</v>
      </c>
      <c r="D222" s="408"/>
      <c r="E222" s="459">
        <f t="shared" si="163"/>
        <v>81</v>
      </c>
      <c r="F222" s="465"/>
      <c r="G222" s="408"/>
      <c r="H222" s="753"/>
      <c r="I222" s="769" t="s">
        <v>921</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35">
      <c r="A223" s="382"/>
      <c r="B223" s="391"/>
      <c r="C223" s="579">
        <f>INT($C$29)+3</f>
        <v>4</v>
      </c>
      <c r="D223" s="408"/>
      <c r="E223" s="459">
        <f t="shared" si="163"/>
        <v>82</v>
      </c>
      <c r="F223" s="465"/>
      <c r="G223" s="408"/>
      <c r="H223" s="753"/>
      <c r="I223" s="769" t="s">
        <v>922</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35">
      <c r="A224" s="382"/>
      <c r="B224" s="391"/>
      <c r="C224" s="579">
        <f t="shared" ref="C224" si="166">INT($C$29)+3</f>
        <v>4</v>
      </c>
      <c r="D224" s="408"/>
      <c r="E224" s="459">
        <f t="shared" si="163"/>
        <v>83</v>
      </c>
      <c r="F224" s="465"/>
      <c r="G224" s="408"/>
      <c r="H224" s="753"/>
      <c r="I224" s="772" t="s">
        <v>928</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35">
      <c r="A225" s="382"/>
      <c r="B225" s="391"/>
      <c r="C225" s="579">
        <f>INT($C$29)+3</f>
        <v>4</v>
      </c>
      <c r="D225" s="408"/>
      <c r="E225" s="459">
        <f t="shared" si="163"/>
        <v>84</v>
      </c>
      <c r="F225" s="465"/>
      <c r="G225" s="408"/>
      <c r="H225" s="753"/>
      <c r="I225" s="769" t="s">
        <v>920</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35">
      <c r="A226" s="382"/>
      <c r="B226" s="391"/>
      <c r="C226" s="579">
        <f>INT($C$29)+3</f>
        <v>4</v>
      </c>
      <c r="D226" s="408"/>
      <c r="E226" s="459">
        <f t="shared" si="163"/>
        <v>85</v>
      </c>
      <c r="F226" s="465"/>
      <c r="G226" s="408"/>
      <c r="H226" s="753"/>
      <c r="I226" s="769" t="s">
        <v>921</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35">
      <c r="A227" s="382"/>
      <c r="B227" s="391"/>
      <c r="C227" s="579">
        <f>INT($C$29)+3</f>
        <v>4</v>
      </c>
      <c r="D227" s="408"/>
      <c r="E227" s="459">
        <f t="shared" si="163"/>
        <v>86</v>
      </c>
      <c r="F227" s="465"/>
      <c r="G227" s="408"/>
      <c r="H227" s="755"/>
      <c r="I227" s="770" t="s">
        <v>922</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35">
      <c r="A228" s="382"/>
      <c r="B228" s="391"/>
      <c r="C228" s="579">
        <f>INT($C$29)+2</f>
        <v>3</v>
      </c>
      <c r="D228" s="408"/>
      <c r="E228" s="459">
        <f t="shared" si="163"/>
        <v>87</v>
      </c>
      <c r="F228" s="465"/>
      <c r="G228" s="408"/>
      <c r="H228" s="751"/>
      <c r="I228" s="751" t="s">
        <v>612</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35">
      <c r="A229" s="382"/>
      <c r="B229" s="391"/>
      <c r="C229" s="579">
        <f>INT($C$29)+3</f>
        <v>4</v>
      </c>
      <c r="D229" s="408"/>
      <c r="E229" s="459">
        <f t="shared" si="163"/>
        <v>88</v>
      </c>
      <c r="F229" s="465"/>
      <c r="G229" s="408"/>
      <c r="H229" s="753"/>
      <c r="I229" s="753" t="s">
        <v>613</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35">
      <c r="A230" s="382"/>
      <c r="B230" s="391"/>
      <c r="C230" s="579">
        <f>INT($C$29)+3</f>
        <v>4</v>
      </c>
      <c r="D230" s="408"/>
      <c r="E230" s="459">
        <f t="shared" si="163"/>
        <v>89</v>
      </c>
      <c r="F230" s="465"/>
      <c r="G230" s="408"/>
      <c r="H230" s="753"/>
      <c r="I230" s="753" t="s">
        <v>614</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35">
      <c r="A231" s="382"/>
      <c r="B231" s="391"/>
      <c r="C231" s="579">
        <f>INT($C$29)+3</f>
        <v>4</v>
      </c>
      <c r="D231" s="408"/>
      <c r="E231" s="459">
        <f t="shared" si="163"/>
        <v>90</v>
      </c>
      <c r="F231" s="465"/>
      <c r="G231" s="408"/>
      <c r="H231" s="757"/>
      <c r="I231" s="757" t="s">
        <v>745</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35">
      <c r="A232" s="382"/>
      <c r="B232" s="391"/>
      <c r="C232" s="579">
        <f>INT($C$29)+2</f>
        <v>3</v>
      </c>
      <c r="D232" s="408"/>
      <c r="E232" s="459">
        <f t="shared" si="163"/>
        <v>91</v>
      </c>
      <c r="F232" s="465"/>
      <c r="G232" s="408"/>
      <c r="H232" s="759"/>
      <c r="I232" s="759" t="s">
        <v>746</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35">
      <c r="A233" s="382"/>
      <c r="B233" s="391"/>
      <c r="C233" s="579">
        <f>INT($C$29)+2</f>
        <v>3</v>
      </c>
      <c r="D233" s="408"/>
      <c r="E233" s="459">
        <f t="shared" si="163"/>
        <v>92</v>
      </c>
      <c r="F233" s="465"/>
      <c r="G233" s="408"/>
      <c r="H233" s="596"/>
      <c r="I233" s="596" t="s">
        <v>747</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35">
      <c r="A234" s="382"/>
      <c r="B234" s="391"/>
      <c r="C234" s="579">
        <f t="shared" ref="C234:C282" si="167">INT($C$29)+3</f>
        <v>4</v>
      </c>
      <c r="D234" s="408"/>
      <c r="E234" s="459">
        <f t="shared" si="163"/>
        <v>93</v>
      </c>
      <c r="F234" s="465"/>
      <c r="G234" s="408"/>
      <c r="H234" s="655"/>
      <c r="I234" s="655" t="s">
        <v>748</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35">
      <c r="A235" s="382"/>
      <c r="B235" s="391"/>
      <c r="C235" s="579">
        <f>INT($C$29)+2</f>
        <v>3</v>
      </c>
      <c r="D235" s="408"/>
      <c r="E235" s="459">
        <f t="shared" si="163"/>
        <v>94</v>
      </c>
      <c r="F235" s="465"/>
      <c r="G235" s="408"/>
      <c r="H235" s="656"/>
      <c r="I235" s="656" t="s">
        <v>749</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35">
      <c r="A236" s="382"/>
      <c r="B236" s="391"/>
      <c r="C236" s="579">
        <f>INT($C$29)+3</f>
        <v>4</v>
      </c>
      <c r="D236" s="408"/>
      <c r="E236" s="459">
        <f t="shared" si="163"/>
        <v>95</v>
      </c>
      <c r="F236" s="465"/>
      <c r="G236" s="408"/>
      <c r="H236" s="481"/>
      <c r="I236" s="481" t="s">
        <v>750</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35">
      <c r="A237" s="382"/>
      <c r="B237" s="391"/>
      <c r="C237" s="579">
        <f>INT($C$29)+2</f>
        <v>3</v>
      </c>
      <c r="D237" s="408"/>
      <c r="E237" s="459">
        <f t="shared" si="163"/>
        <v>96</v>
      </c>
      <c r="F237" s="465"/>
      <c r="G237" s="408"/>
      <c r="H237" s="759"/>
      <c r="I237" s="759" t="s">
        <v>751</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35">
      <c r="A238" s="382"/>
      <c r="B238" s="391"/>
      <c r="C238" s="579">
        <f>INT($C$29)+2</f>
        <v>3</v>
      </c>
      <c r="D238" s="408"/>
      <c r="E238" s="459">
        <f t="shared" si="163"/>
        <v>97</v>
      </c>
      <c r="F238" s="465"/>
      <c r="G238" s="408"/>
      <c r="H238" s="751" t="str">
        <f>Sheep!$H$252&amp;" Merino BBT"</f>
        <v>Win Merino BBT</v>
      </c>
      <c r="I238" s="751" t="s">
        <v>916</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35">
      <c r="A239" s="382"/>
      <c r="B239" s="391"/>
      <c r="C239" s="579">
        <f>INT($C$29)+3</f>
        <v>4</v>
      </c>
      <c r="D239" s="408"/>
      <c r="E239" s="459">
        <f t="shared" si="163"/>
        <v>98</v>
      </c>
      <c r="F239" s="465"/>
      <c r="G239" s="408"/>
      <c r="H239" s="753"/>
      <c r="I239" s="772" t="s">
        <v>917</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35">
      <c r="A240" s="382"/>
      <c r="B240" s="391"/>
      <c r="C240" s="579">
        <f>INT($C$29)+3</f>
        <v>4</v>
      </c>
      <c r="D240" s="408"/>
      <c r="E240" s="459">
        <f t="shared" si="163"/>
        <v>99</v>
      </c>
      <c r="F240" s="465"/>
      <c r="G240" s="408"/>
      <c r="H240" s="753"/>
      <c r="I240" s="769" t="s">
        <v>919</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35">
      <c r="A241" s="382"/>
      <c r="B241" s="391"/>
      <c r="C241" s="579">
        <f t="shared" ref="C241:C244" si="168">INT($C$29)+3</f>
        <v>4</v>
      </c>
      <c r="D241" s="408"/>
      <c r="E241" s="459">
        <f t="shared" si="163"/>
        <v>100</v>
      </c>
      <c r="F241" s="465"/>
      <c r="G241" s="408"/>
      <c r="H241" s="753"/>
      <c r="I241" s="772" t="s">
        <v>918</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35">
      <c r="A242" s="382"/>
      <c r="B242" s="391"/>
      <c r="C242" s="579">
        <f t="shared" si="168"/>
        <v>4</v>
      </c>
      <c r="D242" s="408"/>
      <c r="E242" s="459">
        <f t="shared" si="163"/>
        <v>101</v>
      </c>
      <c r="F242" s="465"/>
      <c r="G242" s="408"/>
      <c r="H242" s="753"/>
      <c r="I242" s="769" t="s">
        <v>920</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35">
      <c r="A243" s="382"/>
      <c r="B243" s="391"/>
      <c r="C243" s="579">
        <f t="shared" si="168"/>
        <v>4</v>
      </c>
      <c r="D243" s="408"/>
      <c r="E243" s="459">
        <f t="shared" si="163"/>
        <v>102</v>
      </c>
      <c r="F243" s="465"/>
      <c r="G243" s="408"/>
      <c r="H243" s="753"/>
      <c r="I243" s="769" t="s">
        <v>923</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35">
      <c r="A244" s="382"/>
      <c r="B244" s="391"/>
      <c r="C244" s="579">
        <f t="shared" si="168"/>
        <v>4</v>
      </c>
      <c r="D244" s="408"/>
      <c r="E244" s="459">
        <f t="shared" si="163"/>
        <v>103</v>
      </c>
      <c r="F244" s="465"/>
      <c r="G244" s="408"/>
      <c r="H244" s="753"/>
      <c r="I244" s="772" t="s">
        <v>924</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35">
      <c r="A245" s="382"/>
      <c r="B245" s="391"/>
      <c r="C245" s="579">
        <f>INT($C$29)+3</f>
        <v>4</v>
      </c>
      <c r="D245" s="408"/>
      <c r="E245" s="459">
        <f t="shared" si="163"/>
        <v>104</v>
      </c>
      <c r="F245" s="465"/>
      <c r="G245" s="408"/>
      <c r="H245" s="753"/>
      <c r="I245" s="769" t="s">
        <v>920</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35">
      <c r="A246" s="382"/>
      <c r="B246" s="391"/>
      <c r="C246" s="579">
        <f>INT($C$29)+3</f>
        <v>4</v>
      </c>
      <c r="D246" s="408"/>
      <c r="E246" s="459">
        <f t="shared" si="163"/>
        <v>105</v>
      </c>
      <c r="F246" s="465"/>
      <c r="G246" s="408"/>
      <c r="H246" s="753"/>
      <c r="I246" s="769" t="s">
        <v>921</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35">
      <c r="A247" s="382"/>
      <c r="B247" s="391"/>
      <c r="C247" s="579">
        <f>INT($C$29)+3</f>
        <v>4</v>
      </c>
      <c r="D247" s="408"/>
      <c r="E247" s="459">
        <f t="shared" si="163"/>
        <v>106</v>
      </c>
      <c r="F247" s="465"/>
      <c r="G247" s="408"/>
      <c r="H247" s="753"/>
      <c r="I247" s="769" t="s">
        <v>922</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35">
      <c r="A248" s="382"/>
      <c r="B248" s="391"/>
      <c r="C248" s="579">
        <f t="shared" ref="C248" si="170">INT($C$29)+3</f>
        <v>4</v>
      </c>
      <c r="D248" s="408"/>
      <c r="E248" s="459">
        <f t="shared" si="163"/>
        <v>107</v>
      </c>
      <c r="F248" s="465"/>
      <c r="G248" s="408"/>
      <c r="H248" s="753"/>
      <c r="I248" s="772" t="s">
        <v>928</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35">
      <c r="A249" s="382"/>
      <c r="B249" s="391"/>
      <c r="C249" s="579">
        <f>INT($C$29)+3</f>
        <v>4</v>
      </c>
      <c r="D249" s="408"/>
      <c r="E249" s="459">
        <f t="shared" si="163"/>
        <v>108</v>
      </c>
      <c r="F249" s="465"/>
      <c r="G249" s="408"/>
      <c r="H249" s="753"/>
      <c r="I249" s="769" t="s">
        <v>920</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35">
      <c r="A250" s="382"/>
      <c r="B250" s="391"/>
      <c r="C250" s="579">
        <f>INT($C$29)+3</f>
        <v>4</v>
      </c>
      <c r="D250" s="408"/>
      <c r="E250" s="459">
        <f t="shared" si="163"/>
        <v>109</v>
      </c>
      <c r="F250" s="465"/>
      <c r="G250" s="408"/>
      <c r="H250" s="753"/>
      <c r="I250" s="769" t="s">
        <v>921</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35">
      <c r="A251" s="382"/>
      <c r="B251" s="391"/>
      <c r="C251" s="579">
        <f>INT($C$29)+3</f>
        <v>4</v>
      </c>
      <c r="D251" s="408"/>
      <c r="E251" s="459">
        <f t="shared" si="163"/>
        <v>110</v>
      </c>
      <c r="F251" s="465"/>
      <c r="G251" s="408"/>
      <c r="H251" s="755"/>
      <c r="I251" s="770" t="s">
        <v>922</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35">
      <c r="A252" s="382"/>
      <c r="B252" s="391"/>
      <c r="C252" s="579">
        <f>INT($C$29)+2</f>
        <v>3</v>
      </c>
      <c r="D252" s="408"/>
      <c r="E252" s="459">
        <f t="shared" si="163"/>
        <v>111</v>
      </c>
      <c r="F252" s="465"/>
      <c r="G252" s="408"/>
      <c r="H252" s="751"/>
      <c r="I252" s="751" t="s">
        <v>612</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35">
      <c r="A253" s="382"/>
      <c r="B253" s="391"/>
      <c r="C253" s="579">
        <f t="shared" si="167"/>
        <v>4</v>
      </c>
      <c r="D253" s="408"/>
      <c r="E253" s="459">
        <f t="shared" si="163"/>
        <v>112</v>
      </c>
      <c r="F253" s="465"/>
      <c r="G253" s="408"/>
      <c r="H253" s="753"/>
      <c r="I253" s="753" t="s">
        <v>613</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35">
      <c r="A254" s="382"/>
      <c r="B254" s="391"/>
      <c r="C254" s="579">
        <f t="shared" si="167"/>
        <v>4</v>
      </c>
      <c r="D254" s="408"/>
      <c r="E254" s="459">
        <f t="shared" si="163"/>
        <v>113</v>
      </c>
      <c r="F254" s="465"/>
      <c r="G254" s="408"/>
      <c r="H254" s="753"/>
      <c r="I254" s="753" t="s">
        <v>614</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35">
      <c r="A255" s="382"/>
      <c r="B255" s="391"/>
      <c r="C255" s="579">
        <f t="shared" si="167"/>
        <v>4</v>
      </c>
      <c r="D255" s="408"/>
      <c r="E255" s="459">
        <f t="shared" si="163"/>
        <v>114</v>
      </c>
      <c r="F255" s="465"/>
      <c r="G255" s="408"/>
      <c r="H255" s="757"/>
      <c r="I255" s="757" t="s">
        <v>745</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35">
      <c r="A256" s="382"/>
      <c r="B256" s="391"/>
      <c r="C256" s="579">
        <f>INT($C$29)+3</f>
        <v>4</v>
      </c>
      <c r="D256" s="408"/>
      <c r="E256" s="459">
        <f t="shared" si="163"/>
        <v>115</v>
      </c>
      <c r="F256" s="465"/>
      <c r="G256" s="408"/>
      <c r="H256" s="759"/>
      <c r="I256" s="759" t="s">
        <v>746</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35">
      <c r="A257" s="382"/>
      <c r="B257" s="391"/>
      <c r="C257" s="579">
        <f>INT($C$29)+2</f>
        <v>3</v>
      </c>
      <c r="D257" s="408"/>
      <c r="E257" s="459">
        <f t="shared" si="163"/>
        <v>116</v>
      </c>
      <c r="F257" s="465"/>
      <c r="G257" s="408"/>
      <c r="H257" s="596"/>
      <c r="I257" s="596" t="s">
        <v>747</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35">
      <c r="A258" s="382"/>
      <c r="B258" s="391"/>
      <c r="C258" s="579">
        <f t="shared" si="167"/>
        <v>4</v>
      </c>
      <c r="D258" s="408"/>
      <c r="E258" s="459">
        <f t="shared" si="163"/>
        <v>117</v>
      </c>
      <c r="F258" s="465"/>
      <c r="G258" s="408"/>
      <c r="H258" s="655"/>
      <c r="I258" s="655" t="s">
        <v>748</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35">
      <c r="A259" s="382"/>
      <c r="B259" s="391"/>
      <c r="C259" s="579">
        <f>INT($C$29)+2</f>
        <v>3</v>
      </c>
      <c r="D259" s="408"/>
      <c r="E259" s="459">
        <f t="shared" si="163"/>
        <v>118</v>
      </c>
      <c r="F259" s="465"/>
      <c r="G259" s="408"/>
      <c r="H259" s="656"/>
      <c r="I259" s="656" t="s">
        <v>749</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35">
      <c r="A260" s="382"/>
      <c r="B260" s="391"/>
      <c r="C260" s="579">
        <f>INT($C$29)+3</f>
        <v>4</v>
      </c>
      <c r="D260" s="408"/>
      <c r="E260" s="459">
        <f t="shared" si="163"/>
        <v>119</v>
      </c>
      <c r="F260" s="465"/>
      <c r="G260" s="408"/>
      <c r="H260" s="481"/>
      <c r="I260" s="481" t="s">
        <v>750</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35">
      <c r="A261" s="382"/>
      <c r="B261" s="391"/>
      <c r="C261" s="579">
        <f>INT($C$29)+3</f>
        <v>4</v>
      </c>
      <c r="D261" s="408"/>
      <c r="E261" s="459">
        <f t="shared" si="163"/>
        <v>120</v>
      </c>
      <c r="F261" s="465"/>
      <c r="G261" s="408"/>
      <c r="H261" s="759"/>
      <c r="I261" s="759" t="s">
        <v>751</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35">
      <c r="A262" s="382"/>
      <c r="B262" s="391"/>
      <c r="C262" s="579">
        <f>INT($C$29)+2</f>
        <v>3</v>
      </c>
      <c r="D262" s="408"/>
      <c r="E262" s="459">
        <f t="shared" si="163"/>
        <v>121</v>
      </c>
      <c r="F262" s="465"/>
      <c r="G262" s="408"/>
      <c r="H262" s="751" t="str">
        <f>Sheep!$H$253&amp;" Merino BBT"</f>
        <v>Spr Merino BBT</v>
      </c>
      <c r="I262" s="751" t="s">
        <v>916</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35">
      <c r="A263" s="382"/>
      <c r="B263" s="391"/>
      <c r="C263" s="579">
        <f>INT($C$29)+3</f>
        <v>4</v>
      </c>
      <c r="D263" s="408"/>
      <c r="E263" s="459">
        <f t="shared" si="163"/>
        <v>122</v>
      </c>
      <c r="F263" s="465"/>
      <c r="G263" s="408"/>
      <c r="H263" s="753"/>
      <c r="I263" s="772" t="s">
        <v>917</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35">
      <c r="A264" s="382"/>
      <c r="B264" s="391"/>
      <c r="C264" s="579">
        <f>INT($C$29)+3</f>
        <v>4</v>
      </c>
      <c r="D264" s="408"/>
      <c r="E264" s="459">
        <f t="shared" si="163"/>
        <v>123</v>
      </c>
      <c r="F264" s="465"/>
      <c r="G264" s="408"/>
      <c r="H264" s="753"/>
      <c r="I264" s="769" t="s">
        <v>919</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35">
      <c r="A265" s="382"/>
      <c r="B265" s="391"/>
      <c r="C265" s="579">
        <f t="shared" ref="C265:C268" si="171">INT($C$29)+3</f>
        <v>4</v>
      </c>
      <c r="D265" s="408"/>
      <c r="E265" s="459">
        <f t="shared" si="163"/>
        <v>124</v>
      </c>
      <c r="F265" s="465"/>
      <c r="G265" s="408"/>
      <c r="H265" s="753"/>
      <c r="I265" s="772" t="s">
        <v>918</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35">
      <c r="A266" s="382"/>
      <c r="B266" s="391"/>
      <c r="C266" s="579">
        <f t="shared" si="171"/>
        <v>4</v>
      </c>
      <c r="D266" s="408"/>
      <c r="E266" s="459">
        <f t="shared" si="163"/>
        <v>125</v>
      </c>
      <c r="F266" s="465"/>
      <c r="G266" s="408"/>
      <c r="H266" s="753"/>
      <c r="I266" s="769" t="s">
        <v>920</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35">
      <c r="A267" s="382"/>
      <c r="B267" s="391"/>
      <c r="C267" s="579">
        <f t="shared" si="171"/>
        <v>4</v>
      </c>
      <c r="D267" s="408"/>
      <c r="E267" s="459">
        <f t="shared" si="163"/>
        <v>126</v>
      </c>
      <c r="F267" s="465"/>
      <c r="G267" s="408"/>
      <c r="H267" s="753"/>
      <c r="I267" s="769" t="s">
        <v>923</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35">
      <c r="A268" s="382"/>
      <c r="B268" s="391"/>
      <c r="C268" s="579">
        <f t="shared" si="171"/>
        <v>4</v>
      </c>
      <c r="D268" s="408"/>
      <c r="E268" s="459">
        <f t="shared" si="163"/>
        <v>127</v>
      </c>
      <c r="F268" s="465"/>
      <c r="G268" s="408"/>
      <c r="H268" s="753"/>
      <c r="I268" s="772" t="s">
        <v>924</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35">
      <c r="A269" s="382"/>
      <c r="B269" s="391"/>
      <c r="C269" s="579">
        <f>INT($C$29)+3</f>
        <v>4</v>
      </c>
      <c r="D269" s="408"/>
      <c r="E269" s="459">
        <f t="shared" si="163"/>
        <v>128</v>
      </c>
      <c r="F269" s="465"/>
      <c r="G269" s="408"/>
      <c r="H269" s="753"/>
      <c r="I269" s="769" t="s">
        <v>920</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35">
      <c r="A270" s="382"/>
      <c r="B270" s="391"/>
      <c r="C270" s="579">
        <f>INT($C$29)+3</f>
        <v>4</v>
      </c>
      <c r="D270" s="408"/>
      <c r="E270" s="459">
        <f t="shared" si="163"/>
        <v>129</v>
      </c>
      <c r="F270" s="465"/>
      <c r="G270" s="408"/>
      <c r="H270" s="753"/>
      <c r="I270" s="769" t="s">
        <v>921</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35">
      <c r="A271" s="382"/>
      <c r="B271" s="391"/>
      <c r="C271" s="579">
        <f>INT($C$29)+3</f>
        <v>4</v>
      </c>
      <c r="D271" s="408"/>
      <c r="E271" s="459">
        <f t="shared" ref="E271:E334" si="173">E270+1</f>
        <v>130</v>
      </c>
      <c r="F271" s="465"/>
      <c r="G271" s="408"/>
      <c r="H271" s="753"/>
      <c r="I271" s="769" t="s">
        <v>922</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35">
      <c r="A272" s="382"/>
      <c r="B272" s="391"/>
      <c r="C272" s="579">
        <f t="shared" ref="C272" si="174">INT($C$29)+3</f>
        <v>4</v>
      </c>
      <c r="D272" s="408"/>
      <c r="E272" s="459">
        <f t="shared" si="173"/>
        <v>131</v>
      </c>
      <c r="F272" s="465"/>
      <c r="G272" s="408"/>
      <c r="H272" s="753"/>
      <c r="I272" s="772" t="s">
        <v>928</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35">
      <c r="A273" s="382"/>
      <c r="B273" s="391"/>
      <c r="C273" s="579">
        <f>INT($C$29)+3</f>
        <v>4</v>
      </c>
      <c r="D273" s="408"/>
      <c r="E273" s="459">
        <f t="shared" si="173"/>
        <v>132</v>
      </c>
      <c r="F273" s="465"/>
      <c r="G273" s="408"/>
      <c r="H273" s="753"/>
      <c r="I273" s="769" t="s">
        <v>920</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35">
      <c r="A274" s="382"/>
      <c r="B274" s="391"/>
      <c r="C274" s="579">
        <f>INT($C$29)+3</f>
        <v>4</v>
      </c>
      <c r="D274" s="408"/>
      <c r="E274" s="459">
        <f t="shared" si="173"/>
        <v>133</v>
      </c>
      <c r="F274" s="465"/>
      <c r="G274" s="408"/>
      <c r="H274" s="753"/>
      <c r="I274" s="769" t="s">
        <v>921</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35">
      <c r="A275" s="382"/>
      <c r="B275" s="391"/>
      <c r="C275" s="579">
        <f>INT($C$29)+3</f>
        <v>4</v>
      </c>
      <c r="D275" s="408"/>
      <c r="E275" s="459">
        <f t="shared" si="173"/>
        <v>134</v>
      </c>
      <c r="F275" s="465"/>
      <c r="G275" s="408"/>
      <c r="H275" s="755"/>
      <c r="I275" s="770" t="s">
        <v>922</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35">
      <c r="A276" s="382"/>
      <c r="B276" s="391"/>
      <c r="C276" s="579">
        <f>INT($C$29)+2</f>
        <v>3</v>
      </c>
      <c r="D276" s="408"/>
      <c r="E276" s="459">
        <f t="shared" si="173"/>
        <v>135</v>
      </c>
      <c r="F276" s="465"/>
      <c r="G276" s="408"/>
      <c r="H276" s="751"/>
      <c r="I276" s="751" t="s">
        <v>612</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35">
      <c r="A277" s="382"/>
      <c r="B277" s="391"/>
      <c r="C277" s="579">
        <f t="shared" si="167"/>
        <v>4</v>
      </c>
      <c r="D277" s="408"/>
      <c r="E277" s="459">
        <f t="shared" si="173"/>
        <v>136</v>
      </c>
      <c r="F277" s="465"/>
      <c r="G277" s="408"/>
      <c r="H277" s="753"/>
      <c r="I277" s="753" t="s">
        <v>613</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35">
      <c r="A278" s="382"/>
      <c r="B278" s="391"/>
      <c r="C278" s="579">
        <f t="shared" si="167"/>
        <v>4</v>
      </c>
      <c r="D278" s="408"/>
      <c r="E278" s="459">
        <f t="shared" si="173"/>
        <v>137</v>
      </c>
      <c r="F278" s="465"/>
      <c r="G278" s="408"/>
      <c r="H278" s="753"/>
      <c r="I278" s="753" t="s">
        <v>614</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35">
      <c r="A279" s="382"/>
      <c r="B279" s="391"/>
      <c r="C279" s="579">
        <f t="shared" si="167"/>
        <v>4</v>
      </c>
      <c r="D279" s="408"/>
      <c r="E279" s="459">
        <f t="shared" si="173"/>
        <v>138</v>
      </c>
      <c r="F279" s="465"/>
      <c r="G279" s="408"/>
      <c r="H279" s="757"/>
      <c r="I279" s="757" t="s">
        <v>745</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35">
      <c r="A280" s="382"/>
      <c r="B280" s="391"/>
      <c r="C280" s="579">
        <f>INT($C$29)+3</f>
        <v>4</v>
      </c>
      <c r="D280" s="408"/>
      <c r="E280" s="459">
        <f t="shared" si="173"/>
        <v>139</v>
      </c>
      <c r="F280" s="465"/>
      <c r="G280" s="408"/>
      <c r="H280" s="759"/>
      <c r="I280" s="759" t="s">
        <v>746</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35">
      <c r="A281" s="382"/>
      <c r="B281" s="391"/>
      <c r="C281" s="579">
        <f>INT($C$29)+2</f>
        <v>3</v>
      </c>
      <c r="D281" s="408"/>
      <c r="E281" s="459">
        <f t="shared" si="173"/>
        <v>140</v>
      </c>
      <c r="F281" s="465"/>
      <c r="G281" s="408"/>
      <c r="H281" s="596"/>
      <c r="I281" s="596" t="s">
        <v>747</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35">
      <c r="A282" s="382"/>
      <c r="B282" s="391"/>
      <c r="C282" s="579">
        <f t="shared" si="167"/>
        <v>4</v>
      </c>
      <c r="D282" s="408"/>
      <c r="E282" s="459">
        <f t="shared" si="173"/>
        <v>141</v>
      </c>
      <c r="F282" s="465"/>
      <c r="G282" s="408"/>
      <c r="H282" s="655"/>
      <c r="I282" s="655" t="s">
        <v>748</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35">
      <c r="A283" s="382"/>
      <c r="B283" s="391"/>
      <c r="C283" s="579">
        <f>INT($C$29)+2</f>
        <v>3</v>
      </c>
      <c r="D283" s="408"/>
      <c r="E283" s="459">
        <f t="shared" si="173"/>
        <v>142</v>
      </c>
      <c r="F283" s="465"/>
      <c r="G283" s="408"/>
      <c r="H283" s="656"/>
      <c r="I283" s="656" t="s">
        <v>749</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35">
      <c r="A284" s="382"/>
      <c r="B284" s="391"/>
      <c r="C284" s="579">
        <f>INT($C$29)+3</f>
        <v>4</v>
      </c>
      <c r="D284" s="408"/>
      <c r="E284" s="459">
        <f t="shared" si="173"/>
        <v>143</v>
      </c>
      <c r="F284" s="465"/>
      <c r="G284" s="408"/>
      <c r="H284" s="481"/>
      <c r="I284" s="481" t="s">
        <v>750</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35">
      <c r="A285" s="382"/>
      <c r="B285" s="391"/>
      <c r="C285" s="579">
        <f>INT($C$29)+3</f>
        <v>4</v>
      </c>
      <c r="D285" s="408"/>
      <c r="E285" s="459">
        <f t="shared" si="173"/>
        <v>144</v>
      </c>
      <c r="F285" s="465"/>
      <c r="G285" s="408"/>
      <c r="H285" s="759"/>
      <c r="I285" s="759" t="s">
        <v>751</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35">
      <c r="A286" s="382"/>
      <c r="B286" s="391"/>
      <c r="C286" s="579">
        <f>INT($C$29)+2</f>
        <v>3</v>
      </c>
      <c r="D286" s="408"/>
      <c r="E286" s="459">
        <f t="shared" si="173"/>
        <v>145</v>
      </c>
      <c r="F286" s="465"/>
      <c r="G286" s="408"/>
      <c r="H286" s="751" t="str">
        <f>Sheep!$H$251&amp;" Maternal"</f>
        <v>Aut Maternal</v>
      </c>
      <c r="I286" s="751" t="s">
        <v>916</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35">
      <c r="A287" s="382"/>
      <c r="B287" s="391"/>
      <c r="C287" s="579">
        <f>INT($C$29)+3</f>
        <v>4</v>
      </c>
      <c r="D287" s="408"/>
      <c r="E287" s="459">
        <f t="shared" si="173"/>
        <v>146</v>
      </c>
      <c r="F287" s="465"/>
      <c r="G287" s="408"/>
      <c r="H287" s="753"/>
      <c r="I287" s="772" t="s">
        <v>917</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35">
      <c r="A288" s="382"/>
      <c r="B288" s="391"/>
      <c r="C288" s="579">
        <f>INT($C$29)+3</f>
        <v>4</v>
      </c>
      <c r="D288" s="408"/>
      <c r="E288" s="459">
        <f t="shared" si="173"/>
        <v>147</v>
      </c>
      <c r="F288" s="465"/>
      <c r="G288" s="408"/>
      <c r="H288" s="753"/>
      <c r="I288" s="769" t="s">
        <v>919</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35">
      <c r="A289" s="382"/>
      <c r="B289" s="391"/>
      <c r="C289" s="579">
        <f t="shared" ref="C289:C292" si="176">INT($C$29)+3</f>
        <v>4</v>
      </c>
      <c r="D289" s="408"/>
      <c r="E289" s="459">
        <f t="shared" si="173"/>
        <v>148</v>
      </c>
      <c r="F289" s="465"/>
      <c r="G289" s="408"/>
      <c r="H289" s="753"/>
      <c r="I289" s="772" t="s">
        <v>918</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35">
      <c r="A290" s="382"/>
      <c r="B290" s="391"/>
      <c r="C290" s="579">
        <f t="shared" si="176"/>
        <v>4</v>
      </c>
      <c r="D290" s="408"/>
      <c r="E290" s="459">
        <f t="shared" si="173"/>
        <v>149</v>
      </c>
      <c r="F290" s="465"/>
      <c r="G290" s="408"/>
      <c r="H290" s="753"/>
      <c r="I290" s="769" t="s">
        <v>920</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35">
      <c r="A291" s="382"/>
      <c r="B291" s="391"/>
      <c r="C291" s="579">
        <f t="shared" si="176"/>
        <v>4</v>
      </c>
      <c r="D291" s="408"/>
      <c r="E291" s="459">
        <f t="shared" si="173"/>
        <v>150</v>
      </c>
      <c r="F291" s="465"/>
      <c r="G291" s="408"/>
      <c r="H291" s="753"/>
      <c r="I291" s="769" t="s">
        <v>923</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35">
      <c r="A292" s="382"/>
      <c r="B292" s="391"/>
      <c r="C292" s="579">
        <f t="shared" si="176"/>
        <v>4</v>
      </c>
      <c r="D292" s="408"/>
      <c r="E292" s="459">
        <f t="shared" si="173"/>
        <v>151</v>
      </c>
      <c r="F292" s="465"/>
      <c r="G292" s="408"/>
      <c r="H292" s="753"/>
      <c r="I292" s="772" t="s">
        <v>924</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35">
      <c r="A293" s="382"/>
      <c r="B293" s="391"/>
      <c r="C293" s="579">
        <f>INT($C$29)+3</f>
        <v>4</v>
      </c>
      <c r="D293" s="408"/>
      <c r="E293" s="459">
        <f t="shared" si="173"/>
        <v>152</v>
      </c>
      <c r="F293" s="465"/>
      <c r="G293" s="408"/>
      <c r="H293" s="753"/>
      <c r="I293" s="769" t="s">
        <v>920</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35">
      <c r="A294" s="382"/>
      <c r="B294" s="391"/>
      <c r="C294" s="579">
        <f>INT($C$29)+3</f>
        <v>4</v>
      </c>
      <c r="D294" s="408"/>
      <c r="E294" s="459">
        <f t="shared" si="173"/>
        <v>153</v>
      </c>
      <c r="F294" s="465"/>
      <c r="G294" s="408"/>
      <c r="H294" s="753"/>
      <c r="I294" s="769" t="s">
        <v>921</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35">
      <c r="A295" s="382"/>
      <c r="B295" s="391"/>
      <c r="C295" s="579">
        <f>INT($C$29)+3</f>
        <v>4</v>
      </c>
      <c r="D295" s="408"/>
      <c r="E295" s="459">
        <f t="shared" si="173"/>
        <v>154</v>
      </c>
      <c r="F295" s="465"/>
      <c r="G295" s="408"/>
      <c r="H295" s="753"/>
      <c r="I295" s="769" t="s">
        <v>922</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35">
      <c r="A296" s="382"/>
      <c r="B296" s="391"/>
      <c r="C296" s="579">
        <f t="shared" ref="C296" si="178">INT($C$29)+3</f>
        <v>4</v>
      </c>
      <c r="D296" s="408"/>
      <c r="E296" s="459">
        <f t="shared" si="173"/>
        <v>155</v>
      </c>
      <c r="F296" s="465"/>
      <c r="G296" s="408"/>
      <c r="H296" s="753"/>
      <c r="I296" s="772" t="s">
        <v>928</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35">
      <c r="A297" s="382"/>
      <c r="B297" s="391"/>
      <c r="C297" s="579">
        <f>INT($C$29)+3</f>
        <v>4</v>
      </c>
      <c r="D297" s="408"/>
      <c r="E297" s="459">
        <f t="shared" si="173"/>
        <v>156</v>
      </c>
      <c r="F297" s="465"/>
      <c r="G297" s="408"/>
      <c r="H297" s="753"/>
      <c r="I297" s="769" t="s">
        <v>920</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35">
      <c r="A298" s="382"/>
      <c r="B298" s="391"/>
      <c r="C298" s="579">
        <f>INT($C$29)+3</f>
        <v>4</v>
      </c>
      <c r="D298" s="408"/>
      <c r="E298" s="459">
        <f t="shared" si="173"/>
        <v>157</v>
      </c>
      <c r="F298" s="465"/>
      <c r="G298" s="408"/>
      <c r="H298" s="753"/>
      <c r="I298" s="769" t="s">
        <v>921</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35">
      <c r="A299" s="382"/>
      <c r="B299" s="391"/>
      <c r="C299" s="579">
        <f>INT($C$29)+3</f>
        <v>4</v>
      </c>
      <c r="D299" s="408"/>
      <c r="E299" s="459">
        <f t="shared" si="173"/>
        <v>158</v>
      </c>
      <c r="F299" s="465"/>
      <c r="G299" s="408"/>
      <c r="H299" s="755"/>
      <c r="I299" s="770" t="s">
        <v>922</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35">
      <c r="A300" s="382"/>
      <c r="B300" s="391"/>
      <c r="C300" s="579">
        <f>INT($C$29)+2</f>
        <v>3</v>
      </c>
      <c r="D300" s="408"/>
      <c r="E300" s="459">
        <f t="shared" si="173"/>
        <v>159</v>
      </c>
      <c r="F300" s="465"/>
      <c r="G300" s="408"/>
      <c r="H300" s="751"/>
      <c r="I300" s="751" t="s">
        <v>612</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35">
      <c r="A301" s="382"/>
      <c r="B301" s="391"/>
      <c r="C301" s="579">
        <f>INT($C$29)+3</f>
        <v>4</v>
      </c>
      <c r="D301" s="408"/>
      <c r="E301" s="459">
        <f t="shared" si="173"/>
        <v>160</v>
      </c>
      <c r="F301" s="465"/>
      <c r="G301" s="408"/>
      <c r="H301" s="753"/>
      <c r="I301" s="753" t="s">
        <v>613</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35">
      <c r="A302" s="382"/>
      <c r="B302" s="391"/>
      <c r="C302" s="579">
        <f>INT($C$29)+3</f>
        <v>4</v>
      </c>
      <c r="D302" s="408"/>
      <c r="E302" s="459">
        <f t="shared" si="173"/>
        <v>161</v>
      </c>
      <c r="F302" s="465"/>
      <c r="G302" s="408"/>
      <c r="H302" s="753"/>
      <c r="I302" s="753" t="s">
        <v>614</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35">
      <c r="A303" s="382"/>
      <c r="B303" s="391"/>
      <c r="C303" s="579">
        <f>INT($C$29)+3</f>
        <v>4</v>
      </c>
      <c r="D303" s="408"/>
      <c r="E303" s="459">
        <f t="shared" si="173"/>
        <v>162</v>
      </c>
      <c r="F303" s="465"/>
      <c r="G303" s="408"/>
      <c r="H303" s="757"/>
      <c r="I303" s="757" t="s">
        <v>745</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35">
      <c r="A304" s="382"/>
      <c r="B304" s="391"/>
      <c r="C304" s="579">
        <f>INT($C$29)+2</f>
        <v>3</v>
      </c>
      <c r="D304" s="408"/>
      <c r="E304" s="459">
        <f t="shared" si="173"/>
        <v>163</v>
      </c>
      <c r="F304" s="465"/>
      <c r="G304" s="408"/>
      <c r="H304" s="759"/>
      <c r="I304" s="759" t="s">
        <v>746</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35">
      <c r="A305" s="382"/>
      <c r="B305" s="391"/>
      <c r="C305" s="579">
        <f>INT($C$29)+2</f>
        <v>3</v>
      </c>
      <c r="D305" s="408"/>
      <c r="E305" s="459">
        <f t="shared" si="173"/>
        <v>164</v>
      </c>
      <c r="F305" s="465"/>
      <c r="G305" s="408"/>
      <c r="H305" s="596"/>
      <c r="I305" s="596" t="s">
        <v>747</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35">
      <c r="A306" s="382"/>
      <c r="B306" s="391"/>
      <c r="C306" s="579">
        <f t="shared" ref="C306:C354" si="179">INT($C$29)+3</f>
        <v>4</v>
      </c>
      <c r="D306" s="408"/>
      <c r="E306" s="459">
        <f t="shared" si="173"/>
        <v>165</v>
      </c>
      <c r="F306" s="465"/>
      <c r="G306" s="408"/>
      <c r="H306" s="655"/>
      <c r="I306" s="655" t="s">
        <v>748</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35">
      <c r="A307" s="382"/>
      <c r="B307" s="391"/>
      <c r="C307" s="579">
        <f>INT($C$29)+2</f>
        <v>3</v>
      </c>
      <c r="D307" s="408"/>
      <c r="E307" s="459">
        <f t="shared" si="173"/>
        <v>166</v>
      </c>
      <c r="F307" s="465"/>
      <c r="G307" s="408"/>
      <c r="H307" s="656"/>
      <c r="I307" s="656" t="s">
        <v>749</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35">
      <c r="A308" s="382"/>
      <c r="B308" s="391"/>
      <c r="C308" s="579">
        <f>INT($C$29)+3</f>
        <v>4</v>
      </c>
      <c r="D308" s="408"/>
      <c r="E308" s="459">
        <f t="shared" si="173"/>
        <v>167</v>
      </c>
      <c r="F308" s="465"/>
      <c r="G308" s="408"/>
      <c r="H308" s="481"/>
      <c r="I308" s="481" t="s">
        <v>750</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35">
      <c r="A309" s="382"/>
      <c r="B309" s="391"/>
      <c r="C309" s="579">
        <f>INT($C$29)+2</f>
        <v>3</v>
      </c>
      <c r="D309" s="408"/>
      <c r="E309" s="459">
        <f t="shared" si="173"/>
        <v>168</v>
      </c>
      <c r="F309" s="465"/>
      <c r="G309" s="408"/>
      <c r="H309" s="759"/>
      <c r="I309" s="759" t="s">
        <v>751</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35">
      <c r="A310" s="382"/>
      <c r="B310" s="391"/>
      <c r="C310" s="579">
        <f>INT($C$29)+2</f>
        <v>3</v>
      </c>
      <c r="D310" s="408"/>
      <c r="E310" s="459">
        <f t="shared" si="173"/>
        <v>169</v>
      </c>
      <c r="F310" s="465"/>
      <c r="G310" s="408"/>
      <c r="H310" s="751" t="str">
        <f>Sheep!$H$252&amp;" Maternal"</f>
        <v>Win Maternal</v>
      </c>
      <c r="I310" s="751" t="s">
        <v>916</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35">
      <c r="A311" s="382"/>
      <c r="B311" s="391"/>
      <c r="C311" s="579">
        <f>INT($C$29)+3</f>
        <v>4</v>
      </c>
      <c r="D311" s="408"/>
      <c r="E311" s="459">
        <f t="shared" si="173"/>
        <v>170</v>
      </c>
      <c r="F311" s="465"/>
      <c r="G311" s="408"/>
      <c r="H311" s="753"/>
      <c r="I311" s="772" t="s">
        <v>917</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35">
      <c r="A312" s="382"/>
      <c r="B312" s="391"/>
      <c r="C312" s="579">
        <f>INT($C$29)+3</f>
        <v>4</v>
      </c>
      <c r="D312" s="408"/>
      <c r="E312" s="459">
        <f t="shared" si="173"/>
        <v>171</v>
      </c>
      <c r="F312" s="465"/>
      <c r="G312" s="408"/>
      <c r="H312" s="753"/>
      <c r="I312" s="769" t="s">
        <v>919</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35">
      <c r="A313" s="382"/>
      <c r="B313" s="391"/>
      <c r="C313" s="579">
        <f t="shared" ref="C313:C316" si="180">INT($C$29)+3</f>
        <v>4</v>
      </c>
      <c r="D313" s="408"/>
      <c r="E313" s="459">
        <f t="shared" si="173"/>
        <v>172</v>
      </c>
      <c r="F313" s="465"/>
      <c r="G313" s="408"/>
      <c r="H313" s="753"/>
      <c r="I313" s="772" t="s">
        <v>918</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35">
      <c r="A314" s="382"/>
      <c r="B314" s="391"/>
      <c r="C314" s="579">
        <f t="shared" si="180"/>
        <v>4</v>
      </c>
      <c r="D314" s="408"/>
      <c r="E314" s="459">
        <f t="shared" si="173"/>
        <v>173</v>
      </c>
      <c r="F314" s="465"/>
      <c r="G314" s="408"/>
      <c r="H314" s="753"/>
      <c r="I314" s="769" t="s">
        <v>920</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35">
      <c r="A315" s="382"/>
      <c r="B315" s="391"/>
      <c r="C315" s="579">
        <f t="shared" si="180"/>
        <v>4</v>
      </c>
      <c r="D315" s="408"/>
      <c r="E315" s="459">
        <f t="shared" si="173"/>
        <v>174</v>
      </c>
      <c r="F315" s="465"/>
      <c r="G315" s="408"/>
      <c r="H315" s="753"/>
      <c r="I315" s="769" t="s">
        <v>923</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35">
      <c r="A316" s="382"/>
      <c r="B316" s="391"/>
      <c r="C316" s="579">
        <f t="shared" si="180"/>
        <v>4</v>
      </c>
      <c r="D316" s="408"/>
      <c r="E316" s="459">
        <f t="shared" si="173"/>
        <v>175</v>
      </c>
      <c r="F316" s="465"/>
      <c r="G316" s="408"/>
      <c r="H316" s="753"/>
      <c r="I316" s="772" t="s">
        <v>924</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35">
      <c r="A317" s="382"/>
      <c r="B317" s="391"/>
      <c r="C317" s="579">
        <f>INT($C$29)+3</f>
        <v>4</v>
      </c>
      <c r="D317" s="408"/>
      <c r="E317" s="459">
        <f t="shared" si="173"/>
        <v>176</v>
      </c>
      <c r="F317" s="465"/>
      <c r="G317" s="408"/>
      <c r="H317" s="753"/>
      <c r="I317" s="769" t="s">
        <v>920</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35">
      <c r="A318" s="382"/>
      <c r="B318" s="391"/>
      <c r="C318" s="579">
        <f>INT($C$29)+3</f>
        <v>4</v>
      </c>
      <c r="D318" s="408"/>
      <c r="E318" s="459">
        <f t="shared" si="173"/>
        <v>177</v>
      </c>
      <c r="F318" s="465"/>
      <c r="G318" s="408"/>
      <c r="H318" s="753"/>
      <c r="I318" s="769" t="s">
        <v>921</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35">
      <c r="A319" s="382"/>
      <c r="B319" s="391"/>
      <c r="C319" s="579">
        <f>INT($C$29)+3</f>
        <v>4</v>
      </c>
      <c r="D319" s="408"/>
      <c r="E319" s="459">
        <f t="shared" si="173"/>
        <v>178</v>
      </c>
      <c r="F319" s="465"/>
      <c r="G319" s="408"/>
      <c r="H319" s="753"/>
      <c r="I319" s="769" t="s">
        <v>922</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35">
      <c r="A320" s="382"/>
      <c r="B320" s="391"/>
      <c r="C320" s="579">
        <f t="shared" ref="C320" si="182">INT($C$29)+3</f>
        <v>4</v>
      </c>
      <c r="D320" s="408"/>
      <c r="E320" s="459">
        <f t="shared" si="173"/>
        <v>179</v>
      </c>
      <c r="F320" s="465"/>
      <c r="G320" s="408"/>
      <c r="H320" s="753"/>
      <c r="I320" s="772" t="s">
        <v>928</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35">
      <c r="A321" s="382"/>
      <c r="B321" s="391"/>
      <c r="C321" s="579">
        <f>INT($C$29)+3</f>
        <v>4</v>
      </c>
      <c r="D321" s="408"/>
      <c r="E321" s="459">
        <f t="shared" si="173"/>
        <v>180</v>
      </c>
      <c r="F321" s="465"/>
      <c r="G321" s="408"/>
      <c r="H321" s="753"/>
      <c r="I321" s="769" t="s">
        <v>920</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35">
      <c r="A322" s="382"/>
      <c r="B322" s="391"/>
      <c r="C322" s="579">
        <f>INT($C$29)+3</f>
        <v>4</v>
      </c>
      <c r="D322" s="408"/>
      <c r="E322" s="459">
        <f t="shared" si="173"/>
        <v>181</v>
      </c>
      <c r="F322" s="465"/>
      <c r="G322" s="408"/>
      <c r="H322" s="753"/>
      <c r="I322" s="769" t="s">
        <v>921</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35">
      <c r="A323" s="382"/>
      <c r="B323" s="391"/>
      <c r="C323" s="579">
        <f>INT($C$29)+3</f>
        <v>4</v>
      </c>
      <c r="D323" s="408"/>
      <c r="E323" s="459">
        <f t="shared" si="173"/>
        <v>182</v>
      </c>
      <c r="F323" s="465"/>
      <c r="G323" s="408"/>
      <c r="H323" s="755"/>
      <c r="I323" s="770" t="s">
        <v>922</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35">
      <c r="A324" s="382"/>
      <c r="B324" s="391"/>
      <c r="C324" s="579">
        <f>INT($C$29)+2</f>
        <v>3</v>
      </c>
      <c r="D324" s="408"/>
      <c r="E324" s="459">
        <f t="shared" si="173"/>
        <v>183</v>
      </c>
      <c r="F324" s="465"/>
      <c r="G324" s="408"/>
      <c r="H324" s="751"/>
      <c r="I324" s="751" t="s">
        <v>612</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35">
      <c r="A325" s="382"/>
      <c r="B325" s="391"/>
      <c r="C325" s="579">
        <f t="shared" si="179"/>
        <v>4</v>
      </c>
      <c r="D325" s="408"/>
      <c r="E325" s="459">
        <f t="shared" si="173"/>
        <v>184</v>
      </c>
      <c r="F325" s="465"/>
      <c r="G325" s="408"/>
      <c r="H325" s="753"/>
      <c r="I325" s="753" t="s">
        <v>613</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35">
      <c r="A326" s="382"/>
      <c r="B326" s="391"/>
      <c r="C326" s="579">
        <f t="shared" si="179"/>
        <v>4</v>
      </c>
      <c r="D326" s="408"/>
      <c r="E326" s="459">
        <f t="shared" si="173"/>
        <v>185</v>
      </c>
      <c r="F326" s="465"/>
      <c r="G326" s="408"/>
      <c r="H326" s="753"/>
      <c r="I326" s="753" t="s">
        <v>614</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35">
      <c r="A327" s="382"/>
      <c r="B327" s="391"/>
      <c r="C327" s="579">
        <f t="shared" si="179"/>
        <v>4</v>
      </c>
      <c r="D327" s="408"/>
      <c r="E327" s="459">
        <f t="shared" si="173"/>
        <v>186</v>
      </c>
      <c r="F327" s="465"/>
      <c r="G327" s="408"/>
      <c r="H327" s="757"/>
      <c r="I327" s="757" t="s">
        <v>745</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35">
      <c r="A328" s="382"/>
      <c r="B328" s="391"/>
      <c r="C328" s="579">
        <f>INT($C$29)+3</f>
        <v>4</v>
      </c>
      <c r="D328" s="408"/>
      <c r="E328" s="459">
        <f t="shared" si="173"/>
        <v>187</v>
      </c>
      <c r="F328" s="465"/>
      <c r="G328" s="408"/>
      <c r="H328" s="759"/>
      <c r="I328" s="759" t="s">
        <v>746</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35">
      <c r="A329" s="382"/>
      <c r="B329" s="391"/>
      <c r="C329" s="579">
        <f>INT($C$29)+2</f>
        <v>3</v>
      </c>
      <c r="D329" s="408"/>
      <c r="E329" s="459">
        <f t="shared" si="173"/>
        <v>188</v>
      </c>
      <c r="F329" s="465"/>
      <c r="G329" s="408"/>
      <c r="H329" s="596"/>
      <c r="I329" s="596" t="s">
        <v>747</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35">
      <c r="A330" s="382"/>
      <c r="B330" s="391"/>
      <c r="C330" s="579">
        <f t="shared" si="179"/>
        <v>4</v>
      </c>
      <c r="D330" s="408"/>
      <c r="E330" s="459">
        <f t="shared" si="173"/>
        <v>189</v>
      </c>
      <c r="F330" s="465"/>
      <c r="G330" s="408"/>
      <c r="H330" s="655"/>
      <c r="I330" s="655" t="s">
        <v>748</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35">
      <c r="A331" s="382"/>
      <c r="B331" s="391"/>
      <c r="C331" s="579">
        <f>INT($C$29)+2</f>
        <v>3</v>
      </c>
      <c r="D331" s="408"/>
      <c r="E331" s="459">
        <f t="shared" si="173"/>
        <v>190</v>
      </c>
      <c r="F331" s="465"/>
      <c r="G331" s="408"/>
      <c r="H331" s="656"/>
      <c r="I331" s="656" t="s">
        <v>749</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35">
      <c r="A332" s="382"/>
      <c r="B332" s="391"/>
      <c r="C332" s="579">
        <f>INT($C$29)+3</f>
        <v>4</v>
      </c>
      <c r="D332" s="408"/>
      <c r="E332" s="459">
        <f t="shared" si="173"/>
        <v>191</v>
      </c>
      <c r="F332" s="465"/>
      <c r="G332" s="408"/>
      <c r="H332" s="481"/>
      <c r="I332" s="481" t="s">
        <v>750</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35">
      <c r="A333" s="382"/>
      <c r="B333" s="391"/>
      <c r="C333" s="579">
        <f>INT($C$29)+3</f>
        <v>4</v>
      </c>
      <c r="D333" s="408"/>
      <c r="E333" s="459">
        <f t="shared" si="173"/>
        <v>192</v>
      </c>
      <c r="F333" s="465"/>
      <c r="G333" s="408"/>
      <c r="H333" s="759"/>
      <c r="I333" s="759" t="s">
        <v>751</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35">
      <c r="A334" s="382"/>
      <c r="B334" s="391"/>
      <c r="C334" s="579">
        <f>INT($C$29)+2</f>
        <v>3</v>
      </c>
      <c r="D334" s="408"/>
      <c r="E334" s="459">
        <f t="shared" si="173"/>
        <v>193</v>
      </c>
      <c r="F334" s="465"/>
      <c r="G334" s="408"/>
      <c r="H334" s="751" t="str">
        <f>Sheep!$H$253&amp;" Maternal"</f>
        <v>Spr Maternal</v>
      </c>
      <c r="I334" s="751" t="s">
        <v>916</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35">
      <c r="A335" s="382"/>
      <c r="B335" s="391"/>
      <c r="C335" s="579">
        <f>INT($C$29)+3</f>
        <v>4</v>
      </c>
      <c r="D335" s="408"/>
      <c r="E335" s="459">
        <f t="shared" ref="E335:E357" si="184">E334+1</f>
        <v>194</v>
      </c>
      <c r="F335" s="465"/>
      <c r="G335" s="408"/>
      <c r="H335" s="753"/>
      <c r="I335" s="772" t="s">
        <v>917</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35">
      <c r="A336" s="382"/>
      <c r="B336" s="391"/>
      <c r="C336" s="579">
        <f>INT($C$29)+3</f>
        <v>4</v>
      </c>
      <c r="D336" s="408"/>
      <c r="E336" s="459">
        <f t="shared" si="184"/>
        <v>195</v>
      </c>
      <c r="F336" s="465"/>
      <c r="G336" s="408"/>
      <c r="H336" s="753"/>
      <c r="I336" s="769" t="s">
        <v>919</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35">
      <c r="A337" s="382"/>
      <c r="B337" s="391"/>
      <c r="C337" s="579">
        <f t="shared" ref="C337:C344" si="185">INT($C$29)+3</f>
        <v>4</v>
      </c>
      <c r="D337" s="408"/>
      <c r="E337" s="459">
        <f t="shared" si="184"/>
        <v>196</v>
      </c>
      <c r="F337" s="465"/>
      <c r="G337" s="408"/>
      <c r="H337" s="753"/>
      <c r="I337" s="772" t="s">
        <v>918</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35">
      <c r="A338" s="382"/>
      <c r="B338" s="391"/>
      <c r="C338" s="579">
        <f t="shared" si="185"/>
        <v>4</v>
      </c>
      <c r="D338" s="408"/>
      <c r="E338" s="459">
        <f t="shared" si="184"/>
        <v>197</v>
      </c>
      <c r="F338" s="465"/>
      <c r="G338" s="408"/>
      <c r="H338" s="753"/>
      <c r="I338" s="769" t="s">
        <v>920</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35">
      <c r="A339" s="382"/>
      <c r="B339" s="391"/>
      <c r="C339" s="579">
        <f t="shared" si="185"/>
        <v>4</v>
      </c>
      <c r="D339" s="408"/>
      <c r="E339" s="459">
        <f t="shared" si="184"/>
        <v>198</v>
      </c>
      <c r="F339" s="465"/>
      <c r="G339" s="408"/>
      <c r="H339" s="753"/>
      <c r="I339" s="769" t="s">
        <v>923</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35">
      <c r="A340" s="382"/>
      <c r="B340" s="391"/>
      <c r="C340" s="579">
        <f t="shared" si="185"/>
        <v>4</v>
      </c>
      <c r="D340" s="408"/>
      <c r="E340" s="459">
        <f t="shared" si="184"/>
        <v>199</v>
      </c>
      <c r="F340" s="465"/>
      <c r="G340" s="408"/>
      <c r="H340" s="753"/>
      <c r="I340" s="772" t="s">
        <v>924</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35">
      <c r="A341" s="382"/>
      <c r="B341" s="391"/>
      <c r="C341" s="579">
        <f>INT($C$29)+3</f>
        <v>4</v>
      </c>
      <c r="D341" s="408"/>
      <c r="E341" s="459">
        <f t="shared" si="184"/>
        <v>200</v>
      </c>
      <c r="F341" s="465"/>
      <c r="G341" s="408"/>
      <c r="H341" s="753"/>
      <c r="I341" s="769" t="s">
        <v>920</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35">
      <c r="A342" s="382"/>
      <c r="B342" s="391"/>
      <c r="C342" s="579">
        <f>INT($C$29)+3</f>
        <v>4</v>
      </c>
      <c r="D342" s="408"/>
      <c r="E342" s="459">
        <f t="shared" si="184"/>
        <v>201</v>
      </c>
      <c r="F342" s="465"/>
      <c r="G342" s="408"/>
      <c r="H342" s="753"/>
      <c r="I342" s="769" t="s">
        <v>921</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35">
      <c r="A343" s="382"/>
      <c r="B343" s="391"/>
      <c r="C343" s="579">
        <f>INT($C$29)+3</f>
        <v>4</v>
      </c>
      <c r="D343" s="408"/>
      <c r="E343" s="459">
        <f t="shared" si="184"/>
        <v>202</v>
      </c>
      <c r="F343" s="465"/>
      <c r="G343" s="408"/>
      <c r="H343" s="753"/>
      <c r="I343" s="769" t="s">
        <v>922</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35">
      <c r="A344" s="382"/>
      <c r="B344" s="391"/>
      <c r="C344" s="579">
        <f t="shared" si="185"/>
        <v>4</v>
      </c>
      <c r="D344" s="408"/>
      <c r="E344" s="459">
        <f t="shared" si="184"/>
        <v>203</v>
      </c>
      <c r="F344" s="465"/>
      <c r="G344" s="408"/>
      <c r="H344" s="753"/>
      <c r="I344" s="772" t="s">
        <v>928</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35">
      <c r="A345" s="382"/>
      <c r="B345" s="391"/>
      <c r="C345" s="579">
        <f>INT($C$29)+3</f>
        <v>4</v>
      </c>
      <c r="D345" s="408"/>
      <c r="E345" s="459">
        <f t="shared" si="184"/>
        <v>204</v>
      </c>
      <c r="F345" s="465"/>
      <c r="G345" s="408"/>
      <c r="H345" s="753"/>
      <c r="I345" s="769" t="s">
        <v>920</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35">
      <c r="A346" s="382"/>
      <c r="B346" s="391"/>
      <c r="C346" s="579">
        <f>INT($C$29)+3</f>
        <v>4</v>
      </c>
      <c r="D346" s="408"/>
      <c r="E346" s="459">
        <f t="shared" si="184"/>
        <v>205</v>
      </c>
      <c r="F346" s="465"/>
      <c r="G346" s="408"/>
      <c r="H346" s="753"/>
      <c r="I346" s="769" t="s">
        <v>921</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35">
      <c r="A347" s="382"/>
      <c r="B347" s="391"/>
      <c r="C347" s="579">
        <f>INT($C$29)+3</f>
        <v>4</v>
      </c>
      <c r="D347" s="408"/>
      <c r="E347" s="459">
        <f t="shared" si="184"/>
        <v>206</v>
      </c>
      <c r="F347" s="465"/>
      <c r="G347" s="408"/>
      <c r="H347" s="755"/>
      <c r="I347" s="770" t="s">
        <v>922</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35">
      <c r="A348" s="382"/>
      <c r="B348" s="391"/>
      <c r="C348" s="579">
        <f>INT($C$29)+2</f>
        <v>3</v>
      </c>
      <c r="D348" s="408"/>
      <c r="E348" s="459">
        <f t="shared" si="184"/>
        <v>207</v>
      </c>
      <c r="F348" s="465"/>
      <c r="G348" s="408"/>
      <c r="H348" s="751"/>
      <c r="I348" s="751" t="s">
        <v>612</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35">
      <c r="A349" s="382"/>
      <c r="B349" s="391"/>
      <c r="C349" s="579">
        <f t="shared" si="179"/>
        <v>4</v>
      </c>
      <c r="D349" s="408"/>
      <c r="E349" s="459">
        <f t="shared" si="184"/>
        <v>208</v>
      </c>
      <c r="F349" s="465"/>
      <c r="G349" s="408"/>
      <c r="H349" s="753"/>
      <c r="I349" s="753" t="s">
        <v>613</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35">
      <c r="A350" s="382"/>
      <c r="B350" s="391"/>
      <c r="C350" s="579">
        <f t="shared" si="179"/>
        <v>4</v>
      </c>
      <c r="D350" s="408"/>
      <c r="E350" s="459">
        <f t="shared" si="184"/>
        <v>209</v>
      </c>
      <c r="F350" s="465"/>
      <c r="G350" s="408"/>
      <c r="H350" s="753"/>
      <c r="I350" s="753" t="s">
        <v>614</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35">
      <c r="A351" s="382"/>
      <c r="B351" s="391"/>
      <c r="C351" s="579">
        <f t="shared" si="179"/>
        <v>4</v>
      </c>
      <c r="D351" s="408"/>
      <c r="E351" s="459">
        <f t="shared" si="184"/>
        <v>210</v>
      </c>
      <c r="F351" s="465"/>
      <c r="G351" s="408"/>
      <c r="H351" s="757"/>
      <c r="I351" s="757" t="s">
        <v>745</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35">
      <c r="A352" s="382"/>
      <c r="B352" s="391"/>
      <c r="C352" s="579">
        <f>INT($C$29)+3</f>
        <v>4</v>
      </c>
      <c r="D352" s="408"/>
      <c r="E352" s="459">
        <f t="shared" si="184"/>
        <v>211</v>
      </c>
      <c r="F352" s="465"/>
      <c r="G352" s="408"/>
      <c r="H352" s="759"/>
      <c r="I352" s="759" t="s">
        <v>746</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35">
      <c r="A353" s="382"/>
      <c r="B353" s="391"/>
      <c r="C353" s="579">
        <f>INT($C$29)+2</f>
        <v>3</v>
      </c>
      <c r="D353" s="408"/>
      <c r="E353" s="459">
        <f t="shared" si="184"/>
        <v>212</v>
      </c>
      <c r="F353" s="465"/>
      <c r="G353" s="408"/>
      <c r="H353" s="596"/>
      <c r="I353" s="596" t="s">
        <v>747</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35">
      <c r="A354" s="382"/>
      <c r="B354" s="391"/>
      <c r="C354" s="579">
        <f t="shared" si="179"/>
        <v>4</v>
      </c>
      <c r="D354" s="408"/>
      <c r="E354" s="459">
        <f t="shared" si="184"/>
        <v>213</v>
      </c>
      <c r="F354" s="465"/>
      <c r="G354" s="408"/>
      <c r="H354" s="655"/>
      <c r="I354" s="655" t="s">
        <v>748</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35">
      <c r="A355" s="382"/>
      <c r="B355" s="391"/>
      <c r="C355" s="579">
        <f>INT($C$29)+2</f>
        <v>3</v>
      </c>
      <c r="D355" s="408"/>
      <c r="E355" s="459">
        <f t="shared" si="184"/>
        <v>214</v>
      </c>
      <c r="F355" s="465"/>
      <c r="G355" s="408"/>
      <c r="H355" s="656"/>
      <c r="I355" s="656" t="s">
        <v>749</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35">
      <c r="A356" s="382"/>
      <c r="B356" s="391"/>
      <c r="C356" s="579">
        <f>INT($C$29)+3</f>
        <v>4</v>
      </c>
      <c r="D356" s="408"/>
      <c r="E356" s="459">
        <f t="shared" si="184"/>
        <v>215</v>
      </c>
      <c r="F356" s="465"/>
      <c r="G356" s="408"/>
      <c r="H356" s="481"/>
      <c r="I356" s="481" t="s">
        <v>750</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35">
      <c r="A357" s="382"/>
      <c r="B357" s="391"/>
      <c r="C357" s="579">
        <f>INT($C$29)+3</f>
        <v>4</v>
      </c>
      <c r="D357" s="408"/>
      <c r="E357" s="459">
        <f t="shared" si="184"/>
        <v>216</v>
      </c>
      <c r="F357" s="465"/>
      <c r="G357" s="408"/>
      <c r="H357" s="759"/>
      <c r="I357" s="759" t="s">
        <v>751</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15" customHeight="1" outlineLevel="2" x14ac:dyDescent="0.3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428</v>
      </c>
      <c r="SK358" s="394"/>
      <c r="SL358" s="382"/>
      <c r="SM358" s="382"/>
      <c r="SN358" s="382"/>
    </row>
    <row r="359" spans="1:508" ht="5.15" customHeight="1" outlineLevel="2" x14ac:dyDescent="0.3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15" customHeight="1" outlineLevel="1" x14ac:dyDescent="0.3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128</v>
      </c>
      <c r="SL360" s="382"/>
      <c r="SM360" s="382"/>
      <c r="SN360" s="382"/>
    </row>
    <row r="361" spans="1:508" ht="5.15" customHeight="1" x14ac:dyDescent="0.3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3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3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3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3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3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3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3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35">
      <c r="C369" s="578" t="s">
        <v>734</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265625" defaultRowHeight="14.5" x14ac:dyDescent="0.35"/>
  <cols>
    <col min="1" max="1" width="20" style="70" customWidth="1"/>
    <col min="2" max="2" width="10.54296875" style="70" bestFit="1" customWidth="1"/>
    <col min="3" max="3" width="10.7265625" style="70" bestFit="1" customWidth="1"/>
    <col min="4" max="16384" width="8.7265625" style="70"/>
  </cols>
  <sheetData>
    <row r="2" spans="1:2" x14ac:dyDescent="0.35">
      <c r="A2" s="71" t="s">
        <v>84</v>
      </c>
    </row>
    <row r="3" spans="1:2" x14ac:dyDescent="0.35">
      <c r="A3" s="72" t="s">
        <v>85</v>
      </c>
      <c r="B3" s="329">
        <v>1</v>
      </c>
    </row>
    <row r="4" spans="1:2" ht="7.4" customHeight="1" x14ac:dyDescent="0.35"/>
    <row r="5" spans="1:2" x14ac:dyDescent="0.35">
      <c r="A5" s="72" t="s">
        <v>411</v>
      </c>
      <c r="B5" s="329">
        <v>1</v>
      </c>
    </row>
    <row r="6" spans="1:2" ht="7.4" customHeight="1" x14ac:dyDescent="0.35"/>
    <row r="7" spans="1:2" x14ac:dyDescent="0.35">
      <c r="A7" s="73" t="s">
        <v>412</v>
      </c>
      <c r="B7" s="329">
        <v>1</v>
      </c>
    </row>
    <row r="8" spans="1:2" ht="7.4" customHeight="1" x14ac:dyDescent="0.35"/>
    <row r="9" spans="1:2" x14ac:dyDescent="0.35">
      <c r="A9" s="72" t="s">
        <v>87</v>
      </c>
      <c r="B9" s="329">
        <v>1.25</v>
      </c>
    </row>
    <row r="11" spans="1:2" x14ac:dyDescent="0.35">
      <c r="A11" s="71" t="s">
        <v>86</v>
      </c>
    </row>
    <row r="12" spans="1:2" x14ac:dyDescent="0.35">
      <c r="A12" s="72" t="s">
        <v>88</v>
      </c>
      <c r="B12" s="329">
        <v>11</v>
      </c>
    </row>
    <row r="13" spans="1:2" ht="7.4" customHeight="1" x14ac:dyDescent="0.35"/>
    <row r="14" spans="1:2" x14ac:dyDescent="0.35">
      <c r="A14" s="72" t="s">
        <v>89</v>
      </c>
      <c r="B14" s="329">
        <v>10</v>
      </c>
    </row>
    <row r="16" spans="1:2" x14ac:dyDescent="0.35">
      <c r="A16" s="71" t="s">
        <v>90</v>
      </c>
    </row>
    <row r="17" spans="1:2" x14ac:dyDescent="0.35">
      <c r="A17" s="72" t="s">
        <v>91</v>
      </c>
      <c r="B17" s="329">
        <v>0.85</v>
      </c>
    </row>
    <row r="19" spans="1:2" x14ac:dyDescent="0.35">
      <c r="A19" s="72" t="s">
        <v>92</v>
      </c>
      <c r="B19" s="72"/>
    </row>
    <row r="20" spans="1:2" x14ac:dyDescent="0.35">
      <c r="A20" s="72" t="s">
        <v>396</v>
      </c>
      <c r="B20" s="329">
        <v>1.3</v>
      </c>
    </row>
    <row r="21" spans="1:2" x14ac:dyDescent="0.35">
      <c r="A21" s="72" t="s">
        <v>59</v>
      </c>
      <c r="B21" s="329">
        <v>1.1000000000000001</v>
      </c>
    </row>
    <row r="22" spans="1:2" x14ac:dyDescent="0.35">
      <c r="A22" s="72" t="s">
        <v>60</v>
      </c>
      <c r="B22" s="329">
        <v>1.1000000000000001</v>
      </c>
    </row>
    <row r="23" spans="1:2" x14ac:dyDescent="0.35">
      <c r="A23" s="72" t="s">
        <v>61</v>
      </c>
      <c r="B23" s="329">
        <v>1.2</v>
      </c>
    </row>
    <row r="24" spans="1:2" x14ac:dyDescent="0.35">
      <c r="A24" s="73" t="s">
        <v>62</v>
      </c>
      <c r="B24" s="329">
        <v>1</v>
      </c>
    </row>
    <row r="25" spans="1:2" x14ac:dyDescent="0.35">
      <c r="A25" s="73" t="s">
        <v>899</v>
      </c>
      <c r="B25" s="329">
        <v>1</v>
      </c>
    </row>
    <row r="26" spans="1:2" x14ac:dyDescent="0.35">
      <c r="A26" s="73" t="s">
        <v>900</v>
      </c>
      <c r="B26" s="329">
        <v>1</v>
      </c>
    </row>
    <row r="27" spans="1:2" x14ac:dyDescent="0.35">
      <c r="A27" s="73" t="s">
        <v>901</v>
      </c>
      <c r="B27" s="329">
        <v>1</v>
      </c>
    </row>
    <row r="28" spans="1:2" x14ac:dyDescent="0.35">
      <c r="A28" s="73" t="s">
        <v>1223</v>
      </c>
      <c r="B28" s="329">
        <v>1</v>
      </c>
    </row>
    <row r="30" spans="1:2" x14ac:dyDescent="0.35">
      <c r="A30" s="72" t="s">
        <v>93</v>
      </c>
      <c r="B30" s="72"/>
    </row>
    <row r="31" spans="1:2" x14ac:dyDescent="0.35">
      <c r="A31" s="73" t="s">
        <v>396</v>
      </c>
      <c r="B31" s="329">
        <v>1.2</v>
      </c>
    </row>
    <row r="32" spans="1:2" x14ac:dyDescent="0.35">
      <c r="A32" s="73" t="s">
        <v>59</v>
      </c>
      <c r="B32" s="329">
        <v>1.1000000000000001</v>
      </c>
    </row>
    <row r="33" spans="1:2" x14ac:dyDescent="0.35">
      <c r="A33" s="73" t="s">
        <v>60</v>
      </c>
      <c r="B33" s="329">
        <v>1.1000000000000001</v>
      </c>
    </row>
    <row r="34" spans="1:2" x14ac:dyDescent="0.35">
      <c r="A34" s="73" t="s">
        <v>61</v>
      </c>
      <c r="B34" s="329">
        <v>1.2</v>
      </c>
    </row>
    <row r="35" spans="1:2" x14ac:dyDescent="0.35">
      <c r="A35" s="73" t="s">
        <v>62</v>
      </c>
      <c r="B35" s="329">
        <v>1</v>
      </c>
    </row>
    <row r="36" spans="1:2" x14ac:dyDescent="0.35">
      <c r="A36" s="73" t="s">
        <v>899</v>
      </c>
      <c r="B36" s="329">
        <v>1</v>
      </c>
    </row>
    <row r="37" spans="1:2" x14ac:dyDescent="0.35">
      <c r="A37" s="73" t="s">
        <v>900</v>
      </c>
      <c r="B37" s="329">
        <v>1</v>
      </c>
    </row>
    <row r="38" spans="1:2" x14ac:dyDescent="0.35">
      <c r="A38" s="73" t="s">
        <v>901</v>
      </c>
      <c r="B38" s="329">
        <v>1</v>
      </c>
    </row>
    <row r="39" spans="1:2" x14ac:dyDescent="0.35">
      <c r="A39" s="73" t="s">
        <v>1223</v>
      </c>
      <c r="B39" s="329">
        <v>1</v>
      </c>
    </row>
    <row r="41" spans="1:2" x14ac:dyDescent="0.35">
      <c r="A41" s="72" t="s">
        <v>99</v>
      </c>
      <c r="B41" s="72"/>
    </row>
    <row r="42" spans="1:2" x14ac:dyDescent="0.35">
      <c r="A42" s="73" t="s">
        <v>396</v>
      </c>
      <c r="B42" s="329">
        <v>1</v>
      </c>
    </row>
    <row r="43" spans="1:2" x14ac:dyDescent="0.35">
      <c r="A43" s="73" t="s">
        <v>59</v>
      </c>
      <c r="B43" s="329">
        <v>1</v>
      </c>
    </row>
    <row r="44" spans="1:2" x14ac:dyDescent="0.35">
      <c r="A44" s="73" t="s">
        <v>60</v>
      </c>
      <c r="B44" s="329">
        <v>1</v>
      </c>
    </row>
    <row r="45" spans="1:2" x14ac:dyDescent="0.35">
      <c r="A45" s="73" t="s">
        <v>61</v>
      </c>
      <c r="B45" s="329">
        <v>1</v>
      </c>
    </row>
    <row r="46" spans="1:2" x14ac:dyDescent="0.35">
      <c r="A46" s="73" t="s">
        <v>62</v>
      </c>
      <c r="B46" s="329">
        <v>1</v>
      </c>
    </row>
    <row r="47" spans="1:2" x14ac:dyDescent="0.35">
      <c r="A47" s="73" t="s">
        <v>899</v>
      </c>
      <c r="B47" s="329">
        <v>1</v>
      </c>
    </row>
    <row r="48" spans="1:2" x14ac:dyDescent="0.35">
      <c r="A48" s="73" t="s">
        <v>900</v>
      </c>
      <c r="B48" s="329">
        <v>1</v>
      </c>
    </row>
    <row r="49" spans="1:3" x14ac:dyDescent="0.35">
      <c r="A49" s="73" t="s">
        <v>901</v>
      </c>
      <c r="B49" s="329">
        <v>1</v>
      </c>
    </row>
    <row r="50" spans="1:3" x14ac:dyDescent="0.35">
      <c r="A50" s="73" t="s">
        <v>1223</v>
      </c>
      <c r="B50" s="329">
        <v>1</v>
      </c>
    </row>
    <row r="53" spans="1:3" x14ac:dyDescent="0.35">
      <c r="A53" s="71" t="s">
        <v>95</v>
      </c>
    </row>
    <row r="54" spans="1:3" x14ac:dyDescent="0.35">
      <c r="A54" s="72" t="s">
        <v>94</v>
      </c>
      <c r="B54" s="329">
        <v>7</v>
      </c>
    </row>
    <row r="56" spans="1:3" x14ac:dyDescent="0.35">
      <c r="A56" s="71" t="s">
        <v>96</v>
      </c>
    </row>
    <row r="57" spans="1:3" x14ac:dyDescent="0.35">
      <c r="A57" s="72" t="s">
        <v>97</v>
      </c>
      <c r="B57" s="1005">
        <f>MIN(364,INT((C57 - DATE(YEAR(C57),1,1))))</f>
        <v>104</v>
      </c>
      <c r="C57" s="1033">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265625" defaultRowHeight="14.5" outlineLevelRow="1" x14ac:dyDescent="0.35"/>
  <cols>
    <col min="1" max="1" width="5.453125" style="70" customWidth="1"/>
    <col min="2" max="2" width="4.26953125" style="70" customWidth="1"/>
    <col min="3" max="3" width="4.453125" style="70" customWidth="1"/>
    <col min="4" max="4" width="1.54296875" style="70" customWidth="1"/>
    <col min="5" max="5" width="2.54296875" style="70" customWidth="1"/>
    <col min="6" max="6" width="2.453125" style="70" customWidth="1"/>
    <col min="7" max="7" width="10.7265625" style="70" customWidth="1"/>
    <col min="8" max="8" width="11.54296875" style="70" customWidth="1"/>
    <col min="9" max="9" width="17.7265625" style="70" customWidth="1"/>
    <col min="10" max="10" width="14" style="70" customWidth="1"/>
    <col min="11" max="11" width="17.26953125" style="70" customWidth="1"/>
    <col min="12" max="12" width="15.453125" style="70" customWidth="1"/>
    <col min="13" max="13" width="14.26953125" style="70" customWidth="1"/>
    <col min="14" max="15" width="14.7265625" style="70" customWidth="1"/>
    <col min="16" max="17" width="13.26953125" style="70" customWidth="1"/>
    <col min="18" max="16384" width="8.7265625" style="70"/>
  </cols>
  <sheetData>
    <row r="1" spans="1:26" s="9"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s="9"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s="9" customFormat="1" ht="5.15" customHeight="1" x14ac:dyDescent="0.3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35">
      <c r="A4" s="6"/>
      <c r="B4" s="7"/>
      <c r="C4" s="13"/>
      <c r="D4" s="13"/>
      <c r="E4" s="13" t="s">
        <v>1</v>
      </c>
      <c r="F4" s="14"/>
      <c r="G4" s="15" t="s">
        <v>370</v>
      </c>
      <c r="H4" s="14"/>
      <c r="I4" s="14"/>
      <c r="J4" s="14"/>
      <c r="K4" s="14"/>
      <c r="L4" s="14"/>
      <c r="M4" s="14"/>
      <c r="N4" s="14"/>
      <c r="O4" s="14"/>
      <c r="P4" s="14"/>
      <c r="Q4" s="14"/>
      <c r="R4" s="14"/>
      <c r="S4" s="16"/>
      <c r="T4" s="14"/>
      <c r="U4" s="16"/>
      <c r="V4" s="16"/>
      <c r="W4" s="17"/>
      <c r="X4" s="8"/>
      <c r="Y4" s="8"/>
      <c r="Z4" s="8"/>
    </row>
    <row r="5" spans="1:26" s="9" customFormat="1" ht="12" customHeight="1" outlineLevel="1" x14ac:dyDescent="0.3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3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3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3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3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3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3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15" customHeight="1" outlineLevel="1" x14ac:dyDescent="0.3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15" customHeight="1" outlineLevel="1" x14ac:dyDescent="0.3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3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35">
      <c r="A15" s="6"/>
      <c r="B15" s="7"/>
      <c r="C15" s="18"/>
      <c r="D15" s="18"/>
      <c r="E15" s="18"/>
      <c r="F15" s="27"/>
      <c r="G15" s="211"/>
      <c r="H15" s="211"/>
      <c r="I15" s="211" t="s">
        <v>957</v>
      </c>
      <c r="J15" s="372">
        <v>1</v>
      </c>
      <c r="K15" s="58"/>
      <c r="Q15" s="33"/>
      <c r="R15" s="33"/>
      <c r="S15" s="33"/>
      <c r="T15" s="33"/>
      <c r="U15" s="33"/>
      <c r="V15" s="31"/>
      <c r="W15" s="17"/>
      <c r="X15" s="8"/>
      <c r="Y15" s="8"/>
      <c r="Z15" s="8"/>
    </row>
    <row r="16" spans="1:26" s="9" customFormat="1" ht="12" customHeight="1" outlineLevel="1" x14ac:dyDescent="0.35">
      <c r="A16" s="6"/>
      <c r="B16" s="7"/>
      <c r="C16" s="18"/>
      <c r="D16" s="18"/>
      <c r="E16" s="18"/>
      <c r="F16" s="27"/>
      <c r="G16" s="211"/>
      <c r="H16" s="211"/>
      <c r="I16" s="303" t="s">
        <v>1001</v>
      </c>
      <c r="J16" s="871">
        <v>0.05</v>
      </c>
      <c r="K16" s="58"/>
      <c r="L16" s="58"/>
      <c r="O16" s="58"/>
      <c r="P16" s="33"/>
      <c r="Q16" s="33"/>
      <c r="R16" s="33"/>
      <c r="S16" s="33"/>
      <c r="T16" s="33"/>
      <c r="U16" s="33"/>
      <c r="V16" s="31"/>
      <c r="W16" s="17"/>
      <c r="X16" s="8"/>
      <c r="Y16" s="8"/>
      <c r="Z16" s="8"/>
    </row>
    <row r="17" spans="1:26" s="687" customFormat="1" ht="12" customHeight="1" outlineLevel="1" x14ac:dyDescent="0.3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35">
      <c r="A18" s="691"/>
      <c r="B18" s="688"/>
      <c r="C18" s="700"/>
      <c r="D18" s="700"/>
      <c r="E18" s="700"/>
      <c r="F18" s="704"/>
      <c r="G18" s="870"/>
      <c r="H18" s="870"/>
      <c r="I18" s="701" t="s">
        <v>955</v>
      </c>
      <c r="J18" s="701"/>
      <c r="K18" s="110" t="s">
        <v>954</v>
      </c>
      <c r="L18" s="832"/>
      <c r="M18" s="833">
        <v>0.5</v>
      </c>
      <c r="O18" s="58"/>
      <c r="P18" s="257"/>
      <c r="Q18" s="257"/>
      <c r="R18" s="257"/>
      <c r="S18" s="257"/>
      <c r="T18" s="257"/>
      <c r="U18" s="257"/>
      <c r="V18" s="696"/>
      <c r="W18" s="695"/>
      <c r="X18" s="690"/>
      <c r="Y18" s="690"/>
      <c r="Z18" s="690"/>
    </row>
    <row r="19" spans="1:26" s="687" customFormat="1" ht="12" customHeight="1" outlineLevel="1" x14ac:dyDescent="0.35">
      <c r="A19" s="691"/>
      <c r="B19" s="688"/>
      <c r="C19" s="700"/>
      <c r="D19" s="700"/>
      <c r="E19" s="700"/>
      <c r="F19" s="704"/>
      <c r="G19" s="870"/>
      <c r="H19" s="870"/>
      <c r="I19" s="101" t="s">
        <v>763</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3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15" customHeight="1" outlineLevel="1" x14ac:dyDescent="0.3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3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3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15" customHeight="1" outlineLevel="1" collapsed="1" thickBot="1" x14ac:dyDescent="0.4">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15" customHeight="1" outlineLevel="1" x14ac:dyDescent="0.3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35">
      <c r="A27" s="691"/>
      <c r="B27" s="126"/>
      <c r="C27" s="709"/>
      <c r="D27" s="709">
        <v>0</v>
      </c>
      <c r="E27" s="709" t="s">
        <v>1</v>
      </c>
      <c r="F27" s="85"/>
      <c r="G27" s="86" t="s">
        <v>1108</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35">
      <c r="A28" s="691"/>
      <c r="B28" s="126"/>
      <c r="C28" s="709"/>
      <c r="D28" s="91"/>
      <c r="E28" s="700"/>
      <c r="F28" s="93"/>
      <c r="G28" s="94" t="s">
        <v>1109</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35">
      <c r="A29" s="691"/>
      <c r="B29" s="126"/>
      <c r="C29" s="700"/>
      <c r="D29" s="709"/>
      <c r="E29" s="700"/>
      <c r="F29" s="93"/>
      <c r="G29" s="98">
        <v>37998.72855324074</v>
      </c>
      <c r="H29" s="99">
        <v>37998.72855324074</v>
      </c>
      <c r="I29" s="94"/>
      <c r="J29" s="94"/>
      <c r="K29" s="94" t="s">
        <v>1110</v>
      </c>
      <c r="L29" s="94"/>
      <c r="M29" s="94"/>
      <c r="N29" s="94"/>
      <c r="O29" s="94"/>
      <c r="P29" s="94"/>
      <c r="Q29" s="94"/>
      <c r="R29" s="94"/>
      <c r="S29" s="95"/>
      <c r="T29" s="96"/>
      <c r="U29" s="96"/>
      <c r="V29" s="96"/>
      <c r="W29" s="695"/>
      <c r="X29" s="690"/>
      <c r="Y29" s="690"/>
      <c r="Z29" s="690"/>
    </row>
    <row r="30" spans="1:26" s="687" customFormat="1" ht="13.15" customHeight="1" outlineLevel="1" x14ac:dyDescent="0.3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3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3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3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35">
      <c r="A34" s="691"/>
      <c r="B34" s="126"/>
      <c r="C34" s="108"/>
      <c r="D34" s="108"/>
      <c r="E34" s="108"/>
      <c r="F34" s="700"/>
      <c r="G34" s="725"/>
      <c r="H34" s="725"/>
      <c r="I34" s="725"/>
      <c r="J34" s="725" t="s">
        <v>837</v>
      </c>
      <c r="K34" s="725" t="s">
        <v>410</v>
      </c>
      <c r="L34" s="725" t="s">
        <v>806</v>
      </c>
      <c r="M34" s="725" t="s">
        <v>807</v>
      </c>
      <c r="N34" s="725" t="s">
        <v>808</v>
      </c>
      <c r="O34" s="725" t="s">
        <v>809</v>
      </c>
      <c r="P34" s="725" t="s">
        <v>810</v>
      </c>
      <c r="Q34" s="725" t="s">
        <v>811</v>
      </c>
      <c r="R34" s="725" t="s">
        <v>812</v>
      </c>
      <c r="S34" s="725" t="s">
        <v>813</v>
      </c>
      <c r="T34" s="725"/>
      <c r="U34" s="725"/>
      <c r="V34" s="725"/>
      <c r="W34" s="695"/>
      <c r="X34" s="690"/>
      <c r="Y34" s="690"/>
      <c r="Z34" s="690"/>
    </row>
    <row r="35" spans="1:26" s="687" customFormat="1" ht="5.15" customHeight="1" outlineLevel="1" x14ac:dyDescent="0.35">
      <c r="A35" s="691"/>
      <c r="B35" s="126"/>
      <c r="C35" s="91" t="s">
        <v>122</v>
      </c>
      <c r="D35" s="108"/>
      <c r="E35" s="108"/>
      <c r="F35" s="700"/>
      <c r="G35" s="725"/>
      <c r="H35" s="725"/>
      <c r="I35" s="725"/>
      <c r="J35" s="109" t="s">
        <v>123</v>
      </c>
      <c r="K35" s="725"/>
      <c r="L35" s="725"/>
      <c r="M35" s="725"/>
      <c r="N35" s="725"/>
      <c r="O35" s="725"/>
      <c r="P35" s="725"/>
      <c r="Q35" s="725"/>
      <c r="R35" s="725"/>
      <c r="S35" s="725"/>
      <c r="T35" s="725"/>
      <c r="U35" s="725"/>
      <c r="V35" s="725"/>
      <c r="W35" s="695"/>
      <c r="X35" s="690"/>
      <c r="Y35" s="690"/>
      <c r="Z35" s="690"/>
    </row>
    <row r="36" spans="1:26" s="687" customFormat="1" ht="5.15" customHeight="1" outlineLevel="1" x14ac:dyDescent="0.3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35">
      <c r="A37" s="691"/>
      <c r="B37" s="126"/>
      <c r="C37" s="108"/>
      <c r="D37" s="108"/>
      <c r="E37" s="108"/>
      <c r="F37" s="110"/>
      <c r="G37" s="716" t="s">
        <v>1111</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3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3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3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15" customHeight="1" outlineLevel="1" x14ac:dyDescent="0.35">
      <c r="A41" s="691"/>
      <c r="B41" s="126"/>
      <c r="C41" s="91" t="s">
        <v>126</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3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128</v>
      </c>
      <c r="X42" s="690"/>
      <c r="Y42" s="690"/>
      <c r="Z42" s="690"/>
    </row>
    <row r="43" spans="1:26" s="687" customFormat="1" ht="12" customHeight="1" outlineLevel="1" x14ac:dyDescent="0.3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15" customHeight="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15" customHeight="1" x14ac:dyDescent="0.3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35">
      <c r="A48" s="6"/>
      <c r="B48" s="7"/>
      <c r="C48" s="13"/>
      <c r="D48" s="13"/>
      <c r="E48" s="13" t="s">
        <v>1</v>
      </c>
      <c r="F48" s="14"/>
      <c r="G48" s="15" t="s">
        <v>233</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3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3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3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3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3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3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3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15" customHeight="1" outlineLevel="1" x14ac:dyDescent="0.3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15" customHeight="1" outlineLevel="1" x14ac:dyDescent="0.3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35">
      <c r="A58" s="6"/>
      <c r="B58" s="7"/>
      <c r="C58" s="18"/>
      <c r="D58" s="18"/>
      <c r="E58" s="18"/>
      <c r="F58" s="27"/>
      <c r="G58" s="212" t="s">
        <v>108</v>
      </c>
      <c r="H58" s="212" t="s">
        <v>380</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3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3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3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3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3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3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3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3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3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3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3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3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3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3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3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3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3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3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15" customHeight="1" outlineLevel="1" x14ac:dyDescent="0.3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3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3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15" customHeight="1" thickBot="1" x14ac:dyDescent="0.4">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15" customHeight="1" x14ac:dyDescent="0.3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35">
      <c r="A83" s="691"/>
      <c r="B83" s="688"/>
      <c r="C83" s="709"/>
      <c r="D83" s="709"/>
      <c r="E83" s="709" t="s">
        <v>1</v>
      </c>
      <c r="F83" s="708"/>
      <c r="G83" s="710" t="s">
        <v>1053</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3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3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3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3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3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3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3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3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35">
      <c r="A92" s="691"/>
      <c r="B92" s="688"/>
      <c r="C92" s="700"/>
      <c r="D92" s="700"/>
      <c r="E92" s="700"/>
      <c r="F92" s="704"/>
      <c r="G92" s="940" t="s">
        <v>1058</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29" outlineLevel="1" x14ac:dyDescent="0.35">
      <c r="A93" s="691"/>
      <c r="B93" s="688"/>
      <c r="C93" s="700"/>
      <c r="D93" s="700"/>
      <c r="E93" s="700"/>
      <c r="F93" s="704"/>
      <c r="G93" s="698"/>
      <c r="H93" s="314" t="s">
        <v>108</v>
      </c>
      <c r="I93" s="938" t="s">
        <v>1054</v>
      </c>
      <c r="J93" s="938" t="s">
        <v>1055</v>
      </c>
      <c r="K93" s="938" t="s">
        <v>1056</v>
      </c>
      <c r="L93" s="938" t="s">
        <v>1057</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3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3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3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3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3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3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3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3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3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3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3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3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3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3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3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3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3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3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3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15" customHeight="1" outlineLevel="1" x14ac:dyDescent="0.3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3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3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3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15" customHeight="1" thickBot="1" x14ac:dyDescent="0.4">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15" customHeight="1" x14ac:dyDescent="0.3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35">
      <c r="A119" s="233"/>
      <c r="B119" s="234"/>
      <c r="C119" s="239"/>
      <c r="D119" s="239"/>
      <c r="E119" s="239" t="s">
        <v>1</v>
      </c>
      <c r="F119" s="240"/>
      <c r="G119" s="241" t="s">
        <v>1000</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3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3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35">
      <c r="A122" s="233"/>
      <c r="B122" s="234"/>
      <c r="C122" s="247"/>
      <c r="D122" s="239"/>
      <c r="E122" s="244"/>
      <c r="F122" s="240"/>
      <c r="G122" s="248"/>
      <c r="H122" s="240"/>
      <c r="I122" s="240" t="s">
        <v>324</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3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3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3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3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15" customHeight="1" outlineLevel="1" x14ac:dyDescent="0.3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15" customHeight="1" outlineLevel="1" x14ac:dyDescent="0.3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35">
      <c r="A129" s="691"/>
      <c r="B129" s="688"/>
      <c r="C129" s="700"/>
      <c r="D129" s="700"/>
      <c r="E129" s="700"/>
      <c r="F129" s="704"/>
      <c r="G129" s="940" t="s">
        <v>1065</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35">
      <c r="A130" s="691"/>
      <c r="B130" s="688"/>
      <c r="C130" s="700"/>
      <c r="D130" s="700"/>
      <c r="E130" s="700"/>
      <c r="F130" s="704"/>
      <c r="G130" s="940"/>
      <c r="H130" s="954" t="s">
        <v>1067</v>
      </c>
      <c r="I130" s="955" t="s">
        <v>1068</v>
      </c>
      <c r="J130" s="956" t="s">
        <v>1069</v>
      </c>
      <c r="K130" s="947"/>
      <c r="L130" s="893"/>
      <c r="M130" s="272"/>
      <c r="O130" s="723"/>
      <c r="P130" s="254"/>
      <c r="Q130" s="254"/>
      <c r="R130" s="254"/>
      <c r="S130" s="272"/>
      <c r="T130" s="254"/>
      <c r="U130" s="254"/>
      <c r="V130" s="696"/>
      <c r="W130" s="695"/>
      <c r="X130" s="690"/>
      <c r="Y130" s="690"/>
      <c r="Z130" s="690"/>
    </row>
    <row r="131" spans="1:26" s="687" customFormat="1" outlineLevel="1" x14ac:dyDescent="0.35">
      <c r="A131" s="691"/>
      <c r="B131" s="688"/>
      <c r="C131" s="700"/>
      <c r="D131" s="700"/>
      <c r="E131" s="700"/>
      <c r="F131" s="704"/>
      <c r="H131" s="222" t="s">
        <v>1062</v>
      </c>
      <c r="I131" s="687" t="s">
        <v>1063</v>
      </c>
      <c r="J131" s="687" t="s">
        <v>1064</v>
      </c>
      <c r="K131" s="893"/>
      <c r="L131" s="893"/>
      <c r="O131" s="57"/>
      <c r="P131" s="257"/>
      <c r="Q131" s="257"/>
      <c r="R131" s="257"/>
      <c r="T131" s="257"/>
      <c r="U131" s="257"/>
      <c r="V131" s="696"/>
      <c r="W131" s="695"/>
      <c r="X131" s="690"/>
      <c r="Y131" s="690"/>
      <c r="Z131" s="690"/>
    </row>
    <row r="132" spans="1:26" s="687" customFormat="1" ht="12" customHeight="1" outlineLevel="1" x14ac:dyDescent="0.3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3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3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3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3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3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3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3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3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3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3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3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3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3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3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3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3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3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3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35">
      <c r="A151" s="233"/>
      <c r="B151" s="234"/>
      <c r="C151" s="244"/>
      <c r="D151" s="244"/>
      <c r="E151" s="244"/>
      <c r="F151" s="252"/>
      <c r="G151" s="315" t="s">
        <v>1070</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35">
      <c r="A152" s="691"/>
      <c r="B152" s="688"/>
      <c r="C152" s="700"/>
      <c r="D152" s="700"/>
      <c r="E152" s="700"/>
      <c r="F152" s="704"/>
      <c r="H152" s="222" t="s">
        <v>1062</v>
      </c>
      <c r="I152" s="687" t="s">
        <v>1063</v>
      </c>
      <c r="J152" s="687" t="s">
        <v>1064</v>
      </c>
      <c r="K152" s="893"/>
      <c r="L152" s="893"/>
      <c r="O152" s="57"/>
      <c r="P152" s="257"/>
      <c r="Q152" s="257"/>
      <c r="R152" s="257"/>
      <c r="T152" s="257"/>
      <c r="U152" s="257"/>
      <c r="V152" s="696"/>
      <c r="W152" s="695"/>
      <c r="X152" s="690"/>
      <c r="Y152" s="690"/>
      <c r="Z152" s="690"/>
    </row>
    <row r="153" spans="1:26" s="687" customFormat="1" ht="12" customHeight="1" outlineLevel="1" x14ac:dyDescent="0.3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3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3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3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3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3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3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3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3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3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3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3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3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3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3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3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3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3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35">
      <c r="A171" s="691"/>
      <c r="B171" s="688"/>
      <c r="C171" s="700"/>
      <c r="D171" s="700"/>
      <c r="E171" s="700"/>
      <c r="F171" s="704"/>
      <c r="G171" s="315" t="s">
        <v>1066</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35">
      <c r="A172" s="691"/>
      <c r="B172" s="688"/>
      <c r="C172" s="700"/>
      <c r="D172" s="700"/>
      <c r="E172" s="700"/>
      <c r="F172" s="704"/>
      <c r="H172" s="222" t="s">
        <v>1062</v>
      </c>
      <c r="I172" s="687" t="s">
        <v>1063</v>
      </c>
      <c r="J172" s="687" t="s">
        <v>1064</v>
      </c>
      <c r="K172" s="893"/>
      <c r="L172" s="893"/>
      <c r="O172" s="57"/>
      <c r="P172" s="257"/>
      <c r="Q172" s="257"/>
      <c r="R172" s="257"/>
      <c r="T172" s="257"/>
      <c r="U172" s="257"/>
      <c r="V172" s="696"/>
      <c r="W172" s="695"/>
      <c r="X172" s="690"/>
      <c r="Y172" s="690"/>
      <c r="Z172" s="690"/>
    </row>
    <row r="173" spans="1:26" s="687" customFormat="1" ht="12" customHeight="1" outlineLevel="1" x14ac:dyDescent="0.3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3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3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3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3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3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3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3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3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3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3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3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3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3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3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3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3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3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35">
      <c r="A191" s="691"/>
      <c r="B191" s="688"/>
      <c r="C191" s="700"/>
      <c r="D191" s="700"/>
      <c r="E191" s="700"/>
      <c r="F191" s="272"/>
      <c r="G191" s="967" t="s">
        <v>1088</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35">
      <c r="A192" s="233"/>
      <c r="B192" s="234"/>
      <c r="C192" s="244"/>
      <c r="D192" s="244"/>
      <c r="E192" s="244"/>
      <c r="F192" s="252"/>
      <c r="H192" s="256" t="s">
        <v>1128</v>
      </c>
      <c r="I192" s="256" t="s">
        <v>381</v>
      </c>
      <c r="J192" s="256" t="s">
        <v>382</v>
      </c>
      <c r="L192" s="893"/>
      <c r="O192" s="57"/>
      <c r="P192" s="257"/>
      <c r="Q192" s="257"/>
      <c r="R192" s="257"/>
      <c r="T192" s="257"/>
      <c r="U192" s="257"/>
      <c r="V192" s="255"/>
      <c r="W192" s="243"/>
      <c r="X192" s="235"/>
      <c r="Y192" s="235"/>
      <c r="Z192" s="235"/>
    </row>
    <row r="193" spans="1:26" s="76" customFormat="1" ht="12" customHeight="1" outlineLevel="1" x14ac:dyDescent="0.3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3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3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3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3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3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3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3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3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3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3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3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3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3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3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3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3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3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5" customHeight="1" outlineLevel="1" x14ac:dyDescent="0.3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3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35">
      <c r="A213" s="233"/>
      <c r="B213" s="234"/>
      <c r="C213" s="244"/>
      <c r="D213" s="244"/>
      <c r="E213" s="244"/>
      <c r="F213" s="252"/>
      <c r="G213" s="315" t="s">
        <v>1002</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35">
      <c r="A214" s="691"/>
      <c r="B214" s="688"/>
      <c r="C214" s="700"/>
      <c r="D214" s="700"/>
      <c r="E214" s="700"/>
      <c r="F214" s="704"/>
      <c r="G214" s="701"/>
      <c r="I214" s="705" t="s">
        <v>966</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3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35">
      <c r="A216" s="233"/>
      <c r="B216" s="234"/>
      <c r="C216" s="244"/>
      <c r="D216" s="244"/>
      <c r="E216" s="244"/>
      <c r="F216" s="252"/>
      <c r="G216" s="256"/>
      <c r="H216" s="642" t="s">
        <v>74</v>
      </c>
      <c r="I216" s="643" t="s">
        <v>71</v>
      </c>
      <c r="J216" s="643" t="s">
        <v>333</v>
      </c>
      <c r="K216" s="643" t="s">
        <v>334</v>
      </c>
      <c r="L216" s="897" t="s">
        <v>1033</v>
      </c>
      <c r="M216" s="898" t="s">
        <v>69</v>
      </c>
      <c r="N216" s="898" t="s">
        <v>1034</v>
      </c>
      <c r="O216" s="898" t="s">
        <v>73</v>
      </c>
      <c r="P216" s="899" t="s">
        <v>77</v>
      </c>
      <c r="Q216" s="900" t="s">
        <v>352</v>
      </c>
      <c r="R216" s="697"/>
      <c r="S216" s="697"/>
      <c r="T216" s="257"/>
      <c r="U216" s="257"/>
      <c r="V216" s="255"/>
      <c r="W216" s="243"/>
      <c r="X216" s="235"/>
      <c r="Y216" s="235"/>
      <c r="Z216" s="235"/>
    </row>
    <row r="217" spans="1:26" s="76" customFormat="1" ht="12" customHeight="1" outlineLevel="1" x14ac:dyDescent="0.3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3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3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3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3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3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3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3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15" customHeight="1" outlineLevel="1" x14ac:dyDescent="0.3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3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3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3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15" customHeight="1" thickBot="1" x14ac:dyDescent="0.4">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15" customHeight="1" x14ac:dyDescent="0.3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35">
      <c r="A231" s="691"/>
      <c r="B231" s="688"/>
      <c r="C231" s="709"/>
      <c r="D231" s="709"/>
      <c r="E231" s="709" t="s">
        <v>1</v>
      </c>
      <c r="F231" s="708"/>
      <c r="G231" s="710" t="s">
        <v>1004</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35">
      <c r="A232" s="691"/>
      <c r="B232" s="688"/>
      <c r="C232" s="709"/>
      <c r="D232" s="709"/>
      <c r="E232" s="700"/>
      <c r="F232" s="708"/>
      <c r="G232" s="708" t="s">
        <v>1020</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3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3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3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3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3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3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15" customHeight="1" outlineLevel="1" x14ac:dyDescent="0.3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15" customHeight="1" outlineLevel="1" x14ac:dyDescent="0.3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3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35">
      <c r="A242" s="691"/>
      <c r="B242" s="688"/>
      <c r="C242" s="700"/>
      <c r="D242" s="700"/>
      <c r="E242" s="700"/>
      <c r="F242" s="704"/>
      <c r="G242" s="705"/>
      <c r="H242" s="705" t="s">
        <v>1003</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35">
      <c r="A243" s="691"/>
      <c r="B243" s="688"/>
      <c r="C243" s="700"/>
      <c r="D243" s="700"/>
      <c r="E243" s="700"/>
      <c r="F243" s="704"/>
      <c r="G243" s="705"/>
      <c r="H243" s="705" t="s">
        <v>1129</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3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35">
      <c r="A245" s="691"/>
      <c r="B245" s="688"/>
      <c r="C245" s="700"/>
      <c r="D245" s="700"/>
      <c r="E245" s="700"/>
      <c r="F245" s="704"/>
      <c r="G245" s="705"/>
      <c r="H245" s="705" t="s">
        <v>1014</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3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3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35">
      <c r="A248" s="691"/>
      <c r="B248" s="688"/>
      <c r="C248" s="700"/>
      <c r="D248" s="700"/>
      <c r="E248" s="700"/>
      <c r="F248" s="704"/>
      <c r="G248" s="873" t="s">
        <v>1021</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35">
      <c r="A249" s="691"/>
      <c r="B249" s="688"/>
      <c r="C249" s="700"/>
      <c r="D249" s="700"/>
      <c r="E249" s="700"/>
      <c r="F249" s="704"/>
      <c r="G249" s="705"/>
      <c r="H249" s="705" t="s">
        <v>1016</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35">
      <c r="A250" s="691"/>
      <c r="B250" s="688"/>
      <c r="C250" s="700"/>
      <c r="D250" s="700"/>
      <c r="E250" s="700"/>
      <c r="F250" s="704"/>
      <c r="G250" s="705"/>
      <c r="H250" s="705" t="s">
        <v>1022</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35">
      <c r="A251" s="691"/>
      <c r="B251" s="688"/>
      <c r="C251" s="700"/>
      <c r="D251" s="700"/>
      <c r="E251" s="700"/>
      <c r="F251" s="704"/>
      <c r="G251" s="705"/>
      <c r="H251" s="705" t="s">
        <v>1025</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35">
      <c r="A252" s="691"/>
      <c r="B252" s="688"/>
      <c r="C252" s="700"/>
      <c r="D252" s="700"/>
      <c r="E252" s="700"/>
      <c r="F252" s="704"/>
      <c r="G252" s="705"/>
      <c r="H252" s="705" t="s">
        <v>1024</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35">
      <c r="A253" s="691"/>
      <c r="B253" s="688"/>
      <c r="C253" s="700"/>
      <c r="D253" s="700"/>
      <c r="E253" s="700"/>
      <c r="F253" s="704"/>
      <c r="G253" s="705"/>
      <c r="H253" s="705" t="s">
        <v>1036</v>
      </c>
      <c r="I253" s="196"/>
      <c r="J253" s="901">
        <v>0.15</v>
      </c>
      <c r="K253" s="1243" t="s">
        <v>1039</v>
      </c>
      <c r="L253" s="272"/>
      <c r="M253" s="723"/>
      <c r="N253" s="723"/>
      <c r="O253" s="723"/>
      <c r="P253" s="254"/>
      <c r="Q253" s="254"/>
      <c r="R253" s="254"/>
      <c r="S253" s="254"/>
      <c r="T253" s="254"/>
      <c r="U253" s="254"/>
      <c r="V253" s="696"/>
      <c r="W253" s="695"/>
      <c r="X253" s="690"/>
      <c r="Y253" s="690"/>
      <c r="Z253" s="690"/>
    </row>
    <row r="254" spans="1:26" s="687" customFormat="1" outlineLevel="1" x14ac:dyDescent="0.35">
      <c r="A254" s="691"/>
      <c r="B254" s="688"/>
      <c r="C254" s="700"/>
      <c r="D254" s="700"/>
      <c r="E254" s="700"/>
      <c r="F254" s="704"/>
      <c r="G254" s="705"/>
      <c r="H254" s="705" t="s">
        <v>1037</v>
      </c>
      <c r="I254" s="196"/>
      <c r="J254" s="901">
        <v>0.02</v>
      </c>
      <c r="K254" s="1243"/>
      <c r="L254" s="272"/>
      <c r="M254" s="723"/>
      <c r="N254" s="723"/>
      <c r="O254" s="723"/>
      <c r="P254" s="254"/>
      <c r="Q254" s="254"/>
      <c r="R254" s="254"/>
      <c r="S254" s="254"/>
      <c r="T254" s="254"/>
      <c r="U254" s="254"/>
      <c r="V254" s="696"/>
      <c r="W254" s="695"/>
      <c r="X254" s="690"/>
      <c r="Y254" s="690"/>
      <c r="Z254" s="690"/>
    </row>
    <row r="255" spans="1:26" s="687" customFormat="1" outlineLevel="1" x14ac:dyDescent="0.35">
      <c r="A255" s="691"/>
      <c r="B255" s="688"/>
      <c r="C255" s="700"/>
      <c r="D255" s="700"/>
      <c r="E255" s="700"/>
      <c r="F255" s="704"/>
      <c r="G255" s="705"/>
      <c r="H255" s="705" t="s">
        <v>1038</v>
      </c>
      <c r="I255" s="196"/>
      <c r="J255" s="902">
        <f>1-SUM(J253:J254)</f>
        <v>0.83000000000000007</v>
      </c>
      <c r="K255" s="1243"/>
      <c r="L255" s="272"/>
      <c r="M255" s="723"/>
      <c r="N255" s="723"/>
      <c r="O255" s="723"/>
      <c r="P255" s="254"/>
      <c r="Q255" s="254"/>
      <c r="R255" s="254"/>
      <c r="S255" s="254"/>
      <c r="T255" s="254"/>
      <c r="U255" s="254"/>
      <c r="V255" s="696"/>
      <c r="W255" s="695"/>
      <c r="X255" s="690"/>
      <c r="Y255" s="690"/>
      <c r="Z255" s="690"/>
    </row>
    <row r="256" spans="1:26" s="687" customFormat="1" outlineLevel="1" x14ac:dyDescent="0.35">
      <c r="A256" s="691"/>
      <c r="B256" s="688"/>
      <c r="C256" s="700"/>
      <c r="D256" s="700"/>
      <c r="E256" s="700"/>
      <c r="F256" s="704"/>
      <c r="G256" s="705"/>
      <c r="H256" s="705" t="s">
        <v>1023</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3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35">
      <c r="A258" s="691"/>
      <c r="B258" s="688"/>
      <c r="C258" s="700"/>
      <c r="D258" s="700"/>
      <c r="E258" s="700"/>
      <c r="F258" s="704"/>
      <c r="G258" s="705"/>
      <c r="H258" s="705" t="s">
        <v>1027</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35">
      <c r="A259" s="691"/>
      <c r="B259" s="688"/>
      <c r="C259" s="700"/>
      <c r="D259" s="700"/>
      <c r="E259" s="700"/>
      <c r="F259" s="704"/>
      <c r="G259" s="705"/>
      <c r="H259" s="705" t="s">
        <v>1028</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3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35">
      <c r="A261" s="691"/>
      <c r="B261" s="688"/>
      <c r="C261" s="700"/>
      <c r="D261" s="700"/>
      <c r="E261" s="700"/>
      <c r="F261" s="704"/>
      <c r="G261" s="705"/>
      <c r="H261" s="705"/>
      <c r="I261" s="196"/>
      <c r="J261" s="828" t="s">
        <v>1029</v>
      </c>
      <c r="K261" s="896" t="s">
        <v>1032</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35">
      <c r="A262" s="691"/>
      <c r="B262" s="688"/>
      <c r="C262" s="700"/>
      <c r="D262" s="700"/>
      <c r="E262" s="700"/>
      <c r="F262" s="704"/>
      <c r="G262" s="705"/>
      <c r="H262" s="705" t="s">
        <v>1030</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3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3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35">
      <c r="A265" s="691"/>
      <c r="B265" s="688"/>
      <c r="C265" s="700"/>
      <c r="D265" s="700"/>
      <c r="E265" s="700"/>
      <c r="F265" s="704"/>
      <c r="G265" s="705"/>
      <c r="H265" s="705" t="s">
        <v>1031</v>
      </c>
      <c r="I265" s="196"/>
      <c r="J265" s="895">
        <v>0</v>
      </c>
      <c r="K265" s="895">
        <v>0</v>
      </c>
      <c r="L265" s="895">
        <v>0</v>
      </c>
      <c r="M265" s="895">
        <v>0</v>
      </c>
      <c r="N265" s="895">
        <v>0</v>
      </c>
      <c r="O265" s="895">
        <v>0</v>
      </c>
      <c r="U265" s="254"/>
      <c r="V265" s="696"/>
      <c r="W265" s="695"/>
      <c r="X265" s="690"/>
      <c r="Y265" s="690"/>
      <c r="Z265" s="690"/>
    </row>
    <row r="266" spans="1:26" s="687" customFormat="1" outlineLevel="1" x14ac:dyDescent="0.3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3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35">
      <c r="A268" s="691"/>
      <c r="B268" s="688"/>
      <c r="C268" s="700"/>
      <c r="D268" s="700"/>
      <c r="E268" s="700"/>
      <c r="F268" s="704"/>
      <c r="G268" s="873" t="s">
        <v>1035</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35">
      <c r="A269" s="691"/>
      <c r="B269" s="688"/>
      <c r="C269" s="700"/>
      <c r="D269" s="700"/>
      <c r="E269" s="700"/>
      <c r="F269" s="704"/>
      <c r="G269" s="705"/>
      <c r="H269" s="705" t="s">
        <v>1040</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35">
      <c r="A270" s="691"/>
      <c r="B270" s="688"/>
      <c r="C270" s="700"/>
      <c r="D270" s="700"/>
      <c r="E270" s="700"/>
      <c r="F270" s="704"/>
      <c r="G270" s="705"/>
      <c r="H270" s="705" t="s">
        <v>1022</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35">
      <c r="A271" s="691"/>
      <c r="B271" s="688"/>
      <c r="C271" s="700"/>
      <c r="D271" s="700"/>
      <c r="E271" s="700"/>
      <c r="F271" s="704"/>
      <c r="G271" s="705"/>
      <c r="H271" s="705" t="s">
        <v>1025</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35">
      <c r="A272" s="691"/>
      <c r="B272" s="688"/>
      <c r="C272" s="700"/>
      <c r="D272" s="700"/>
      <c r="E272" s="700"/>
      <c r="F272" s="704"/>
      <c r="G272" s="705"/>
      <c r="H272" s="705" t="s">
        <v>1024</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35">
      <c r="A273" s="691"/>
      <c r="B273" s="688"/>
      <c r="C273" s="700"/>
      <c r="D273" s="700"/>
      <c r="E273" s="700"/>
      <c r="F273" s="704"/>
      <c r="G273" s="705"/>
      <c r="H273" s="705" t="s">
        <v>1036</v>
      </c>
      <c r="I273" s="196"/>
      <c r="J273" s="901">
        <v>0.125</v>
      </c>
      <c r="K273" s="1243" t="s">
        <v>1039</v>
      </c>
      <c r="L273" s="272"/>
      <c r="M273" s="723"/>
      <c r="N273" s="723"/>
      <c r="O273" s="723"/>
      <c r="P273" s="254"/>
      <c r="Q273" s="254"/>
      <c r="R273" s="254"/>
      <c r="S273" s="254"/>
      <c r="T273" s="254"/>
      <c r="U273" s="254"/>
      <c r="V273" s="696"/>
      <c r="W273" s="695"/>
      <c r="X273" s="690"/>
      <c r="Y273" s="690"/>
      <c r="Z273" s="690"/>
    </row>
    <row r="274" spans="1:26" s="687" customFormat="1" outlineLevel="1" x14ac:dyDescent="0.35">
      <c r="A274" s="691"/>
      <c r="B274" s="688"/>
      <c r="C274" s="700"/>
      <c r="D274" s="700"/>
      <c r="E274" s="700"/>
      <c r="F274" s="704"/>
      <c r="G274" s="705"/>
      <c r="H274" s="705" t="s">
        <v>1037</v>
      </c>
      <c r="I274" s="196"/>
      <c r="J274" s="901">
        <v>0.02</v>
      </c>
      <c r="K274" s="1243"/>
      <c r="L274" s="272"/>
      <c r="M274" s="723"/>
      <c r="N274" s="723"/>
      <c r="O274" s="723"/>
      <c r="P274" s="254"/>
      <c r="Q274" s="254"/>
      <c r="R274" s="254"/>
      <c r="S274" s="254"/>
      <c r="T274" s="254"/>
      <c r="U274" s="254"/>
      <c r="V274" s="696"/>
      <c r="W274" s="695"/>
      <c r="X274" s="690"/>
      <c r="Y274" s="690"/>
      <c r="Z274" s="690"/>
    </row>
    <row r="275" spans="1:26" s="687" customFormat="1" outlineLevel="1" x14ac:dyDescent="0.35">
      <c r="A275" s="691"/>
      <c r="B275" s="688"/>
      <c r="C275" s="700"/>
      <c r="D275" s="700"/>
      <c r="E275" s="700"/>
      <c r="F275" s="704"/>
      <c r="G275" s="705"/>
      <c r="H275" s="705" t="s">
        <v>1038</v>
      </c>
      <c r="I275" s="196"/>
      <c r="J275" s="902">
        <f>1-SUM(J273:J274)</f>
        <v>0.85499999999999998</v>
      </c>
      <c r="K275" s="1243"/>
      <c r="L275" s="272"/>
      <c r="M275" s="723"/>
      <c r="N275" s="723"/>
      <c r="O275" s="723"/>
      <c r="P275" s="254"/>
      <c r="Q275" s="254"/>
      <c r="R275" s="254"/>
      <c r="S275" s="254"/>
      <c r="T275" s="254"/>
      <c r="U275" s="254"/>
      <c r="V275" s="696"/>
      <c r="W275" s="695"/>
      <c r="X275" s="690"/>
      <c r="Y275" s="690"/>
      <c r="Z275" s="690"/>
    </row>
    <row r="276" spans="1:26" s="687" customFormat="1" outlineLevel="1" x14ac:dyDescent="0.3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3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35">
      <c r="A278" s="691"/>
      <c r="B278" s="688"/>
      <c r="C278" s="700"/>
      <c r="D278" s="700"/>
      <c r="E278" s="700"/>
      <c r="F278" s="704"/>
      <c r="G278" s="873" t="s">
        <v>678</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35">
      <c r="A279" s="691"/>
      <c r="B279" s="688"/>
      <c r="C279" s="700"/>
      <c r="D279" s="700"/>
      <c r="E279" s="700"/>
      <c r="F279" s="704"/>
      <c r="H279" s="209" t="s">
        <v>534</v>
      </c>
      <c r="I279" s="209"/>
      <c r="J279" s="454" t="s">
        <v>14</v>
      </c>
      <c r="K279" s="454" t="s">
        <v>526</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3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3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35">
      <c r="A282" s="691"/>
      <c r="B282" s="688"/>
      <c r="C282" s="700"/>
      <c r="D282" s="700"/>
      <c r="E282" s="700"/>
      <c r="F282" s="704"/>
      <c r="H282" s="209" t="s">
        <v>1026</v>
      </c>
      <c r="I282" s="209"/>
      <c r="J282" s="454" t="s">
        <v>527</v>
      </c>
      <c r="K282" s="454" t="s">
        <v>528</v>
      </c>
      <c r="L282" s="454" t="s">
        <v>529</v>
      </c>
      <c r="M282" s="454" t="s">
        <v>530</v>
      </c>
      <c r="U282" s="257"/>
      <c r="V282" s="696"/>
      <c r="W282" s="695"/>
      <c r="X282" s="690"/>
      <c r="Y282" s="690"/>
      <c r="Z282" s="690"/>
    </row>
    <row r="283" spans="1:26" s="687" customFormat="1" ht="12" customHeight="1" outlineLevel="1" x14ac:dyDescent="0.3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3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3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3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35">
      <c r="A287" s="691"/>
      <c r="B287" s="688"/>
      <c r="C287" s="700"/>
      <c r="D287" s="700"/>
      <c r="E287" s="700"/>
      <c r="F287" s="704"/>
      <c r="G287" s="875" t="s">
        <v>1005</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35">
      <c r="A288" s="691"/>
      <c r="B288" s="688"/>
      <c r="C288" s="700"/>
      <c r="D288" s="700"/>
      <c r="E288" s="700"/>
      <c r="F288" s="704"/>
      <c r="G288" s="209"/>
      <c r="H288" s="209" t="s">
        <v>1006</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35">
      <c r="A289" s="691"/>
      <c r="B289" s="688"/>
      <c r="C289" s="700"/>
      <c r="D289" s="700"/>
      <c r="E289" s="700"/>
      <c r="F289" s="704"/>
      <c r="G289" s="209"/>
      <c r="H289" s="209" t="s">
        <v>1015</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3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3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35">
      <c r="A292" s="691"/>
      <c r="B292" s="688"/>
      <c r="C292" s="700"/>
      <c r="D292" s="700"/>
      <c r="E292" s="700"/>
      <c r="F292" s="704"/>
      <c r="G292" s="875" t="s">
        <v>1007</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35">
      <c r="A293" s="691"/>
      <c r="B293" s="688"/>
      <c r="C293" s="700"/>
      <c r="D293" s="700"/>
      <c r="E293" s="700"/>
      <c r="F293" s="704"/>
      <c r="G293" s="209"/>
      <c r="H293" s="209" t="s">
        <v>1019</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35">
      <c r="A294" s="691"/>
      <c r="B294" s="688"/>
      <c r="C294" s="700"/>
      <c r="D294" s="700"/>
      <c r="E294" s="700"/>
      <c r="F294" s="704"/>
      <c r="G294" s="209"/>
      <c r="H294" s="209" t="s">
        <v>1008</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35">
      <c r="A295" s="691"/>
      <c r="B295" s="688"/>
      <c r="C295" s="700"/>
      <c r="D295" s="700"/>
      <c r="E295" s="700"/>
      <c r="F295" s="704"/>
      <c r="G295" s="209"/>
      <c r="H295" s="209" t="s">
        <v>1009</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35">
      <c r="A296" s="691"/>
      <c r="B296" s="688"/>
      <c r="C296" s="700"/>
      <c r="D296" s="700"/>
      <c r="E296" s="700"/>
      <c r="F296" s="704"/>
      <c r="G296" s="209"/>
      <c r="H296" s="209" t="s">
        <v>1010</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35">
      <c r="A297" s="691"/>
      <c r="B297" s="688"/>
      <c r="C297" s="700"/>
      <c r="D297" s="700"/>
      <c r="E297" s="700"/>
      <c r="F297" s="704"/>
      <c r="G297" s="209"/>
      <c r="H297" s="209" t="s">
        <v>1011</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3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3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35">
      <c r="A300" s="691"/>
      <c r="B300" s="688"/>
      <c r="C300" s="700"/>
      <c r="D300" s="700"/>
      <c r="E300" s="700"/>
      <c r="F300" s="704"/>
      <c r="G300" s="876" t="s">
        <v>1017</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35">
      <c r="A301" s="691"/>
      <c r="B301" s="688"/>
      <c r="C301" s="700"/>
      <c r="D301" s="700"/>
      <c r="E301" s="700"/>
      <c r="F301" s="704"/>
      <c r="G301" s="231"/>
      <c r="H301" s="208" t="s">
        <v>466</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35">
      <c r="A302" s="691"/>
      <c r="B302" s="688"/>
      <c r="C302" s="700"/>
      <c r="D302" s="700"/>
      <c r="E302" s="700"/>
      <c r="F302" s="704"/>
      <c r="G302" s="231"/>
      <c r="H302" s="208" t="s">
        <v>1018</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3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3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3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35">
      <c r="A306" s="691"/>
      <c r="B306" s="688"/>
      <c r="C306" s="700"/>
      <c r="D306" s="700"/>
      <c r="E306" s="700"/>
      <c r="F306" s="704"/>
      <c r="G306" s="876" t="s">
        <v>1012</v>
      </c>
      <c r="H306" s="208"/>
      <c r="I306" s="1248" t="s">
        <v>1013</v>
      </c>
      <c r="J306" s="1249"/>
      <c r="K306" s="1249"/>
      <c r="L306" s="1249"/>
      <c r="M306" s="1249"/>
      <c r="N306" s="1249"/>
      <c r="O306" s="1249"/>
      <c r="P306" s="1249"/>
      <c r="Q306" s="1250"/>
      <c r="R306" s="58"/>
      <c r="S306" s="257"/>
      <c r="T306" s="257"/>
      <c r="U306" s="58"/>
      <c r="V306" s="257"/>
      <c r="W306" s="695"/>
      <c r="X306" s="690"/>
      <c r="Y306" s="690"/>
      <c r="Z306" s="690"/>
    </row>
    <row r="307" spans="1:26" s="687" customFormat="1" ht="12" customHeight="1" outlineLevel="1" x14ac:dyDescent="0.35">
      <c r="A307" s="691"/>
      <c r="B307" s="688"/>
      <c r="C307" s="700"/>
      <c r="D307" s="700"/>
      <c r="E307" s="700"/>
      <c r="F307" s="704"/>
      <c r="G307" s="876"/>
      <c r="H307" s="208"/>
      <c r="I307" s="1251" t="s">
        <v>74</v>
      </c>
      <c r="J307" s="1252"/>
      <c r="K307" s="1253"/>
      <c r="L307" s="1254" t="s">
        <v>71</v>
      </c>
      <c r="M307" s="1255"/>
      <c r="N307" s="1256"/>
      <c r="O307" s="1257" t="s">
        <v>333</v>
      </c>
      <c r="P307" s="1258"/>
      <c r="Q307" s="1259"/>
      <c r="R307" s="58"/>
      <c r="S307" s="1244" t="s">
        <v>1042</v>
      </c>
      <c r="T307" s="1246" t="s">
        <v>1041</v>
      </c>
      <c r="U307" s="58"/>
      <c r="V307" s="257"/>
      <c r="W307" s="695"/>
      <c r="X307" s="690"/>
      <c r="Y307" s="690"/>
      <c r="Z307" s="690"/>
    </row>
    <row r="308" spans="1:26" s="687" customFormat="1" ht="12" customHeight="1" outlineLevel="1" x14ac:dyDescent="0.3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5"/>
      <c r="T308" s="1247"/>
      <c r="U308" s="58"/>
      <c r="V308" s="257"/>
      <c r="W308" s="695"/>
      <c r="X308" s="690"/>
      <c r="Y308" s="690"/>
      <c r="Z308" s="690"/>
    </row>
    <row r="309" spans="1:26" s="687" customFormat="1" ht="12" customHeight="1" outlineLevel="1" x14ac:dyDescent="0.3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3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3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3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3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3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3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3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3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3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3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3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3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3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3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3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3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3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3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15" customHeight="1" outlineLevel="1" x14ac:dyDescent="0.3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3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3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3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3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3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3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7265625" defaultRowHeight="14.5" x14ac:dyDescent="0.35"/>
  <cols>
    <col min="1" max="1" width="31.26953125" style="70" bestFit="1" customWidth="1"/>
    <col min="2" max="16384" width="8.7265625" style="70"/>
  </cols>
  <sheetData>
    <row r="2" spans="1:2" x14ac:dyDescent="0.35">
      <c r="A2" s="72" t="s">
        <v>1275</v>
      </c>
      <c r="B2" s="329">
        <v>5000000</v>
      </c>
    </row>
    <row r="4" spans="1:2" x14ac:dyDescent="0.35">
      <c r="A4" s="70" t="s">
        <v>408</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6953125" defaultRowHeight="12" customHeight="1" x14ac:dyDescent="0.35"/>
  <cols>
    <col min="1" max="1" width="4.26953125" style="687" customWidth="1"/>
    <col min="2" max="2" width="1.54296875" style="687" customWidth="1"/>
    <col min="3" max="4" width="0.54296875" style="687" customWidth="1"/>
    <col min="5" max="6" width="1.54296875" style="687" customWidth="1"/>
    <col min="7" max="16384" width="10.26953125" style="687"/>
  </cols>
  <sheetData>
    <row r="1" spans="1:24" ht="12" customHeight="1" x14ac:dyDescent="0.3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3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15" customHeight="1" thickBot="1" x14ac:dyDescent="0.4">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15" customHeight="1" x14ac:dyDescent="0.3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35">
      <c r="A5" s="689"/>
      <c r="B5" s="688"/>
      <c r="C5" s="709"/>
      <c r="D5" s="709">
        <v>0</v>
      </c>
      <c r="E5" s="709" t="s">
        <v>1</v>
      </c>
      <c r="F5" s="708"/>
      <c r="G5" s="710" t="s">
        <v>862</v>
      </c>
      <c r="H5" s="708"/>
      <c r="I5" s="708"/>
      <c r="J5" s="708"/>
      <c r="K5" s="708"/>
      <c r="L5" s="708"/>
      <c r="M5" s="708"/>
      <c r="N5" s="708"/>
      <c r="O5" s="708"/>
      <c r="P5" s="708"/>
      <c r="Q5" s="708"/>
      <c r="R5" s="708"/>
      <c r="S5" s="707"/>
      <c r="U5" s="729"/>
      <c r="V5" s="729"/>
      <c r="W5" s="695"/>
      <c r="X5" s="690"/>
    </row>
    <row r="6" spans="1:24" ht="13.15" customHeight="1" x14ac:dyDescent="0.35">
      <c r="A6" s="689"/>
      <c r="B6" s="688"/>
      <c r="C6" s="709"/>
      <c r="D6" s="709" t="b">
        <f>OR(ISNA(VLOOKUP(G5,Index_Table_Names,1,FALSE)),G5="")</f>
        <v>0</v>
      </c>
      <c r="E6" s="700"/>
      <c r="F6" s="708"/>
      <c r="G6" s="708" t="s">
        <v>863</v>
      </c>
      <c r="I6" s="708"/>
      <c r="J6" s="708"/>
      <c r="K6" s="708"/>
      <c r="L6" s="708"/>
      <c r="M6" s="708"/>
      <c r="N6" s="708"/>
      <c r="O6" s="708"/>
      <c r="P6" s="708"/>
      <c r="Q6" s="708"/>
      <c r="R6" s="708"/>
      <c r="S6" s="707"/>
      <c r="T6" s="730"/>
      <c r="U6" s="729"/>
      <c r="V6" s="729"/>
      <c r="W6" s="695"/>
      <c r="X6" s="690"/>
    </row>
    <row r="7" spans="1:24" ht="13.15" customHeight="1" x14ac:dyDescent="0.3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3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3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45">
      <c r="A10" s="689"/>
      <c r="B10" s="688"/>
      <c r="C10" s="700"/>
      <c r="D10" s="700"/>
      <c r="E10" s="700"/>
      <c r="F10" s="700"/>
      <c r="G10" s="700"/>
      <c r="H10" s="700"/>
      <c r="I10" s="700"/>
      <c r="J10" s="700"/>
      <c r="K10" s="700"/>
      <c r="L10" s="727" t="s">
        <v>962</v>
      </c>
      <c r="M10" s="727"/>
      <c r="N10" s="727"/>
      <c r="O10" s="727"/>
      <c r="P10" s="727"/>
      <c r="Q10" s="727"/>
      <c r="R10" s="706"/>
      <c r="S10" s="706"/>
      <c r="T10" s="706"/>
      <c r="U10" s="706"/>
      <c r="V10" s="706"/>
      <c r="W10" s="695"/>
      <c r="X10" s="690"/>
    </row>
    <row r="11" spans="1:24" ht="13.15" customHeight="1" x14ac:dyDescent="0.35">
      <c r="A11" s="689"/>
      <c r="B11" s="688"/>
      <c r="C11" s="700"/>
      <c r="D11" s="700"/>
      <c r="E11" s="700"/>
      <c r="F11" s="700"/>
      <c r="G11" s="700"/>
      <c r="H11" s="700"/>
      <c r="I11" s="706" t="s">
        <v>854</v>
      </c>
      <c r="J11" s="725"/>
      <c r="K11" s="726"/>
      <c r="L11" s="726"/>
      <c r="M11" s="725"/>
      <c r="N11" s="725"/>
      <c r="O11" s="725" t="s">
        <v>858</v>
      </c>
      <c r="P11" s="725"/>
      <c r="Q11" s="725"/>
      <c r="R11" s="725"/>
      <c r="S11" s="725"/>
      <c r="T11" s="725"/>
      <c r="U11" s="725"/>
      <c r="V11" s="706"/>
      <c r="W11" s="695"/>
      <c r="X11" s="690"/>
    </row>
    <row r="12" spans="1:24" ht="13.15" customHeight="1" x14ac:dyDescent="0.35">
      <c r="A12" s="689"/>
      <c r="B12" s="688"/>
      <c r="C12" s="700"/>
      <c r="D12" s="700"/>
      <c r="E12" s="700"/>
      <c r="F12" s="700"/>
      <c r="G12" s="700"/>
      <c r="H12" s="700"/>
      <c r="I12" s="706" t="s">
        <v>861</v>
      </c>
      <c r="J12" s="725"/>
      <c r="K12" s="725" t="s">
        <v>205</v>
      </c>
      <c r="L12" s="725" t="s">
        <v>860</v>
      </c>
      <c r="M12" s="725" t="s">
        <v>859</v>
      </c>
      <c r="N12" s="725" t="s">
        <v>858</v>
      </c>
      <c r="O12" s="725" t="str">
        <f>"per "&amp;$I$26&amp;" MJ"</f>
        <v>per 100 MJ</v>
      </c>
      <c r="P12" s="725"/>
      <c r="Q12" s="725" t="s">
        <v>933</v>
      </c>
      <c r="R12" s="725"/>
      <c r="S12" s="725"/>
      <c r="T12" s="725"/>
      <c r="U12" s="725"/>
      <c r="V12" s="706"/>
      <c r="W12" s="695"/>
      <c r="X12" s="690"/>
    </row>
    <row r="13" spans="1:24" ht="5.15" customHeight="1" x14ac:dyDescent="0.3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15" customHeight="1" x14ac:dyDescent="0.3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35">
      <c r="A15" s="689"/>
      <c r="B15" s="688"/>
      <c r="C15" s="700"/>
      <c r="D15" s="700"/>
      <c r="E15" s="700"/>
      <c r="F15" s="704"/>
      <c r="G15" s="716"/>
      <c r="H15" s="716"/>
      <c r="I15" s="738" t="s">
        <v>868</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35">
      <c r="A16" s="689"/>
      <c r="B16" s="688"/>
      <c r="C16" s="700"/>
      <c r="D16" s="700"/>
      <c r="E16" s="700"/>
      <c r="F16" s="704"/>
      <c r="G16" s="716"/>
      <c r="H16" s="716"/>
      <c r="I16" s="738" t="s">
        <v>869</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35">
      <c r="A17" s="689"/>
      <c r="B17" s="688"/>
      <c r="C17" s="700"/>
      <c r="D17" s="700"/>
      <c r="E17" s="700"/>
      <c r="F17" s="704"/>
      <c r="G17" s="716"/>
      <c r="H17" s="716"/>
      <c r="I17" s="738" t="s">
        <v>870</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35">
      <c r="A18" s="689"/>
      <c r="B18" s="688"/>
      <c r="C18" s="700"/>
      <c r="D18" s="700"/>
      <c r="E18" s="700"/>
      <c r="F18" s="704"/>
      <c r="G18" s="716"/>
      <c r="H18" s="716"/>
      <c r="I18" s="738" t="s">
        <v>871</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35">
      <c r="A19" s="689"/>
      <c r="B19" s="688"/>
      <c r="C19" s="700"/>
      <c r="D19" s="700"/>
      <c r="E19" s="700"/>
      <c r="F19" s="704"/>
      <c r="G19" s="716"/>
      <c r="H19" s="716"/>
      <c r="I19" s="738" t="s">
        <v>872</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35">
      <c r="A20" s="689"/>
      <c r="B20" s="688"/>
      <c r="C20" s="700"/>
      <c r="D20" s="700"/>
      <c r="E20" s="700"/>
      <c r="F20" s="704"/>
      <c r="G20" s="716"/>
      <c r="H20" s="716"/>
      <c r="I20" s="738" t="s">
        <v>873</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35">
      <c r="A21" s="689"/>
      <c r="B21" s="688"/>
      <c r="C21" s="700"/>
      <c r="D21" s="700"/>
      <c r="E21" s="700"/>
      <c r="F21" s="704"/>
      <c r="G21" s="716"/>
      <c r="H21" s="716"/>
      <c r="I21" s="738" t="s">
        <v>874</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35">
      <c r="A22" s="689"/>
      <c r="B22" s="688"/>
      <c r="C22" s="700"/>
      <c r="D22" s="700"/>
      <c r="E22" s="700"/>
      <c r="F22" s="704"/>
      <c r="G22" s="716"/>
      <c r="H22" s="716"/>
      <c r="I22" s="738" t="s">
        <v>875</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35">
      <c r="A23" s="689"/>
      <c r="B23" s="688"/>
      <c r="C23" s="700"/>
      <c r="D23" s="700"/>
      <c r="E23" s="700"/>
      <c r="F23" s="704"/>
      <c r="G23" s="716"/>
      <c r="H23" s="716"/>
      <c r="I23" s="738" t="s">
        <v>876</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35">
      <c r="A24" s="689"/>
      <c r="B24" s="688"/>
      <c r="C24" s="700"/>
      <c r="D24" s="700"/>
      <c r="E24" s="700"/>
      <c r="F24" s="704"/>
      <c r="G24" s="716"/>
      <c r="H24" s="716"/>
      <c r="I24" s="738" t="s">
        <v>877</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3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35">
      <c r="A26" s="689"/>
      <c r="B26" s="688"/>
      <c r="C26" s="700"/>
      <c r="D26" s="700"/>
      <c r="E26" s="700"/>
      <c r="F26" s="704"/>
      <c r="G26" s="716"/>
      <c r="H26" s="716" t="s">
        <v>857</v>
      </c>
      <c r="I26" s="738">
        <v>100</v>
      </c>
      <c r="J26" s="717" t="s">
        <v>856</v>
      </c>
      <c r="K26" s="720"/>
      <c r="L26" s="720"/>
      <c r="M26" s="719"/>
      <c r="N26" s="718"/>
      <c r="O26" s="718"/>
      <c r="P26" s="717"/>
      <c r="Q26" s="717"/>
      <c r="R26" s="717"/>
      <c r="S26" s="718"/>
      <c r="T26" s="717"/>
      <c r="U26" s="717"/>
      <c r="V26" s="696"/>
      <c r="W26" s="695"/>
      <c r="X26" s="690"/>
    </row>
    <row r="27" spans="1:24" ht="13.15" customHeight="1" x14ac:dyDescent="0.35">
      <c r="A27" s="689"/>
      <c r="B27" s="688"/>
      <c r="C27" s="700"/>
      <c r="D27" s="700"/>
      <c r="E27" s="700"/>
      <c r="F27" s="702"/>
      <c r="G27" s="716"/>
      <c r="H27" s="716" t="s">
        <v>855</v>
      </c>
      <c r="I27" s="716"/>
      <c r="J27" s="715"/>
      <c r="K27" s="715"/>
      <c r="L27" s="715"/>
      <c r="M27" s="715"/>
      <c r="N27" s="715"/>
      <c r="O27" s="715"/>
      <c r="P27" s="715"/>
      <c r="Q27" s="715"/>
      <c r="R27" s="715"/>
      <c r="S27" s="715"/>
      <c r="T27" s="715"/>
      <c r="U27" s="715"/>
      <c r="V27" s="696"/>
      <c r="W27" s="695"/>
      <c r="X27" s="690"/>
    </row>
    <row r="28" spans="1:24" ht="5.15" customHeight="1" x14ac:dyDescent="0.3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3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128</v>
      </c>
      <c r="X29" s="690"/>
    </row>
    <row r="30" spans="1:24" ht="12" customHeight="1" x14ac:dyDescent="0.3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3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3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3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3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3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450</vt:i4>
      </vt:variant>
    </vt:vector>
  </HeadingPairs>
  <TitlesOfParts>
    <vt:vector size="466"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2022-10-01T00:51:45Z</cp:lastPrinted>
  <dcterms:created xsi:type="dcterms:W3CDTF">2019-11-18T01:21:39Z</dcterms:created>
  <dcterms:modified xsi:type="dcterms:W3CDTF">2022-11-19T03:02:17Z</dcterms:modified>
</cp:coreProperties>
</file>