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2C361E1-980F-4BF3-B387-99CD437AA5AB}" xr6:coauthVersionLast="47" xr6:coauthVersionMax="47" xr10:uidLastSave="{00000000-0000-0000-0000-000000000000}"/>
  <bookViews>
    <workbookView xWindow="-28650" yWindow="-16320" windowWidth="29040" windowHeight="15720" tabRatio="658" activeTab="1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General!$AB$108:$AB$117</definedName>
    <definedName name="i_break_date">General!$U$108:$U$117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General!$AG$108:$AH$108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Crop!$V$160:$V$211</definedName>
    <definedName name="i_nitrogen_applied_k" localSheetId="4">Emissions!$H$58:$H$88</definedName>
    <definedName name="i_node_is_fvp" localSheetId="1">General!$P$118:$S$118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General!$P$17:$S$47</definedName>
    <definedName name="i_phase_can_reduce_kp7" localSheetId="1">General!$U$17:$X$47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Crop!$T$160:$T$211</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6" i="22" l="1"/>
  <c r="W16" i="22"/>
  <c r="X16" i="22"/>
  <c r="U16" i="22"/>
  <c r="Q16" i="22"/>
  <c r="R16" i="22"/>
  <c r="S16" i="22"/>
  <c r="P16" i="22"/>
  <c r="Q113" i="22"/>
  <c r="Q114" i="22" s="1"/>
  <c r="Q109" i="22"/>
  <c r="Q110" i="22" s="1"/>
  <c r="Q108" i="22"/>
  <c r="X108" i="22" s="1"/>
  <c r="X113" i="22"/>
  <c r="X107" i="22"/>
  <c r="Y107" i="22"/>
  <c r="Z107" i="22"/>
  <c r="W107" i="22"/>
  <c r="H219" i="1"/>
  <c r="I219" i="1"/>
  <c r="J219" i="1"/>
  <c r="K219" i="1"/>
  <c r="L219" i="1"/>
  <c r="M219" i="1"/>
  <c r="N219" i="1"/>
  <c r="O219" i="1"/>
  <c r="P219" i="1"/>
  <c r="Q219" i="1"/>
  <c r="H220" i="1"/>
  <c r="I220" i="1"/>
  <c r="J220" i="1"/>
  <c r="K220" i="1"/>
  <c r="L220" i="1"/>
  <c r="M220" i="1"/>
  <c r="N220" i="1"/>
  <c r="O220" i="1"/>
  <c r="P220" i="1"/>
  <c r="Q220" i="1"/>
  <c r="H221" i="1"/>
  <c r="I221" i="1"/>
  <c r="J221" i="1"/>
  <c r="K221" i="1"/>
  <c r="L221" i="1"/>
  <c r="M221" i="1"/>
  <c r="N221" i="1"/>
  <c r="O221" i="1"/>
  <c r="P221" i="1"/>
  <c r="Q221" i="1"/>
  <c r="H222" i="1"/>
  <c r="I222" i="1"/>
  <c r="J222" i="1"/>
  <c r="K222" i="1"/>
  <c r="L222" i="1"/>
  <c r="M222" i="1"/>
  <c r="N222" i="1"/>
  <c r="O222" i="1"/>
  <c r="P222" i="1"/>
  <c r="Q222" i="1"/>
  <c r="H223" i="1"/>
  <c r="I223" i="1"/>
  <c r="J223" i="1"/>
  <c r="K223" i="1"/>
  <c r="L223" i="1"/>
  <c r="M223" i="1"/>
  <c r="N223" i="1"/>
  <c r="O223" i="1"/>
  <c r="P223" i="1"/>
  <c r="Q223" i="1"/>
  <c r="H224" i="1"/>
  <c r="I224" i="1"/>
  <c r="J224" i="1"/>
  <c r="K224" i="1"/>
  <c r="L224" i="1"/>
  <c r="M224" i="1"/>
  <c r="N224" i="1"/>
  <c r="O224" i="1"/>
  <c r="P224" i="1"/>
  <c r="Q224" i="1"/>
  <c r="H225" i="1"/>
  <c r="I225" i="1"/>
  <c r="J225" i="1"/>
  <c r="K225" i="1"/>
  <c r="L225" i="1"/>
  <c r="M225" i="1"/>
  <c r="N225" i="1"/>
  <c r="O225" i="1"/>
  <c r="P225" i="1"/>
  <c r="Q225" i="1"/>
  <c r="H226" i="1"/>
  <c r="I226" i="1"/>
  <c r="J226" i="1"/>
  <c r="K226" i="1"/>
  <c r="L226" i="1"/>
  <c r="M226" i="1"/>
  <c r="N226" i="1"/>
  <c r="O226" i="1"/>
  <c r="P226" i="1"/>
  <c r="Q226" i="1"/>
  <c r="H227" i="1"/>
  <c r="I227" i="1"/>
  <c r="J227" i="1"/>
  <c r="K227" i="1"/>
  <c r="L227" i="1"/>
  <c r="M227" i="1"/>
  <c r="N227" i="1"/>
  <c r="O227" i="1"/>
  <c r="P227" i="1"/>
  <c r="Q227" i="1"/>
  <c r="H228" i="1"/>
  <c r="I228" i="1"/>
  <c r="J228" i="1"/>
  <c r="K228" i="1"/>
  <c r="L228" i="1"/>
  <c r="M228" i="1"/>
  <c r="N228" i="1"/>
  <c r="O228" i="1"/>
  <c r="P228" i="1"/>
  <c r="Q228" i="1"/>
  <c r="H229" i="1"/>
  <c r="I229" i="1"/>
  <c r="J229" i="1"/>
  <c r="K229" i="1"/>
  <c r="L229" i="1"/>
  <c r="M229" i="1"/>
  <c r="N229" i="1"/>
  <c r="O229" i="1"/>
  <c r="P229" i="1"/>
  <c r="Q229" i="1"/>
  <c r="H230" i="1"/>
  <c r="I230" i="1"/>
  <c r="J230" i="1"/>
  <c r="K230" i="1"/>
  <c r="L230" i="1"/>
  <c r="M230" i="1"/>
  <c r="N230" i="1"/>
  <c r="O230" i="1"/>
  <c r="P230" i="1"/>
  <c r="Q230" i="1"/>
  <c r="H231" i="1"/>
  <c r="I231" i="1"/>
  <c r="J231" i="1"/>
  <c r="K231" i="1"/>
  <c r="L231" i="1"/>
  <c r="M231" i="1"/>
  <c r="N231" i="1"/>
  <c r="O231" i="1"/>
  <c r="P231" i="1"/>
  <c r="Q231" i="1"/>
  <c r="H232" i="1"/>
  <c r="I232" i="1"/>
  <c r="J232" i="1"/>
  <c r="K232" i="1"/>
  <c r="L232" i="1"/>
  <c r="M232" i="1"/>
  <c r="N232" i="1"/>
  <c r="O232" i="1"/>
  <c r="P232" i="1"/>
  <c r="Q232" i="1"/>
  <c r="H233" i="1"/>
  <c r="I233" i="1"/>
  <c r="J233" i="1"/>
  <c r="K233" i="1"/>
  <c r="L233" i="1"/>
  <c r="M233" i="1"/>
  <c r="N233" i="1"/>
  <c r="O233" i="1"/>
  <c r="P233" i="1"/>
  <c r="Q233" i="1"/>
  <c r="H234" i="1"/>
  <c r="I234" i="1"/>
  <c r="J234" i="1"/>
  <c r="K234" i="1"/>
  <c r="L234" i="1"/>
  <c r="M234" i="1"/>
  <c r="N234" i="1"/>
  <c r="O234" i="1"/>
  <c r="P234" i="1"/>
  <c r="Q234" i="1"/>
  <c r="H235" i="1"/>
  <c r="I235" i="1"/>
  <c r="J235" i="1"/>
  <c r="K235" i="1"/>
  <c r="L235" i="1"/>
  <c r="M235" i="1"/>
  <c r="N235" i="1"/>
  <c r="O235" i="1"/>
  <c r="P235" i="1"/>
  <c r="Q235" i="1"/>
  <c r="H236" i="1"/>
  <c r="I236" i="1"/>
  <c r="J236" i="1"/>
  <c r="K236" i="1"/>
  <c r="L236" i="1"/>
  <c r="M236" i="1"/>
  <c r="N236" i="1"/>
  <c r="O236" i="1"/>
  <c r="P236" i="1"/>
  <c r="Q236" i="1"/>
  <c r="H237" i="1"/>
  <c r="I237" i="1"/>
  <c r="J237" i="1"/>
  <c r="K237" i="1"/>
  <c r="L237" i="1"/>
  <c r="M237" i="1"/>
  <c r="N237" i="1"/>
  <c r="O237" i="1"/>
  <c r="P237" i="1"/>
  <c r="Q237" i="1"/>
  <c r="H238" i="1"/>
  <c r="I238" i="1"/>
  <c r="J238" i="1"/>
  <c r="K238" i="1"/>
  <c r="L238" i="1"/>
  <c r="M238" i="1"/>
  <c r="N238" i="1"/>
  <c r="O238" i="1"/>
  <c r="P238" i="1"/>
  <c r="Q238" i="1"/>
  <c r="H239" i="1"/>
  <c r="I239" i="1"/>
  <c r="J239" i="1"/>
  <c r="K239" i="1"/>
  <c r="L239" i="1"/>
  <c r="M239" i="1"/>
  <c r="N239" i="1"/>
  <c r="O239" i="1"/>
  <c r="P239" i="1"/>
  <c r="Q239" i="1"/>
  <c r="H240" i="1"/>
  <c r="I240" i="1"/>
  <c r="J240" i="1"/>
  <c r="K240" i="1"/>
  <c r="L240" i="1"/>
  <c r="M240" i="1"/>
  <c r="N240" i="1"/>
  <c r="O240" i="1"/>
  <c r="P240" i="1"/>
  <c r="Q240" i="1"/>
  <c r="H241" i="1"/>
  <c r="I241" i="1"/>
  <c r="J241" i="1"/>
  <c r="K241" i="1"/>
  <c r="L241" i="1"/>
  <c r="M241" i="1"/>
  <c r="N241" i="1"/>
  <c r="O241" i="1"/>
  <c r="P241" i="1"/>
  <c r="Q241" i="1"/>
  <c r="H242" i="1"/>
  <c r="I242" i="1"/>
  <c r="J242" i="1"/>
  <c r="K242" i="1"/>
  <c r="L242" i="1"/>
  <c r="M242" i="1"/>
  <c r="N242" i="1"/>
  <c r="O242" i="1"/>
  <c r="P242" i="1"/>
  <c r="Q242" i="1"/>
  <c r="H243" i="1"/>
  <c r="I243" i="1"/>
  <c r="J243" i="1"/>
  <c r="K243" i="1"/>
  <c r="L243" i="1"/>
  <c r="M243" i="1"/>
  <c r="N243" i="1"/>
  <c r="O243" i="1"/>
  <c r="P243" i="1"/>
  <c r="Q243" i="1"/>
  <c r="H244" i="1"/>
  <c r="I244" i="1"/>
  <c r="J244" i="1"/>
  <c r="K244" i="1"/>
  <c r="L244" i="1"/>
  <c r="M244" i="1"/>
  <c r="N244" i="1"/>
  <c r="O244" i="1"/>
  <c r="P244" i="1"/>
  <c r="Q244" i="1"/>
  <c r="H245" i="1"/>
  <c r="I245" i="1"/>
  <c r="J245" i="1"/>
  <c r="K245" i="1"/>
  <c r="L245" i="1"/>
  <c r="M245" i="1"/>
  <c r="N245" i="1"/>
  <c r="O245" i="1"/>
  <c r="P245" i="1"/>
  <c r="Q245" i="1"/>
  <c r="H246" i="1"/>
  <c r="I246" i="1"/>
  <c r="J246" i="1"/>
  <c r="K246" i="1"/>
  <c r="L246" i="1"/>
  <c r="M246" i="1"/>
  <c r="N246" i="1"/>
  <c r="O246" i="1"/>
  <c r="P246" i="1"/>
  <c r="Q246" i="1"/>
  <c r="H247" i="1"/>
  <c r="I247" i="1"/>
  <c r="J247" i="1"/>
  <c r="K247" i="1"/>
  <c r="L247" i="1"/>
  <c r="M247" i="1"/>
  <c r="N247" i="1"/>
  <c r="O247" i="1"/>
  <c r="P247" i="1"/>
  <c r="Q247" i="1"/>
  <c r="H248" i="1"/>
  <c r="I248" i="1"/>
  <c r="J248" i="1"/>
  <c r="K248" i="1"/>
  <c r="L248" i="1"/>
  <c r="M248" i="1"/>
  <c r="N248" i="1"/>
  <c r="O248" i="1"/>
  <c r="P248" i="1"/>
  <c r="Q248" i="1"/>
  <c r="H249" i="1"/>
  <c r="I249" i="1"/>
  <c r="J249" i="1"/>
  <c r="K249" i="1"/>
  <c r="L249" i="1"/>
  <c r="M249" i="1"/>
  <c r="N249" i="1"/>
  <c r="O249" i="1"/>
  <c r="P249" i="1"/>
  <c r="Q249" i="1"/>
  <c r="H250" i="1"/>
  <c r="I250" i="1"/>
  <c r="J250" i="1"/>
  <c r="K250" i="1"/>
  <c r="L250" i="1"/>
  <c r="M250" i="1"/>
  <c r="N250" i="1"/>
  <c r="O250" i="1"/>
  <c r="P250" i="1"/>
  <c r="Q250" i="1"/>
  <c r="H251" i="1"/>
  <c r="I251" i="1"/>
  <c r="J251" i="1"/>
  <c r="K251" i="1"/>
  <c r="L251" i="1"/>
  <c r="M251" i="1"/>
  <c r="N251" i="1"/>
  <c r="O251" i="1"/>
  <c r="P251" i="1"/>
  <c r="Q251" i="1"/>
  <c r="H252" i="1"/>
  <c r="I252" i="1"/>
  <c r="J252" i="1"/>
  <c r="K252" i="1"/>
  <c r="L252" i="1"/>
  <c r="M252" i="1"/>
  <c r="N252" i="1"/>
  <c r="O252" i="1"/>
  <c r="P252" i="1"/>
  <c r="Q252" i="1"/>
  <c r="H253" i="1"/>
  <c r="I253" i="1"/>
  <c r="J253" i="1"/>
  <c r="K253" i="1"/>
  <c r="L253" i="1"/>
  <c r="M253" i="1"/>
  <c r="N253" i="1"/>
  <c r="O253" i="1"/>
  <c r="P253" i="1"/>
  <c r="Q253" i="1"/>
  <c r="H254" i="1"/>
  <c r="I254" i="1"/>
  <c r="J254" i="1"/>
  <c r="K254" i="1"/>
  <c r="L254" i="1"/>
  <c r="M254" i="1"/>
  <c r="N254" i="1"/>
  <c r="O254" i="1"/>
  <c r="P254" i="1"/>
  <c r="Q254" i="1"/>
  <c r="H255" i="1"/>
  <c r="I255" i="1"/>
  <c r="J255" i="1"/>
  <c r="K255" i="1"/>
  <c r="L255" i="1"/>
  <c r="M255" i="1"/>
  <c r="N255" i="1"/>
  <c r="O255" i="1"/>
  <c r="P255" i="1"/>
  <c r="Q255" i="1"/>
  <c r="H256" i="1"/>
  <c r="I256" i="1"/>
  <c r="J256" i="1"/>
  <c r="K256" i="1"/>
  <c r="L256" i="1"/>
  <c r="M256" i="1"/>
  <c r="N256" i="1"/>
  <c r="O256" i="1"/>
  <c r="P256" i="1"/>
  <c r="Q256" i="1"/>
  <c r="H257" i="1"/>
  <c r="I257" i="1"/>
  <c r="J257" i="1"/>
  <c r="K257" i="1"/>
  <c r="L257" i="1"/>
  <c r="M257" i="1"/>
  <c r="N257" i="1"/>
  <c r="O257" i="1"/>
  <c r="P257" i="1"/>
  <c r="Q257" i="1"/>
  <c r="H258" i="1"/>
  <c r="I258" i="1"/>
  <c r="J258" i="1"/>
  <c r="K258" i="1"/>
  <c r="L258" i="1"/>
  <c r="M258" i="1"/>
  <c r="N258" i="1"/>
  <c r="O258" i="1"/>
  <c r="P258" i="1"/>
  <c r="Q258" i="1"/>
  <c r="H259" i="1"/>
  <c r="I259" i="1"/>
  <c r="J259" i="1"/>
  <c r="K259" i="1"/>
  <c r="L259" i="1"/>
  <c r="M259" i="1"/>
  <c r="N259" i="1"/>
  <c r="O259" i="1"/>
  <c r="P259" i="1"/>
  <c r="Q259" i="1"/>
  <c r="H260" i="1"/>
  <c r="I260" i="1"/>
  <c r="J260" i="1"/>
  <c r="K260" i="1"/>
  <c r="L260" i="1"/>
  <c r="M260" i="1"/>
  <c r="N260" i="1"/>
  <c r="O260" i="1"/>
  <c r="P260" i="1"/>
  <c r="Q260" i="1"/>
  <c r="H261" i="1"/>
  <c r="I261" i="1"/>
  <c r="J261" i="1"/>
  <c r="K261" i="1"/>
  <c r="L261" i="1"/>
  <c r="M261" i="1"/>
  <c r="N261" i="1"/>
  <c r="O261" i="1"/>
  <c r="P261" i="1"/>
  <c r="Q261" i="1"/>
  <c r="H262" i="1"/>
  <c r="I262" i="1"/>
  <c r="J262" i="1"/>
  <c r="K262" i="1"/>
  <c r="L262" i="1"/>
  <c r="M262" i="1"/>
  <c r="N262" i="1"/>
  <c r="O262" i="1"/>
  <c r="P262" i="1"/>
  <c r="Q262" i="1"/>
  <c r="H263" i="1"/>
  <c r="I263" i="1"/>
  <c r="J263" i="1"/>
  <c r="K263" i="1"/>
  <c r="L263" i="1"/>
  <c r="M263" i="1"/>
  <c r="N263" i="1"/>
  <c r="O263" i="1"/>
  <c r="P263" i="1"/>
  <c r="Q263" i="1"/>
  <c r="H264" i="1"/>
  <c r="I264" i="1"/>
  <c r="J264" i="1"/>
  <c r="K264" i="1"/>
  <c r="L264" i="1"/>
  <c r="M264" i="1"/>
  <c r="N264" i="1"/>
  <c r="O264" i="1"/>
  <c r="P264" i="1"/>
  <c r="Q264" i="1"/>
  <c r="H265" i="1"/>
  <c r="I265" i="1"/>
  <c r="J265" i="1"/>
  <c r="K265" i="1"/>
  <c r="L265" i="1"/>
  <c r="M265" i="1"/>
  <c r="N265" i="1"/>
  <c r="O265" i="1"/>
  <c r="P265" i="1"/>
  <c r="Q265" i="1"/>
  <c r="H266" i="1"/>
  <c r="I266" i="1"/>
  <c r="J266" i="1"/>
  <c r="K266" i="1"/>
  <c r="L266" i="1"/>
  <c r="M266" i="1"/>
  <c r="N266" i="1"/>
  <c r="O266" i="1"/>
  <c r="P266" i="1"/>
  <c r="Q266" i="1"/>
  <c r="H267" i="1"/>
  <c r="I267" i="1"/>
  <c r="J267" i="1"/>
  <c r="K267" i="1"/>
  <c r="L267" i="1"/>
  <c r="M267" i="1"/>
  <c r="N267" i="1"/>
  <c r="O267" i="1"/>
  <c r="P267" i="1"/>
  <c r="Q267" i="1"/>
  <c r="H268" i="1"/>
  <c r="I268" i="1"/>
  <c r="J268" i="1"/>
  <c r="K268" i="1"/>
  <c r="L268" i="1"/>
  <c r="M268" i="1"/>
  <c r="N268" i="1"/>
  <c r="O268" i="1"/>
  <c r="P268" i="1"/>
  <c r="Q268" i="1"/>
  <c r="H269" i="1"/>
  <c r="I269" i="1"/>
  <c r="J269" i="1"/>
  <c r="K269" i="1"/>
  <c r="L269" i="1"/>
  <c r="M269" i="1"/>
  <c r="N269" i="1"/>
  <c r="O269" i="1"/>
  <c r="P269" i="1"/>
  <c r="Q269" i="1"/>
  <c r="I218" i="1"/>
  <c r="J218" i="1"/>
  <c r="K218" i="1"/>
  <c r="L218" i="1"/>
  <c r="M218" i="1"/>
  <c r="N218" i="1"/>
  <c r="O218" i="1"/>
  <c r="P218" i="1"/>
  <c r="Q218" i="1"/>
  <c r="H218" i="1"/>
  <c r="H42" i="6"/>
  <c r="H720" i="1"/>
  <c r="J52" i="1"/>
  <c r="K52" i="1"/>
  <c r="L52" i="1"/>
  <c r="M52" i="1"/>
  <c r="N52" i="1"/>
  <c r="O52" i="1"/>
  <c r="P52" i="1"/>
  <c r="I52" i="1"/>
  <c r="J537" i="1"/>
  <c r="K537" i="1"/>
  <c r="L537" i="1"/>
  <c r="M537" i="1"/>
  <c r="N537" i="1"/>
  <c r="O537" i="1"/>
  <c r="P537" i="1"/>
  <c r="Q537" i="1"/>
  <c r="X109" i="22" l="1"/>
  <c r="Q111" i="22"/>
  <c r="X110" i="22"/>
  <c r="X114" i="22"/>
  <c r="Q115" i="22"/>
  <c r="R537" i="1"/>
  <c r="Q116" i="22" l="1"/>
  <c r="X115" i="22"/>
  <c r="Q112" i="22"/>
  <c r="X112" i="22" s="1"/>
  <c r="X111" i="22"/>
  <c r="H332" i="1"/>
  <c r="Q117" i="22" l="1"/>
  <c r="X117" i="22" s="1"/>
  <c r="X116" i="22"/>
  <c r="G513" i="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R98" i="23"/>
  <c r="Q98" i="23"/>
  <c r="P98" i="23"/>
  <c r="O98" i="23"/>
  <c r="N98" i="23"/>
  <c r="M98" i="23"/>
  <c r="L98" i="23"/>
  <c r="K98" i="23"/>
  <c r="S98" i="23"/>
  <c r="H70" i="28"/>
  <c r="T720" i="1"/>
  <c r="I720" i="1"/>
  <c r="J720" i="1"/>
  <c r="S714" i="1"/>
  <c r="H62" i="1"/>
  <c r="H61" i="1"/>
  <c r="H60" i="1"/>
  <c r="H59" i="1"/>
  <c r="H58" i="1"/>
  <c r="H57" i="1"/>
  <c r="H56" i="1"/>
  <c r="H55" i="1"/>
  <c r="H54" i="1"/>
  <c r="H53" i="1"/>
  <c r="H52" i="1"/>
  <c r="H51" i="1"/>
  <c r="H50" i="1"/>
  <c r="H49" i="1"/>
  <c r="H48" i="1"/>
  <c r="H47" i="1"/>
  <c r="H46" i="1"/>
  <c r="H45" i="1"/>
  <c r="S720" i="1" l="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1" i="18"/>
  <c r="Y850" i="18"/>
  <c r="M851" i="18"/>
  <c r="AA850"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2" i="18"/>
  <c r="Y851" i="18"/>
  <c r="M852" i="18"/>
  <c r="AA851"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3" i="18"/>
  <c r="Y853" i="18" s="1"/>
  <c r="Y852" i="18"/>
  <c r="M853" i="18"/>
  <c r="AA853" i="18" s="1"/>
  <c r="AA852"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R113" i="22" l="1"/>
  <c r="R114" i="22" s="1"/>
  <c r="R115" i="22" s="1"/>
  <c r="R116" i="22" s="1"/>
  <c r="R117" i="22" s="1"/>
  <c r="AM348" i="9"/>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0" i="18"/>
  <c r="AA820" i="18"/>
  <c r="Z820" i="18"/>
  <c r="Y820" i="18"/>
  <c r="Y819" i="18"/>
  <c r="C750" i="18"/>
  <c r="C749" i="18"/>
  <c r="C748"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AB109" i="22"/>
  <c r="C249" i="18"/>
  <c r="C219" i="18"/>
  <c r="C218" i="18"/>
  <c r="C217" i="18"/>
  <c r="C216" i="18"/>
  <c r="Y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6" i="18"/>
  <c r="H217" i="18"/>
  <c r="H215" i="18"/>
  <c r="C215" i="18"/>
  <c r="C214" i="18"/>
  <c r="C213" i="18"/>
  <c r="C212" i="18"/>
  <c r="N111" i="22" l="1"/>
  <c r="AD111" i="22"/>
  <c r="AE111" i="22"/>
  <c r="AO133" i="18"/>
  <c r="AB117" i="22"/>
  <c r="K21" i="9" s="1" a="1"/>
  <c r="Y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76" i="23"/>
  <c r="N115" i="22" l="1"/>
  <c r="AE115" i="22"/>
  <c r="AD115" i="22"/>
  <c r="AO137" i="18"/>
  <c r="Y117" i="22"/>
  <c r="Y116" i="22"/>
  <c r="M24" i="21"/>
  <c r="M23" i="21"/>
  <c r="M22" i="21"/>
  <c r="M21" i="21"/>
  <c r="M20" i="21"/>
  <c r="M19" i="21"/>
  <c r="M18" i="21"/>
  <c r="M17" i="21"/>
  <c r="M16" i="21"/>
  <c r="M15" i="21"/>
  <c r="AE116" i="22" l="1"/>
  <c r="AD116" i="22"/>
  <c r="AE117" i="22"/>
  <c r="AD117" i="22"/>
  <c r="AO138" i="18"/>
  <c r="D54" i="23"/>
  <c r="D53" i="23"/>
  <c r="AO139" i="18" l="1"/>
  <c r="D66" i="23"/>
  <c r="AO140" i="18" l="1"/>
  <c r="G9" i="23"/>
  <c r="G43" i="23"/>
  <c r="G209" i="23"/>
  <c r="D171" i="23"/>
  <c r="G166" i="23"/>
  <c r="D115" i="23"/>
  <c r="G110" i="23"/>
  <c r="D48" i="23"/>
  <c r="AO141" i="18" l="1"/>
  <c r="I120" i="23"/>
  <c r="I146" i="23"/>
  <c r="G71" i="23"/>
  <c r="C404" i="18"/>
  <c r="C403" i="18"/>
  <c r="C402" i="18"/>
  <c r="C401" i="18"/>
  <c r="C400" i="18"/>
  <c r="C399" i="18"/>
  <c r="C398" i="18"/>
  <c r="C397" i="18"/>
  <c r="AO142" i="18" l="1"/>
  <c r="I91" i="23"/>
  <c r="D67" i="23"/>
  <c r="D169" i="23"/>
  <c r="D172" i="23" s="1"/>
  <c r="U31" i="17"/>
  <c r="G84" i="22"/>
  <c r="G95" i="22"/>
  <c r="M119" i="22"/>
  <c r="G121" i="22"/>
  <c r="J144" i="22"/>
  <c r="G146" i="22"/>
  <c r="K33" i="9" l="1"/>
  <c r="K29" i="27" s="1"/>
  <c r="AM355" i="9"/>
  <c r="AO143" i="18"/>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AC173" i="18" s="1"/>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51" i="18" l="1"/>
  <c r="AJ151" i="18" s="1"/>
  <c r="AI135" i="18"/>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H151" i="18" l="1"/>
  <c r="AC151" i="18" s="1" a="1"/>
  <c r="AC151" i="18" s="1"/>
  <c r="AJ135" i="18"/>
  <c r="P135" i="18" s="1" a="1"/>
  <c r="P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W112" i="22"/>
  <c r="W114" i="22"/>
  <c r="W113" i="22"/>
  <c r="N113" i="22" s="1"/>
  <c r="W110" i="22"/>
  <c r="W115" i="22"/>
  <c r="W111" i="22"/>
  <c r="W116" i="22"/>
  <c r="W109" i="22"/>
  <c r="N109" i="22" s="1"/>
  <c r="W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family val="2"/>
          </rPr>
          <t>Michael:</t>
        </r>
        <r>
          <rPr>
            <sz val="9"/>
            <color indexed="81"/>
            <rFont val="Tahoma"/>
            <family val="2"/>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<sst xmlns="http://schemas.openxmlformats.org/spreadsheetml/2006/main" count="7393" uniqueCount="1230">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</sst>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94" workbookViewId="0">
      <selection activeCell="T110" sqref="T110"/>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1185</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1078</v>
      </c>
      <c r="Q15" s="34"/>
      <c r="R15" s="32"/>
      <c r="S15" s="32"/>
      <c r="T15" s="32"/>
      <c r="U15" s="34" t="s">
        <v>1079</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1125</v>
      </c>
      <c r="I16" t="s">
        <v>1126</v>
      </c>
      <c r="K16" t="s">
        <v>959</v>
      </c>
      <c r="L16" s="32" t="s">
        <v>1125</v>
      </c>
      <c r="M16" t="s">
        <v>1126</v>
      </c>
      <c r="N16" s="32"/>
      <c r="O16" t="s">
        <v>953</v>
      </c>
      <c r="P16" s="32" t="str">
        <f>P107</f>
        <v>Dry seeding</v>
      </c>
      <c r="Q16" s="32" t="str">
        <f t="shared" ref="Q16:S16" si="0">Q107</f>
        <v>Brk</v>
      </c>
      <c r="R16" s="32" t="str">
        <f t="shared" si="0"/>
        <v>Quality brk</v>
      </c>
      <c r="S16" s="32" t="str">
        <f t="shared" si="0"/>
        <v>Spring</v>
      </c>
      <c r="T16" s="32"/>
      <c r="U16" s="32" t="str">
        <f>P16</f>
        <v>Dry seeding</v>
      </c>
      <c r="V16" s="32" t="str">
        <f t="shared" ref="V16:X16" si="1">Q16</f>
        <v>Brk</v>
      </c>
      <c r="W16" s="32" t="str">
        <f t="shared" si="1"/>
        <v>Quality brk</v>
      </c>
      <c r="X16" s="32" t="str">
        <f t="shared" si="1"/>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1"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1225</v>
      </c>
      <c r="H24" s="199" t="b">
        <v>0</v>
      </c>
      <c r="I24" s="199" t="b">
        <v>0</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63</v>
      </c>
      <c r="H25" s="199" t="b">
        <v>1</v>
      </c>
      <c r="I25" s="199" t="b">
        <v>1</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925</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217</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927</v>
      </c>
      <c r="H29" s="199" t="b">
        <v>1</v>
      </c>
      <c r="I29" s="199" t="b">
        <v>1</v>
      </c>
      <c r="K29" s="664" t="s">
        <v>957</v>
      </c>
      <c r="L29" s="199" t="b">
        <v>0</v>
      </c>
      <c r="M29" s="199" t="b">
        <v>0</v>
      </c>
      <c r="N29" s="32"/>
      <c r="O29" s="489" t="s">
        <v>1225</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61</v>
      </c>
      <c r="H31" s="199" t="b">
        <v>1</v>
      </c>
      <c r="I31" s="199" t="b">
        <v>1</v>
      </c>
      <c r="K31" s="32"/>
      <c r="L31" s="32"/>
      <c r="M31" s="32"/>
      <c r="N31" s="32"/>
      <c r="O31" s="489" t="s">
        <v>925</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923</v>
      </c>
      <c r="H32" s="199" t="b">
        <v>1</v>
      </c>
      <c r="I32" s="199" t="b">
        <v>1</v>
      </c>
      <c r="K32" s="32"/>
      <c r="L32" s="32"/>
      <c r="M32" s="32"/>
      <c r="N32" s="32"/>
      <c r="O32" s="489" t="s">
        <v>217</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90" t="s">
        <v>926</v>
      </c>
      <c r="H34" s="199" t="b">
        <v>1</v>
      </c>
      <c r="I34" s="199" t="b">
        <v>1</v>
      </c>
      <c r="K34" s="32"/>
      <c r="L34" s="32"/>
      <c r="M34" s="32"/>
      <c r="N34" s="32"/>
      <c r="O34" s="489" t="s">
        <v>927</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K35" s="32"/>
      <c r="L35" s="32"/>
      <c r="M35" s="32"/>
      <c r="N35" s="32"/>
      <c r="O35" s="489" t="s">
        <v>331</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1067</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332</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955</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333</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956</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71</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61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923</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334</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957</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68</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90" t="s">
        <v>926</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30"/>
      <c r="P48" s="30"/>
      <c r="Q48" s="30"/>
      <c r="R48" s="30"/>
      <c r="S48" s="30"/>
      <c r="T48" s="32"/>
      <c r="U48" s="30"/>
      <c r="V48" s="30"/>
      <c r="W48" s="30"/>
      <c r="X48" s="30"/>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8"/>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1137</v>
      </c>
      <c r="J68" s="856" t="s">
        <v>1138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1149</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1083</v>
      </c>
      <c r="AE106" s="22"/>
      <c r="AF106" s="22"/>
      <c r="AG106" s="126" t="s">
        <v>1080</v>
      </c>
      <c r="AH106" s="22"/>
      <c r="AI106" s="16"/>
      <c r="AJ106" s="8"/>
      <c r="AK106" s="8"/>
      <c r="AL106" s="8"/>
    </row>
    <row r="107" spans="1:38" customFormat="1" ht="12" customHeight="1" x14ac:dyDescent="0.35">
      <c r="A107" s="6"/>
      <c r="B107" s="7"/>
      <c r="C107" s="17"/>
      <c r="D107" s="17"/>
      <c r="E107" s="17"/>
      <c r="F107" s="17"/>
      <c r="G107" s="17"/>
      <c r="H107" s="17"/>
      <c r="I107" s="17"/>
      <c r="J107" s="22" t="s">
        <v>1196</v>
      </c>
      <c r="K107" s="17"/>
      <c r="L107" s="23" t="s">
        <v>338</v>
      </c>
      <c r="M107" s="23" t="s">
        <v>340</v>
      </c>
      <c r="N107" s="891"/>
      <c r="O107" s="24"/>
      <c r="P107" s="24" t="s">
        <v>748</v>
      </c>
      <c r="Q107" s="24" t="s">
        <v>1229</v>
      </c>
      <c r="R107" s="24" t="s">
        <v>1195</v>
      </c>
      <c r="S107" s="24" t="s">
        <v>896</v>
      </c>
      <c r="T107" s="24"/>
      <c r="U107" s="22"/>
      <c r="V107" s="22"/>
      <c r="W107" s="24" t="str">
        <f>P107</f>
        <v>Dry seeding</v>
      </c>
      <c r="X107" s="24" t="str">
        <f t="shared" ref="X107:Z107" si="2">Q107</f>
        <v>Brk</v>
      </c>
      <c r="Y107" s="24" t="str">
        <f t="shared" si="2"/>
        <v>Quality brk</v>
      </c>
      <c r="Z107" s="24" t="str">
        <f t="shared" si="2"/>
        <v>Spring</v>
      </c>
      <c r="AA107" s="24"/>
      <c r="AB107" s="22"/>
      <c r="AC107" s="22"/>
      <c r="AD107" s="22" t="s">
        <v>1084</v>
      </c>
      <c r="AE107" s="22" t="s">
        <v>1085</v>
      </c>
      <c r="AF107" s="22"/>
      <c r="AG107" s="22" t="s">
        <v>1081</v>
      </c>
      <c r="AH107" s="22" t="s">
        <v>1082</v>
      </c>
      <c r="AI107" s="16"/>
      <c r="AJ107" s="8"/>
      <c r="AK107" s="8"/>
      <c r="AL107" s="8"/>
    </row>
    <row r="108" spans="1:38" customFormat="1" ht="12" customHeight="1" x14ac:dyDescent="0.35">
      <c r="A108" s="6"/>
      <c r="B108" s="7"/>
      <c r="C108" s="17"/>
      <c r="D108" s="17"/>
      <c r="E108" s="17"/>
      <c r="F108" s="26"/>
      <c r="G108" s="34"/>
      <c r="H108" s="34"/>
      <c r="I108" s="27"/>
      <c r="J108" s="156" t="s">
        <v>1150</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3">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1186</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4">MIN(51,INT((P109 - DATE(YEAR(P109),1,1))/7))*7</f>
        <v>91</v>
      </c>
      <c r="X109" s="697">
        <f t="shared" ref="X109:X117" si="5">MIN(51,INT((Q109 - DATE(YEAR(Q109),1,1))/7))*7</f>
        <v>119</v>
      </c>
      <c r="Y109" s="697">
        <f t="shared" ref="Y109:Y117" si="6">MIN(51,INT((R109 - DATE(YEAR(R109),1,1))/7))*7</f>
        <v>161</v>
      </c>
      <c r="Z109" s="697">
        <f t="shared" ref="Z109:Z117" si="7">MIN(51,INT((S109 - DATE(YEAR(S109),1,1))/7))*7</f>
        <v>238</v>
      </c>
      <c r="AA109" s="32"/>
      <c r="AB109" s="697">
        <f t="shared" si="3"/>
        <v>119</v>
      </c>
      <c r="AC109" s="32"/>
      <c r="AD109" s="643">
        <f t="shared" ref="AD109:AE117" si="8">$Y109</f>
        <v>161</v>
      </c>
      <c r="AE109" s="643">
        <f t="shared" si="8"/>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1187</v>
      </c>
      <c r="K110" s="492" t="s">
        <v>772</v>
      </c>
      <c r="L110" s="198">
        <v>0.15909090909090909</v>
      </c>
      <c r="M110" s="199" t="b">
        <v>0</v>
      </c>
      <c r="N110" s="698">
        <f>Z110</f>
        <v>238</v>
      </c>
      <c r="O110" s="159"/>
      <c r="P110" s="699">
        <f t="shared" ref="P110:Q117" si="9">P109</f>
        <v>43560</v>
      </c>
      <c r="Q110" s="699">
        <f>Q109</f>
        <v>43589</v>
      </c>
      <c r="R110" s="699">
        <f t="shared" ref="R110:R117" si="10">R109</f>
        <v>43631</v>
      </c>
      <c r="S110" s="699">
        <f t="shared" ref="S110:S117" si="11">S109</f>
        <v>43709</v>
      </c>
      <c r="T110" s="32"/>
      <c r="U110" s="1">
        <f t="shared" ref="U110:U117" si="12">U109</f>
        <v>43589</v>
      </c>
      <c r="V110" s="32"/>
      <c r="W110" s="697">
        <f t="shared" si="4"/>
        <v>91</v>
      </c>
      <c r="X110" s="697">
        <f t="shared" si="5"/>
        <v>119</v>
      </c>
      <c r="Y110" s="697">
        <f t="shared" si="6"/>
        <v>161</v>
      </c>
      <c r="Z110" s="697">
        <f t="shared" si="7"/>
        <v>238</v>
      </c>
      <c r="AA110" s="32"/>
      <c r="AB110" s="697">
        <f t="shared" si="3"/>
        <v>119</v>
      </c>
      <c r="AC110" s="32"/>
      <c r="AD110" s="643">
        <f t="shared" si="8"/>
        <v>161</v>
      </c>
      <c r="AE110" s="643">
        <f t="shared" si="8"/>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1188</v>
      </c>
      <c r="K111" s="492" t="s">
        <v>773</v>
      </c>
      <c r="L111" s="198">
        <v>0.13636363636363635</v>
      </c>
      <c r="M111" s="199" t="b">
        <v>0</v>
      </c>
      <c r="N111" s="698">
        <f>Y111</f>
        <v>161</v>
      </c>
      <c r="O111" s="159"/>
      <c r="P111" s="699">
        <f t="shared" si="9"/>
        <v>43560</v>
      </c>
      <c r="Q111" s="699">
        <f t="shared" si="9"/>
        <v>43589</v>
      </c>
      <c r="R111" s="699">
        <f t="shared" si="10"/>
        <v>43631</v>
      </c>
      <c r="S111" s="699">
        <f t="shared" si="11"/>
        <v>43709</v>
      </c>
      <c r="T111" s="32"/>
      <c r="U111" s="1">
        <f t="shared" si="12"/>
        <v>43589</v>
      </c>
      <c r="V111" s="32"/>
      <c r="W111" s="697">
        <f t="shared" si="4"/>
        <v>91</v>
      </c>
      <c r="X111" s="697">
        <f t="shared" si="5"/>
        <v>119</v>
      </c>
      <c r="Y111" s="697">
        <f t="shared" si="6"/>
        <v>161</v>
      </c>
      <c r="Z111" s="697">
        <f t="shared" si="7"/>
        <v>238</v>
      </c>
      <c r="AA111" s="32"/>
      <c r="AB111" s="697">
        <f t="shared" si="3"/>
        <v>119</v>
      </c>
      <c r="AC111" s="32"/>
      <c r="AD111" s="643">
        <f t="shared" si="8"/>
        <v>161</v>
      </c>
      <c r="AE111" s="643">
        <f t="shared" si="8"/>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1189</v>
      </c>
      <c r="K112" s="492" t="s">
        <v>774</v>
      </c>
      <c r="L112" s="198">
        <v>0.11363636363636363</v>
      </c>
      <c r="M112" s="199" t="b">
        <v>0</v>
      </c>
      <c r="N112" s="698">
        <f>Z112</f>
        <v>238</v>
      </c>
      <c r="O112" s="159"/>
      <c r="P112" s="699">
        <f t="shared" si="9"/>
        <v>43560</v>
      </c>
      <c r="Q112" s="699">
        <f t="shared" si="9"/>
        <v>43589</v>
      </c>
      <c r="R112" s="699">
        <f t="shared" si="10"/>
        <v>43631</v>
      </c>
      <c r="S112" s="699">
        <f t="shared" si="11"/>
        <v>43709</v>
      </c>
      <c r="T112" s="32"/>
      <c r="U112" s="1">
        <f t="shared" si="12"/>
        <v>43589</v>
      </c>
      <c r="V112" s="32"/>
      <c r="W112" s="697">
        <f t="shared" si="4"/>
        <v>91</v>
      </c>
      <c r="X112" s="697">
        <f t="shared" si="5"/>
        <v>119</v>
      </c>
      <c r="Y112" s="697">
        <f t="shared" si="6"/>
        <v>161</v>
      </c>
      <c r="Z112" s="697">
        <f t="shared" si="7"/>
        <v>238</v>
      </c>
      <c r="AA112" s="32"/>
      <c r="AB112" s="697">
        <f t="shared" si="3"/>
        <v>119</v>
      </c>
      <c r="AC112" s="32"/>
      <c r="AD112" s="643">
        <f t="shared" si="8"/>
        <v>161</v>
      </c>
      <c r="AE112" s="643">
        <f t="shared" si="8"/>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1190</v>
      </c>
      <c r="K113" s="492" t="s">
        <v>775</v>
      </c>
      <c r="L113" s="198">
        <v>0.11363636363636363</v>
      </c>
      <c r="M113" s="199" t="b">
        <v>0</v>
      </c>
      <c r="N113" s="698">
        <f>W113</f>
        <v>91</v>
      </c>
      <c r="O113" s="159"/>
      <c r="P113" s="699">
        <f t="shared" si="9"/>
        <v>43560</v>
      </c>
      <c r="Q113" s="581">
        <f>Periods!K$22</f>
        <v>43606</v>
      </c>
      <c r="R113" s="581">
        <f>R112</f>
        <v>43631</v>
      </c>
      <c r="S113" s="581">
        <f>Periods!$K$25</f>
        <v>43709</v>
      </c>
      <c r="T113" s="32"/>
      <c r="U113" s="641">
        <f>Periods!K22</f>
        <v>43606</v>
      </c>
      <c r="V113" s="32"/>
      <c r="W113" s="697">
        <f t="shared" si="4"/>
        <v>91</v>
      </c>
      <c r="X113" s="697">
        <f t="shared" si="5"/>
        <v>140</v>
      </c>
      <c r="Y113" s="697">
        <f t="shared" si="6"/>
        <v>161</v>
      </c>
      <c r="Z113" s="697">
        <f t="shared" si="7"/>
        <v>238</v>
      </c>
      <c r="AA113" s="32"/>
      <c r="AB113" s="697">
        <f t="shared" si="3"/>
        <v>140</v>
      </c>
      <c r="AC113" s="32"/>
      <c r="AD113" s="643">
        <f t="shared" si="8"/>
        <v>161</v>
      </c>
      <c r="AE113" s="643">
        <f t="shared" si="8"/>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1191</v>
      </c>
      <c r="K114" s="492" t="s">
        <v>776</v>
      </c>
      <c r="L114" s="198">
        <v>0.13636363636363635</v>
      </c>
      <c r="M114" s="199" t="b">
        <v>0</v>
      </c>
      <c r="N114" s="698">
        <f>Z114</f>
        <v>238</v>
      </c>
      <c r="O114" s="159"/>
      <c r="P114" s="699">
        <f t="shared" si="9"/>
        <v>43560</v>
      </c>
      <c r="Q114" s="699">
        <f>Q113</f>
        <v>43606</v>
      </c>
      <c r="R114" s="699">
        <f t="shared" si="10"/>
        <v>43631</v>
      </c>
      <c r="S114" s="699">
        <f t="shared" si="11"/>
        <v>43709</v>
      </c>
      <c r="T114" s="32"/>
      <c r="U114" s="1">
        <f t="shared" si="12"/>
        <v>43606</v>
      </c>
      <c r="V114" s="32"/>
      <c r="W114" s="697">
        <f t="shared" si="4"/>
        <v>91</v>
      </c>
      <c r="X114" s="697">
        <f t="shared" si="5"/>
        <v>140</v>
      </c>
      <c r="Y114" s="697">
        <f t="shared" si="6"/>
        <v>161</v>
      </c>
      <c r="Z114" s="697">
        <f t="shared" si="7"/>
        <v>238</v>
      </c>
      <c r="AA114" s="32"/>
      <c r="AB114" s="697">
        <f t="shared" si="3"/>
        <v>140</v>
      </c>
      <c r="AC114" s="32"/>
      <c r="AD114" s="643">
        <f t="shared" si="8"/>
        <v>161</v>
      </c>
      <c r="AE114" s="643">
        <f t="shared" si="8"/>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1192</v>
      </c>
      <c r="K115" s="492" t="s">
        <v>777</v>
      </c>
      <c r="L115" s="198">
        <v>0.15909090909090909</v>
      </c>
      <c r="M115" s="199" t="b">
        <v>0</v>
      </c>
      <c r="N115" s="698">
        <f>Y115</f>
        <v>161</v>
      </c>
      <c r="O115" s="159"/>
      <c r="P115" s="699">
        <f t="shared" si="9"/>
        <v>43560</v>
      </c>
      <c r="Q115" s="699">
        <f t="shared" si="9"/>
        <v>43606</v>
      </c>
      <c r="R115" s="699">
        <f t="shared" si="10"/>
        <v>43631</v>
      </c>
      <c r="S115" s="699">
        <f t="shared" si="11"/>
        <v>43709</v>
      </c>
      <c r="T115" s="32"/>
      <c r="U115" s="1">
        <f t="shared" si="12"/>
        <v>43606</v>
      </c>
      <c r="V115" s="32"/>
      <c r="W115" s="697">
        <f t="shared" si="4"/>
        <v>91</v>
      </c>
      <c r="X115" s="697">
        <f t="shared" si="5"/>
        <v>140</v>
      </c>
      <c r="Y115" s="697">
        <f t="shared" si="6"/>
        <v>161</v>
      </c>
      <c r="Z115" s="697">
        <f t="shared" si="7"/>
        <v>238</v>
      </c>
      <c r="AA115" s="32"/>
      <c r="AB115" s="697">
        <f t="shared" si="3"/>
        <v>140</v>
      </c>
      <c r="AC115" s="32"/>
      <c r="AD115" s="643">
        <f t="shared" si="8"/>
        <v>161</v>
      </c>
      <c r="AE115" s="643">
        <f t="shared" si="8"/>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1193</v>
      </c>
      <c r="K116" s="492" t="s">
        <v>778</v>
      </c>
      <c r="L116" s="198">
        <v>9.0909090909090912E-2</v>
      </c>
      <c r="M116" s="199" t="b">
        <v>0</v>
      </c>
      <c r="N116" s="698">
        <f>Z116</f>
        <v>238</v>
      </c>
      <c r="O116" s="159"/>
      <c r="P116" s="699">
        <f t="shared" si="9"/>
        <v>43560</v>
      </c>
      <c r="Q116" s="699">
        <f t="shared" si="9"/>
        <v>43606</v>
      </c>
      <c r="R116" s="699">
        <f t="shared" si="10"/>
        <v>43631</v>
      </c>
      <c r="S116" s="699">
        <f t="shared" si="11"/>
        <v>43709</v>
      </c>
      <c r="T116" s="32"/>
      <c r="U116" s="1">
        <f t="shared" si="12"/>
        <v>43606</v>
      </c>
      <c r="V116" s="32"/>
      <c r="W116" s="697">
        <f t="shared" si="4"/>
        <v>91</v>
      </c>
      <c r="X116" s="697">
        <f t="shared" si="5"/>
        <v>140</v>
      </c>
      <c r="Y116" s="697">
        <f t="shared" si="6"/>
        <v>161</v>
      </c>
      <c r="Z116" s="697">
        <f t="shared" si="7"/>
        <v>238</v>
      </c>
      <c r="AA116" s="32"/>
      <c r="AB116" s="697">
        <f t="shared" si="3"/>
        <v>140</v>
      </c>
      <c r="AC116" s="32"/>
      <c r="AD116" s="643">
        <f t="shared" si="8"/>
        <v>161</v>
      </c>
      <c r="AE116" s="643">
        <f t="shared" si="8"/>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1151</v>
      </c>
      <c r="K117" s="493" t="s">
        <v>779</v>
      </c>
      <c r="L117" s="198">
        <v>0</v>
      </c>
      <c r="M117" s="199" t="b">
        <v>0</v>
      </c>
      <c r="N117" s="698">
        <f>Z117</f>
        <v>238</v>
      </c>
      <c r="O117" s="159"/>
      <c r="P117" s="699">
        <f t="shared" si="9"/>
        <v>43560</v>
      </c>
      <c r="Q117" s="699">
        <f t="shared" si="9"/>
        <v>43606</v>
      </c>
      <c r="R117" s="699">
        <f t="shared" si="10"/>
        <v>43631</v>
      </c>
      <c r="S117" s="699">
        <f t="shared" si="11"/>
        <v>43709</v>
      </c>
      <c r="T117" s="32"/>
      <c r="U117" s="1">
        <f t="shared" si="12"/>
        <v>43606</v>
      </c>
      <c r="V117" s="32"/>
      <c r="W117" s="697">
        <f t="shared" si="4"/>
        <v>91</v>
      </c>
      <c r="X117" s="697">
        <f t="shared" si="5"/>
        <v>140</v>
      </c>
      <c r="Y117" s="697">
        <f t="shared" si="6"/>
        <v>161</v>
      </c>
      <c r="Z117" s="697">
        <f t="shared" si="7"/>
        <v>238</v>
      </c>
      <c r="AA117" s="32"/>
      <c r="AB117" s="697">
        <f t="shared" si="3"/>
        <v>140</v>
      </c>
      <c r="AC117" s="32"/>
      <c r="AD117" s="643">
        <f t="shared" si="8"/>
        <v>161</v>
      </c>
      <c r="AE117" s="643">
        <f t="shared" si="8"/>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1111</v>
      </c>
      <c r="L31" s="29"/>
      <c r="N31" s="693" t="s">
        <v>1112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opLeftCell="A514" zoomScale="90" zoomScaleNormal="90" workbookViewId="0">
      <selection activeCell="P532" sqref="P53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889">
        <f t="shared" ref="I52" si="2">0.215*I45+0.215*I59+0.215*I47+0.215*I51+0.14*I61</f>
        <v>0</v>
      </c>
      <c r="J52" s="889">
        <f t="shared" ref="J52" si="3">0.215*J45+0.215*J59+0.215*J47+0.215*J51+0.14*J61</f>
        <v>0</v>
      </c>
      <c r="K52" s="889">
        <f t="shared" ref="K52" si="4">0.215*K45+0.215*K59+0.215*K47+0.215*K51+0.14*K61</f>
        <v>0</v>
      </c>
      <c r="L52" s="889">
        <f t="shared" ref="L52" si="5">0.215*L45+0.215*L59+0.215*L47+0.215*L51+0.14*L61</f>
        <v>0</v>
      </c>
      <c r="M52" s="889">
        <f t="shared" ref="M52" si="6">0.215*M45+0.215*M59+0.215*M47+0.215*M51+0.14*M61</f>
        <v>-16.989999999999998</v>
      </c>
      <c r="N52" s="889">
        <f t="shared" ref="N52" si="7">0.215*N45+0.215*N59+0.215*N47+0.215*N51+0.14*N61</f>
        <v>-16.989999999999998</v>
      </c>
      <c r="O52" s="889">
        <f t="shared" ref="O52" si="8">0.215*O45+0.215*O59+0.215*O47+0.215*O51+0.14*O61</f>
        <v>-16.989999999999998</v>
      </c>
      <c r="P52" s="889">
        <f t="shared" ref="P52" si="9">0.215*P45+0.215*P59+0.215*P47+0.215*P51+0.14*P61</f>
        <v>-16.989999999999998</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53"/>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10">J44</f>
        <v>101</v>
      </c>
      <c r="K64" s="101">
        <f t="shared" si="10"/>
        <v>108</v>
      </c>
      <c r="L64" s="101">
        <f t="shared" si="10"/>
        <v>115</v>
      </c>
      <c r="M64" s="101">
        <f t="shared" si="10"/>
        <v>122</v>
      </c>
      <c r="N64" s="101">
        <f t="shared" si="10"/>
        <v>129</v>
      </c>
      <c r="O64" s="101">
        <f t="shared" si="10"/>
        <v>136</v>
      </c>
      <c r="P64" s="101">
        <f t="shared" si="10"/>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861</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862</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863</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1071</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785</v>
      </c>
      <c r="I75" s="35" t="s">
        <v>800</v>
      </c>
      <c r="J75" s="35" t="s">
        <v>379</v>
      </c>
      <c r="K75" s="26" t="s">
        <v>772</v>
      </c>
      <c r="L75" s="26" t="s">
        <v>773</v>
      </c>
      <c r="M75" s="26" t="s">
        <v>774</v>
      </c>
      <c r="N75" s="35" t="s">
        <v>775</v>
      </c>
      <c r="O75" s="35" t="s">
        <v>776</v>
      </c>
      <c r="P75" s="35" t="s">
        <v>777</v>
      </c>
      <c r="Q75" s="35" t="s">
        <v>778</v>
      </c>
      <c r="R75" s="35" t="s">
        <v>779</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11">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11"/>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800</v>
      </c>
      <c r="J96" s="35" t="s">
        <v>379</v>
      </c>
      <c r="K96" s="26" t="s">
        <v>772</v>
      </c>
      <c r="L96" s="26" t="s">
        <v>773</v>
      </c>
      <c r="M96" s="26" t="s">
        <v>774</v>
      </c>
      <c r="N96" s="35" t="s">
        <v>775</v>
      </c>
      <c r="O96" s="35" t="s">
        <v>776</v>
      </c>
      <c r="P96" s="35" t="s">
        <v>777</v>
      </c>
      <c r="Q96" s="35" t="s">
        <v>778</v>
      </c>
      <c r="R96" s="35" t="s">
        <v>779</v>
      </c>
      <c r="S96" s="35"/>
      <c r="T96" s="35" t="s">
        <v>95</v>
      </c>
      <c r="U96" s="35" t="s">
        <v>800</v>
      </c>
      <c r="V96" s="35" t="s">
        <v>379</v>
      </c>
      <c r="W96" s="26" t="s">
        <v>772</v>
      </c>
      <c r="X96" s="26" t="s">
        <v>773</v>
      </c>
      <c r="Y96" s="26" t="s">
        <v>774</v>
      </c>
      <c r="Z96" s="35" t="s">
        <v>775</v>
      </c>
      <c r="AA96" s="35" t="s">
        <v>776</v>
      </c>
      <c r="AB96" s="35" t="s">
        <v>777</v>
      </c>
      <c r="AC96" s="35" t="s">
        <v>778</v>
      </c>
      <c r="AD96" s="35" t="s">
        <v>779</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12">MIN(364,INT((I97 - DATE(YEAR(I97),1,1))))</f>
        <v>328</v>
      </c>
      <c r="V97" s="700">
        <f t="shared" ref="V97:AD113" si="13">MIN(364,INT((J97 - DATE(YEAR(J97),1,1))))</f>
        <v>328</v>
      </c>
      <c r="W97" s="700">
        <f t="shared" si="13"/>
        <v>328</v>
      </c>
      <c r="X97" s="700">
        <f t="shared" si="13"/>
        <v>328</v>
      </c>
      <c r="Y97" s="700">
        <f t="shared" si="13"/>
        <v>328</v>
      </c>
      <c r="Z97" s="700">
        <f t="shared" si="13"/>
        <v>328</v>
      </c>
      <c r="AA97" s="700">
        <f t="shared" si="13"/>
        <v>328</v>
      </c>
      <c r="AB97" s="700">
        <f t="shared" si="13"/>
        <v>328</v>
      </c>
      <c r="AC97" s="700">
        <f t="shared" si="13"/>
        <v>328</v>
      </c>
      <c r="AD97" s="700">
        <f t="shared" si="13"/>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14">H98</f>
        <v>bd</v>
      </c>
      <c r="U98" s="700">
        <f t="shared" si="12"/>
        <v>328</v>
      </c>
      <c r="V98" s="700">
        <f t="shared" si="13"/>
        <v>328</v>
      </c>
      <c r="W98" s="700">
        <f t="shared" si="13"/>
        <v>328</v>
      </c>
      <c r="X98" s="700">
        <f t="shared" si="13"/>
        <v>328</v>
      </c>
      <c r="Y98" s="700">
        <f t="shared" si="13"/>
        <v>328</v>
      </c>
      <c r="Z98" s="700">
        <f t="shared" si="13"/>
        <v>328</v>
      </c>
      <c r="AA98" s="700">
        <f t="shared" si="13"/>
        <v>328</v>
      </c>
      <c r="AB98" s="700">
        <f t="shared" si="13"/>
        <v>328</v>
      </c>
      <c r="AC98" s="700">
        <f t="shared" si="13"/>
        <v>328</v>
      </c>
      <c r="AD98" s="700">
        <f t="shared" si="13"/>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14"/>
        <v>f</v>
      </c>
      <c r="U99" s="700">
        <f t="shared" si="12"/>
        <v>328</v>
      </c>
      <c r="V99" s="700">
        <f t="shared" si="13"/>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14"/>
        <v>h</v>
      </c>
      <c r="U100" s="700">
        <f t="shared" si="12"/>
        <v>318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i</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14"/>
        <v>k</v>
      </c>
      <c r="U102" s="700">
        <f t="shared" si="12"/>
        <v>328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l</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15">H104</f>
        <v>ms</v>
      </c>
      <c r="U104" s="700">
        <f t="shared" ref="U104" si="16">MIN(364,INT((I104 - DATE(YEAR(I104),1,1))))</f>
        <v>328</v>
      </c>
      <c r="V104" s="700">
        <f t="shared" ref="V104" si="17">MIN(364,INT((J104 - DATE(YEAR(J104),1,1))))</f>
        <v>328</v>
      </c>
      <c r="W104" s="700">
        <f t="shared" ref="W104" si="18">MIN(364,INT((K104 - DATE(YEAR(K104),1,1))))</f>
        <v>328</v>
      </c>
      <c r="X104" s="700">
        <f t="shared" ref="X104" si="19">MIN(364,INT((L104 - DATE(YEAR(L104),1,1))))</f>
        <v>328</v>
      </c>
      <c r="Y104" s="700">
        <f t="shared" ref="Y104" si="20">MIN(364,INT((M104 - DATE(YEAR(M104),1,1))))</f>
        <v>328</v>
      </c>
      <c r="Z104" s="700">
        <f t="shared" ref="Z104" si="21">MIN(364,INT((N104 - DATE(YEAR(N104),1,1))))</f>
        <v>328</v>
      </c>
      <c r="AA104" s="700">
        <f t="shared" ref="AA104" si="22">MIN(364,INT((O104 - DATE(YEAR(O104),1,1))))</f>
        <v>328</v>
      </c>
      <c r="AB104" s="700">
        <f t="shared" ref="AB104" si="23">MIN(364,INT((P104 - DATE(YEAR(P104),1,1))))</f>
        <v>328</v>
      </c>
      <c r="AC104" s="700">
        <f t="shared" ref="AC104" si="24">MIN(364,INT((Q104 - DATE(YEAR(Q104),1,1))))</f>
        <v>328</v>
      </c>
      <c r="AD104" s="700">
        <f t="shared" ref="AD104" si="25">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o</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14"/>
        <v>od</v>
      </c>
      <c r="U106" s="700">
        <f t="shared" si="12"/>
        <v>328</v>
      </c>
      <c r="V106" s="700">
        <f t="shared" si="13"/>
        <v>328</v>
      </c>
      <c r="W106" s="700">
        <f t="shared" si="13"/>
        <v>328</v>
      </c>
      <c r="X106" s="700">
        <f t="shared" si="13"/>
        <v>328</v>
      </c>
      <c r="Y106" s="700">
        <f t="shared" si="13"/>
        <v>328</v>
      </c>
      <c r="Z106" s="700">
        <f t="shared" si="13"/>
        <v>328</v>
      </c>
      <c r="AA106" s="700">
        <f t="shared" si="13"/>
        <v>328</v>
      </c>
      <c r="AB106" s="700">
        <f t="shared" si="13"/>
        <v>328</v>
      </c>
      <c r="AC106" s="700">
        <f t="shared" si="13"/>
        <v>328</v>
      </c>
      <c r="AD106" s="700">
        <f t="shared" si="13"/>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14"/>
        <v>of</v>
      </c>
      <c r="U107" s="700">
        <f t="shared" si="12"/>
        <v>318</v>
      </c>
      <c r="V107" s="700">
        <f t="shared" si="13"/>
        <v>318</v>
      </c>
      <c r="W107" s="700">
        <f t="shared" si="13"/>
        <v>318</v>
      </c>
      <c r="X107" s="700">
        <f t="shared" si="13"/>
        <v>318</v>
      </c>
      <c r="Y107" s="700">
        <f t="shared" si="13"/>
        <v>318</v>
      </c>
      <c r="Z107" s="700">
        <f t="shared" si="13"/>
        <v>318</v>
      </c>
      <c r="AA107" s="700">
        <f t="shared" si="13"/>
        <v>318</v>
      </c>
      <c r="AB107" s="700">
        <f t="shared" si="13"/>
        <v>318</v>
      </c>
      <c r="AC107" s="700">
        <f t="shared" si="13"/>
        <v>318</v>
      </c>
      <c r="AD107" s="700">
        <f t="shared" si="13"/>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14"/>
        <v>r</v>
      </c>
      <c r="U108" s="700">
        <f t="shared" si="12"/>
        <v>318</v>
      </c>
      <c r="V108" s="700">
        <f t="shared" si="13"/>
        <v>318</v>
      </c>
      <c r="W108" s="700">
        <f t="shared" si="13"/>
        <v>318</v>
      </c>
      <c r="X108" s="700">
        <f t="shared" si="13"/>
        <v>318</v>
      </c>
      <c r="Y108" s="700">
        <f t="shared" si="13"/>
        <v>318</v>
      </c>
      <c r="Z108" s="700">
        <f t="shared" si="13"/>
        <v>318</v>
      </c>
      <c r="AA108" s="700">
        <f t="shared" si="13"/>
        <v>318</v>
      </c>
      <c r="AB108" s="700">
        <f t="shared" si="13"/>
        <v>318</v>
      </c>
      <c r="AC108" s="700">
        <f t="shared" si="13"/>
        <v>318</v>
      </c>
      <c r="AD108" s="700">
        <f t="shared" si="13"/>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14"/>
        <v>rd</v>
      </c>
      <c r="U109" s="700">
        <f t="shared" si="12"/>
        <v>318</v>
      </c>
      <c r="V109" s="700">
        <f t="shared" si="13"/>
        <v>318</v>
      </c>
      <c r="W109" s="700">
        <f t="shared" si="13"/>
        <v>318</v>
      </c>
      <c r="X109" s="700">
        <f t="shared" si="13"/>
        <v>318</v>
      </c>
      <c r="Y109" s="700">
        <f t="shared" si="13"/>
        <v>318</v>
      </c>
      <c r="Z109" s="700">
        <f t="shared" si="13"/>
        <v>318</v>
      </c>
      <c r="AA109" s="700">
        <f t="shared" si="13"/>
        <v>318</v>
      </c>
      <c r="AB109" s="700">
        <f t="shared" si="13"/>
        <v>318</v>
      </c>
      <c r="AC109" s="700">
        <f t="shared" si="13"/>
        <v>318</v>
      </c>
      <c r="AD109" s="700">
        <f t="shared" si="13"/>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14"/>
        <v>v</v>
      </c>
      <c r="U110" s="700">
        <f t="shared" si="12"/>
        <v>328</v>
      </c>
      <c r="V110" s="700">
        <f t="shared" si="13"/>
        <v>328</v>
      </c>
      <c r="W110" s="700">
        <f t="shared" si="13"/>
        <v>328</v>
      </c>
      <c r="X110" s="700">
        <f t="shared" si="13"/>
        <v>328</v>
      </c>
      <c r="Y110" s="700">
        <f t="shared" si="13"/>
        <v>328</v>
      </c>
      <c r="Z110" s="700">
        <f t="shared" si="13"/>
        <v>328</v>
      </c>
      <c r="AA110" s="700">
        <f t="shared" si="13"/>
        <v>328</v>
      </c>
      <c r="AB110" s="700">
        <f t="shared" si="13"/>
        <v>328</v>
      </c>
      <c r="AC110" s="700">
        <f t="shared" si="13"/>
        <v>328</v>
      </c>
      <c r="AD110" s="700">
        <f t="shared" si="13"/>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14"/>
        <v>w</v>
      </c>
      <c r="U111" s="700">
        <f t="shared" si="12"/>
        <v>328</v>
      </c>
      <c r="V111" s="700">
        <f t="shared" si="13"/>
        <v>328</v>
      </c>
      <c r="W111" s="700">
        <f t="shared" si="13"/>
        <v>328</v>
      </c>
      <c r="X111" s="700">
        <f t="shared" si="13"/>
        <v>328</v>
      </c>
      <c r="Y111" s="700">
        <f t="shared" si="13"/>
        <v>328</v>
      </c>
      <c r="Z111" s="700">
        <f t="shared" si="13"/>
        <v>328</v>
      </c>
      <c r="AA111" s="700">
        <f t="shared" si="13"/>
        <v>328</v>
      </c>
      <c r="AB111" s="700">
        <f t="shared" si="13"/>
        <v>328</v>
      </c>
      <c r="AC111" s="700">
        <f t="shared" si="13"/>
        <v>328</v>
      </c>
      <c r="AD111" s="700">
        <f t="shared" si="13"/>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14"/>
        <v>wd</v>
      </c>
      <c r="U112" s="700">
        <f t="shared" si="12"/>
        <v>328</v>
      </c>
      <c r="V112" s="700">
        <f t="shared" si="13"/>
        <v>328</v>
      </c>
      <c r="W112" s="700">
        <f t="shared" si="13"/>
        <v>328</v>
      </c>
      <c r="X112" s="700">
        <f t="shared" si="13"/>
        <v>328</v>
      </c>
      <c r="Y112" s="700">
        <f t="shared" si="13"/>
        <v>328</v>
      </c>
      <c r="Z112" s="700">
        <f t="shared" si="13"/>
        <v>328</v>
      </c>
      <c r="AA112" s="700">
        <f t="shared" si="13"/>
        <v>328</v>
      </c>
      <c r="AB112" s="700">
        <f t="shared" si="13"/>
        <v>328</v>
      </c>
      <c r="AC112" s="700">
        <f t="shared" si="13"/>
        <v>328</v>
      </c>
      <c r="AD112" s="700">
        <f t="shared" si="13"/>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14"/>
        <v>z</v>
      </c>
      <c r="U113" s="700">
        <f t="shared" si="12"/>
        <v>318</v>
      </c>
      <c r="V113" s="700">
        <f t="shared" si="13"/>
        <v>318</v>
      </c>
      <c r="W113" s="700">
        <f t="shared" si="13"/>
        <v>318</v>
      </c>
      <c r="X113" s="700">
        <f t="shared" si="13"/>
        <v>318</v>
      </c>
      <c r="Y113" s="700">
        <f t="shared" si="13"/>
        <v>318</v>
      </c>
      <c r="Z113" s="700">
        <f t="shared" si="13"/>
        <v>318</v>
      </c>
      <c r="AA113" s="700">
        <f t="shared" si="13"/>
        <v>318</v>
      </c>
      <c r="AB113" s="700">
        <f t="shared" si="13"/>
        <v>318</v>
      </c>
      <c r="AC113" s="700">
        <f t="shared" si="13"/>
        <v>318</v>
      </c>
      <c r="AD113" s="700">
        <f t="shared" si="13"/>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14"/>
        <v>zd</v>
      </c>
      <c r="U114" s="700">
        <f t="shared" si="12"/>
        <v>318</v>
      </c>
      <c r="V114" s="700">
        <f t="shared" ref="V114:AD114" si="26">MIN(364,INT((J114 - DATE(YEAR(J114),1,1))))</f>
        <v>318</v>
      </c>
      <c r="W114" s="700">
        <f t="shared" si="26"/>
        <v>318</v>
      </c>
      <c r="X114" s="700">
        <f t="shared" si="26"/>
        <v>318</v>
      </c>
      <c r="Y114" s="700">
        <f t="shared" si="26"/>
        <v>318</v>
      </c>
      <c r="Z114" s="700">
        <f t="shared" si="26"/>
        <v>318</v>
      </c>
      <c r="AA114" s="700">
        <f t="shared" si="26"/>
        <v>318</v>
      </c>
      <c r="AB114" s="700">
        <f t="shared" si="26"/>
        <v>318</v>
      </c>
      <c r="AC114" s="700">
        <f t="shared" si="26"/>
        <v>318</v>
      </c>
      <c r="AD114" s="700">
        <f t="shared" si="26"/>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1114</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1144</v>
      </c>
      <c r="I134" s="866"/>
      <c r="J134" s="866" t="s">
        <v>1183</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797</v>
      </c>
      <c r="O159" s="22"/>
      <c r="P159" s="22"/>
      <c r="Q159" s="22" t="s">
        <v>771</v>
      </c>
      <c r="R159" s="22"/>
      <c r="S159" s="22"/>
      <c r="T159" s="22" t="s">
        <v>1182</v>
      </c>
      <c r="U159" s="22"/>
      <c r="V159" s="22" t="s">
        <v>1119</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7">_xlfn.CONCAT(H160:M160)</f>
        <v>AAAA2A1a</v>
      </c>
      <c r="H160" s="665" t="s">
        <v>22</v>
      </c>
      <c r="I160" s="665" t="s">
        <v>22</v>
      </c>
      <c r="J160" s="665" t="s">
        <v>22</v>
      </c>
      <c r="K160" s="665" t="s">
        <v>1105</v>
      </c>
      <c r="L160" s="665" t="s">
        <v>219</v>
      </c>
      <c r="M160" s="666" t="s">
        <v>67</v>
      </c>
      <c r="N160" t="b">
        <f>AND(COUNTIF(G171:$G$211,G160))</f>
        <v>0</v>
      </c>
      <c r="O160" s="33" t="s">
        <v>22</v>
      </c>
      <c r="Q160" s="241" t="b">
        <v>1</v>
      </c>
      <c r="T160" s="241">
        <f>IF(OR(M160="a",M160="a2",M160="sp"),0,1)</f>
        <v>0</v>
      </c>
      <c r="V160" s="222">
        <f>1-T160</f>
        <v>1</v>
      </c>
      <c r="X160" t="s">
        <v>1203</v>
      </c>
      <c r="Z160" t="s">
        <v>172</v>
      </c>
      <c r="AC160" t="s">
        <v>1208</v>
      </c>
      <c r="AX160" s="16"/>
      <c r="AY160" s="8"/>
      <c r="AZ160" s="8"/>
      <c r="BA160" s="8"/>
    </row>
    <row r="161" spans="1:53" ht="14.5" outlineLevel="1" x14ac:dyDescent="0.35">
      <c r="A161" s="6"/>
      <c r="B161" s="7"/>
      <c r="C161" s="17"/>
      <c r="D161" s="17"/>
      <c r="E161" s="17"/>
      <c r="F161" s="26"/>
      <c r="G161" t="str">
        <f t="shared" si="27"/>
        <v>GGGGAg1a2</v>
      </c>
      <c r="H161" s="665" t="s">
        <v>146</v>
      </c>
      <c r="I161" s="665" t="s">
        <v>146</v>
      </c>
      <c r="J161" s="665" t="s">
        <v>146</v>
      </c>
      <c r="K161" s="665" t="s">
        <v>146</v>
      </c>
      <c r="L161" s="665" t="s">
        <v>1101</v>
      </c>
      <c r="M161" s="666" t="s">
        <v>802</v>
      </c>
      <c r="N161" t="b">
        <f>AND(COUNTIF(G173:$G$211,G161))</f>
        <v>0</v>
      </c>
      <c r="O161" s="33" t="s">
        <v>1077</v>
      </c>
      <c r="Q161" s="241" t="b">
        <v>1</v>
      </c>
      <c r="T161" s="241">
        <f t="shared" ref="T161:T203" si="28">IF(OR(M161="a",M161="a2",M161="sp"),0,1)</f>
        <v>0</v>
      </c>
      <c r="V161" s="222">
        <f t="shared" ref="V161:V203" si="29">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7"/>
        <v>GGGGSg1a2</v>
      </c>
      <c r="H162" s="665" t="s">
        <v>146</v>
      </c>
      <c r="I162" s="665" t="s">
        <v>146</v>
      </c>
      <c r="J162" s="665" t="s">
        <v>146</v>
      </c>
      <c r="K162" s="665" t="s">
        <v>146</v>
      </c>
      <c r="L162" s="665" t="s">
        <v>1103</v>
      </c>
      <c r="M162" s="666" t="s">
        <v>802</v>
      </c>
      <c r="N162" t="b">
        <f>AND(COUNTIF(G175:$G$211,G162))</f>
        <v>0</v>
      </c>
      <c r="O162" s="33" t="s">
        <v>1077</v>
      </c>
      <c r="Q162" s="241" t="b">
        <v>1</v>
      </c>
      <c r="T162" s="241">
        <f t="shared" si="28"/>
        <v>0</v>
      </c>
      <c r="V162" s="222">
        <f t="shared" si="29"/>
        <v>1</v>
      </c>
      <c r="Y162" t="s">
        <v>924</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O162" s="861">
        <v>0.15</v>
      </c>
      <c r="AX162" s="16"/>
      <c r="AY162" s="8"/>
      <c r="AZ162" s="8"/>
      <c r="BA162" s="8"/>
    </row>
    <row r="163" spans="1:53" ht="14.5" outlineLevel="1" x14ac:dyDescent="0.35">
      <c r="A163" s="6"/>
      <c r="B163" s="7"/>
      <c r="C163" s="17"/>
      <c r="D163" s="17"/>
      <c r="E163" s="17"/>
      <c r="F163" s="26"/>
      <c r="G163" t="str">
        <f t="shared" si="27"/>
        <v>GGGAg2Na2</v>
      </c>
      <c r="H163" s="665" t="s">
        <v>146</v>
      </c>
      <c r="I163" s="665" t="s">
        <v>146</v>
      </c>
      <c r="J163" s="665" t="s">
        <v>146</v>
      </c>
      <c r="K163" s="665" t="s">
        <v>1104</v>
      </c>
      <c r="L163" s="665" t="s">
        <v>72</v>
      </c>
      <c r="M163" s="666" t="s">
        <v>802</v>
      </c>
      <c r="N163" t="b">
        <f>AND(COUNTIF(G177:$G$211,G163))</f>
        <v>0</v>
      </c>
      <c r="O163" s="33" t="s">
        <v>1077</v>
      </c>
      <c r="Q163" s="241" t="b">
        <v>1</v>
      </c>
      <c r="T163" s="241">
        <f t="shared" si="28"/>
        <v>0</v>
      </c>
      <c r="V163" s="222">
        <f t="shared" si="29"/>
        <v>1</v>
      </c>
      <c r="Y163" t="s">
        <v>63</v>
      </c>
      <c r="Z163">
        <v>1800</v>
      </c>
      <c r="AB163" t="s">
        <v>1101</v>
      </c>
      <c r="AC163" s="861">
        <v>0.15</v>
      </c>
      <c r="AD163" s="861">
        <v>0.15</v>
      </c>
      <c r="AE163" s="861">
        <v>0.15</v>
      </c>
      <c r="AF163" s="861">
        <v>0.15</v>
      </c>
      <c r="AG163" s="861">
        <v>0.15</v>
      </c>
      <c r="AH163" s="861">
        <v>0</v>
      </c>
      <c r="AI163" s="861">
        <v>0.15</v>
      </c>
      <c r="AJ163" s="861">
        <v>0.15</v>
      </c>
      <c r="AK163" s="861">
        <v>0.15</v>
      </c>
      <c r="AL163" s="861">
        <v>0.15</v>
      </c>
      <c r="AM163" s="861">
        <v>0.15</v>
      </c>
      <c r="AN163" s="861">
        <v>0.15</v>
      </c>
      <c r="AO163" s="861">
        <v>0.15</v>
      </c>
      <c r="AX163" s="16"/>
      <c r="AY163" s="8"/>
      <c r="AZ163" s="8"/>
      <c r="BA163" s="8"/>
    </row>
    <row r="164" spans="1:53" ht="14.5" outlineLevel="1" x14ac:dyDescent="0.35">
      <c r="A164" s="6"/>
      <c r="B164" s="7"/>
      <c r="C164" s="17"/>
      <c r="D164" s="17"/>
      <c r="E164" s="17"/>
      <c r="F164" s="26"/>
      <c r="G164" t="str">
        <f t="shared" si="27"/>
        <v>GGGAg2Ea2</v>
      </c>
      <c r="H164" s="665" t="s">
        <v>146</v>
      </c>
      <c r="I164" s="665" t="s">
        <v>146</v>
      </c>
      <c r="J164" s="665" t="s">
        <v>146</v>
      </c>
      <c r="K164" s="665" t="s">
        <v>1104</v>
      </c>
      <c r="L164" s="665" t="s">
        <v>73</v>
      </c>
      <c r="M164" s="666" t="s">
        <v>802</v>
      </c>
      <c r="N164" t="b">
        <f>AND(COUNTIF(G179:$G$211,G164))</f>
        <v>0</v>
      </c>
      <c r="O164" s="33" t="s">
        <v>1077</v>
      </c>
      <c r="Q164" s="241" t="b">
        <v>1</v>
      </c>
      <c r="T164" s="241">
        <f t="shared" si="28"/>
        <v>0</v>
      </c>
      <c r="V164" s="222">
        <f t="shared" si="29"/>
        <v>1</v>
      </c>
      <c r="Y164" t="s">
        <v>925</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O164" s="861">
        <v>0</v>
      </c>
      <c r="AX164" s="16"/>
      <c r="AY164" s="8"/>
      <c r="AZ164" s="8"/>
      <c r="BA164" s="8"/>
    </row>
    <row r="165" spans="1:53" ht="14.5" outlineLevel="1" x14ac:dyDescent="0.35">
      <c r="A165" s="6"/>
      <c r="B165" s="7"/>
      <c r="C165" s="17"/>
      <c r="D165" s="17"/>
      <c r="E165" s="17"/>
      <c r="F165" s="26"/>
      <c r="G165" t="str">
        <f t="shared" si="27"/>
        <v>GGGAg2OFa2</v>
      </c>
      <c r="H165" s="665" t="s">
        <v>146</v>
      </c>
      <c r="I165" s="665" t="s">
        <v>146</v>
      </c>
      <c r="J165" s="665" t="s">
        <v>146</v>
      </c>
      <c r="K165" s="665" t="s">
        <v>1104</v>
      </c>
      <c r="L165" s="665" t="s">
        <v>147</v>
      </c>
      <c r="M165" s="666" t="s">
        <v>802</v>
      </c>
      <c r="N165" t="b">
        <f>AND(COUNTIF(G180:$G$211,G165))</f>
        <v>0</v>
      </c>
      <c r="O165" s="33" t="s">
        <v>1077</v>
      </c>
      <c r="Q165" s="241" t="b">
        <v>1</v>
      </c>
      <c r="T165" s="241">
        <f t="shared" si="28"/>
        <v>0</v>
      </c>
      <c r="V165" s="222">
        <f t="shared" si="29"/>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O165" s="861">
        <v>0</v>
      </c>
      <c r="AX165" s="16"/>
      <c r="AY165" s="8"/>
      <c r="AZ165" s="8"/>
      <c r="BA165" s="8"/>
    </row>
    <row r="166" spans="1:53" ht="14.5" outlineLevel="1" x14ac:dyDescent="0.35">
      <c r="A166" s="6"/>
      <c r="B166" s="7"/>
      <c r="C166" s="17"/>
      <c r="D166" s="17"/>
      <c r="E166" s="17"/>
      <c r="F166" s="26"/>
      <c r="G166" t="str">
        <f t="shared" si="27"/>
        <v>GGGC1Na2</v>
      </c>
      <c r="H166" s="665" t="s">
        <v>146</v>
      </c>
      <c r="I166" s="665" t="s">
        <v>146</v>
      </c>
      <c r="J166" s="665" t="s">
        <v>146</v>
      </c>
      <c r="K166" s="665" t="s">
        <v>220</v>
      </c>
      <c r="L166" s="665" t="s">
        <v>72</v>
      </c>
      <c r="M166" s="666" t="s">
        <v>802</v>
      </c>
      <c r="N166" t="b">
        <f>AND(COUNTIF(G181:$G$211,G166))</f>
        <v>0</v>
      </c>
      <c r="O166" s="33" t="s">
        <v>1077</v>
      </c>
      <c r="Q166" s="241" t="b">
        <v>1</v>
      </c>
      <c r="T166" s="241">
        <f t="shared" si="28"/>
        <v>0</v>
      </c>
      <c r="V166" s="222">
        <f t="shared" si="29"/>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O166" s="861">
        <v>0.2</v>
      </c>
      <c r="AX166" s="16"/>
      <c r="AY166" s="8"/>
      <c r="AZ166" s="8"/>
      <c r="BA166" s="8"/>
    </row>
    <row r="167" spans="1:53" ht="14.5" outlineLevel="1" x14ac:dyDescent="0.35">
      <c r="A167" s="6"/>
      <c r="B167" s="7"/>
      <c r="C167" s="17"/>
      <c r="D167" s="17"/>
      <c r="E167" s="17"/>
      <c r="F167" s="26"/>
      <c r="G167" t="str">
        <f t="shared" si="27"/>
        <v>GGGC1Ea2</v>
      </c>
      <c r="H167" s="665" t="s">
        <v>146</v>
      </c>
      <c r="I167" s="665" t="s">
        <v>146</v>
      </c>
      <c r="J167" s="665" t="s">
        <v>146</v>
      </c>
      <c r="K167" s="665" t="s">
        <v>220</v>
      </c>
      <c r="L167" s="665" t="s">
        <v>73</v>
      </c>
      <c r="M167" s="666" t="s">
        <v>802</v>
      </c>
      <c r="N167" t="b">
        <f>AND(COUNTIF(G182:$G$211,G167))</f>
        <v>0</v>
      </c>
      <c r="O167" s="33" t="s">
        <v>1077</v>
      </c>
      <c r="Q167" s="241" t="b">
        <v>1</v>
      </c>
      <c r="T167" s="241">
        <f t="shared" si="28"/>
        <v>0</v>
      </c>
      <c r="V167" s="222">
        <f t="shared" si="29"/>
        <v>1</v>
      </c>
      <c r="Y167" t="s">
        <v>1225</v>
      </c>
      <c r="Z167">
        <v>1580</v>
      </c>
      <c r="AB167" t="s">
        <v>1228</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27"/>
        <v>GGGC1Pa2</v>
      </c>
      <c r="H168" s="665" t="s">
        <v>146</v>
      </c>
      <c r="I168" s="665" t="s">
        <v>146</v>
      </c>
      <c r="J168" s="665" t="s">
        <v>146</v>
      </c>
      <c r="K168" s="665" t="s">
        <v>220</v>
      </c>
      <c r="L168" s="665" t="s">
        <v>74</v>
      </c>
      <c r="M168" s="666" t="s">
        <v>802</v>
      </c>
      <c r="N168" t="b">
        <f>AND(COUNTIF(G183:$G$211,G168))</f>
        <v>0</v>
      </c>
      <c r="O168" s="33" t="s">
        <v>1077</v>
      </c>
      <c r="Q168" s="241" t="b">
        <v>1</v>
      </c>
      <c r="T168" s="241">
        <f t="shared" si="28"/>
        <v>0</v>
      </c>
      <c r="V168" s="222">
        <f t="shared" si="29"/>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si="27"/>
        <v>GGGC1OFa2</v>
      </c>
      <c r="H169" s="665" t="s">
        <v>146</v>
      </c>
      <c r="I169" s="665" t="s">
        <v>146</v>
      </c>
      <c r="J169" s="665" t="s">
        <v>146</v>
      </c>
      <c r="K169" s="665" t="s">
        <v>220</v>
      </c>
      <c r="L169" s="665" t="s">
        <v>147</v>
      </c>
      <c r="M169" s="666" t="s">
        <v>802</v>
      </c>
      <c r="N169" t="b">
        <f>AND(COUNTIF(G183:$G$211,G169))</f>
        <v>0</v>
      </c>
      <c r="O169" s="33" t="s">
        <v>1077</v>
      </c>
      <c r="Q169" s="241" t="b">
        <v>1</v>
      </c>
      <c r="T169" s="241">
        <f t="shared" si="28"/>
        <v>0</v>
      </c>
      <c r="V169" s="222">
        <f t="shared" si="29"/>
        <v>1</v>
      </c>
      <c r="Y169" t="s">
        <v>923</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O169" s="861">
        <v>0</v>
      </c>
      <c r="AX169" s="16"/>
      <c r="AY169" s="8"/>
      <c r="AZ169" s="8"/>
      <c r="BA169" s="8"/>
    </row>
    <row r="170" spans="1:53" ht="14.5" outlineLevel="1" x14ac:dyDescent="0.35">
      <c r="A170" s="6"/>
      <c r="B170" s="7"/>
      <c r="C170" s="17"/>
      <c r="D170" s="17"/>
      <c r="E170" s="17"/>
      <c r="F170" s="26"/>
      <c r="G170" t="str">
        <f t="shared" si="27"/>
        <v>SPSPSPSPSPsp</v>
      </c>
      <c r="H170" s="665" t="s">
        <v>1068</v>
      </c>
      <c r="I170" s="665" t="s">
        <v>1068</v>
      </c>
      <c r="J170" s="665" t="s">
        <v>1068</v>
      </c>
      <c r="K170" s="665" t="s">
        <v>1068</v>
      </c>
      <c r="L170" s="665" t="s">
        <v>1068</v>
      </c>
      <c r="M170" s="666" t="s">
        <v>1067</v>
      </c>
      <c r="N170" t="b">
        <f>AND(COUNTIF(G183:$G$211,G170))</f>
        <v>0</v>
      </c>
      <c r="O170" s="33" t="s">
        <v>1068</v>
      </c>
      <c r="Q170" s="241" t="b">
        <v>1</v>
      </c>
      <c r="T170" s="241">
        <f t="shared" si="28"/>
        <v>0</v>
      </c>
      <c r="V170" s="222">
        <f t="shared" si="29"/>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O170" s="861">
        <v>0.2</v>
      </c>
      <c r="AX170" s="16"/>
      <c r="AY170" s="8"/>
      <c r="AZ170" s="8"/>
      <c r="BA170" s="8"/>
    </row>
    <row r="171" spans="1:53" ht="14.5" outlineLevel="1" x14ac:dyDescent="0.35">
      <c r="A171" s="6"/>
      <c r="B171" s="7"/>
      <c r="C171" s="17"/>
      <c r="D171" s="17"/>
      <c r="E171" s="17"/>
      <c r="F171" s="26"/>
      <c r="G171" t="str">
        <f t="shared" si="27"/>
        <v>YYWNWl</v>
      </c>
      <c r="H171" s="665" t="s">
        <v>341</v>
      </c>
      <c r="I171" s="665" t="s">
        <v>341</v>
      </c>
      <c r="J171" s="665" t="s">
        <v>8</v>
      </c>
      <c r="K171" s="665" t="s">
        <v>72</v>
      </c>
      <c r="L171" s="665" t="s">
        <v>8</v>
      </c>
      <c r="M171" s="665" t="s">
        <v>65</v>
      </c>
      <c r="N171" t="b">
        <f>AND(COUNTIF(G183:$G$211,G171))</f>
        <v>0</v>
      </c>
      <c r="O171" s="33" t="s">
        <v>866</v>
      </c>
      <c r="Q171" s="241" t="b">
        <v>1</v>
      </c>
      <c r="T171" s="241">
        <f t="shared" si="28"/>
        <v>1</v>
      </c>
      <c r="V171" s="222">
        <f t="shared" si="29"/>
        <v>0</v>
      </c>
      <c r="Y171" t="s">
        <v>927</v>
      </c>
      <c r="Z171">
        <v>1000</v>
      </c>
      <c r="AB171" t="s">
        <v>1103</v>
      </c>
      <c r="AC171" s="861">
        <v>0</v>
      </c>
      <c r="AD171" s="861">
        <v>0</v>
      </c>
      <c r="AE171" s="861">
        <v>0</v>
      </c>
      <c r="AF171" s="861">
        <v>0</v>
      </c>
      <c r="AG171" s="861">
        <v>0</v>
      </c>
      <c r="AH171" s="861">
        <v>0</v>
      </c>
      <c r="AI171" s="861">
        <v>0</v>
      </c>
      <c r="AJ171" s="861">
        <v>0</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27"/>
        <v>YYLWNw</v>
      </c>
      <c r="H172" s="665" t="s">
        <v>341</v>
      </c>
      <c r="I172" s="665" t="s">
        <v>341</v>
      </c>
      <c r="J172" s="665" t="s">
        <v>16</v>
      </c>
      <c r="K172" s="665" t="s">
        <v>8</v>
      </c>
      <c r="L172" s="665" t="s">
        <v>72</v>
      </c>
      <c r="M172" s="665" t="s">
        <v>61</v>
      </c>
      <c r="N172" t="b">
        <f>AND(COUNTIF(G183:$G$211,G172))</f>
        <v>0</v>
      </c>
      <c r="O172" s="33" t="s">
        <v>866</v>
      </c>
      <c r="Q172" s="241" t="b">
        <v>1</v>
      </c>
      <c r="T172" s="241">
        <f t="shared" si="28"/>
        <v>1</v>
      </c>
      <c r="V172" s="222">
        <f t="shared" si="29"/>
        <v>0</v>
      </c>
      <c r="Y172" t="s">
        <v>68</v>
      </c>
      <c r="Z172">
        <v>1000</v>
      </c>
      <c r="AB172" t="s">
        <v>1068</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27"/>
        <v>YYLWNwd</v>
      </c>
      <c r="H173" s="665" t="s">
        <v>341</v>
      </c>
      <c r="I173" s="665" t="s">
        <v>341</v>
      </c>
      <c r="J173" s="665" t="s">
        <v>16</v>
      </c>
      <c r="K173" s="665" t="s">
        <v>8</v>
      </c>
      <c r="L173" s="665" t="s">
        <v>72</v>
      </c>
      <c r="M173" s="665" t="s">
        <v>923</v>
      </c>
      <c r="N173" t="b">
        <f>AND(COUNTIF(G184:$G$211,G173))</f>
        <v>0</v>
      </c>
      <c r="O173" s="33" t="s">
        <v>866</v>
      </c>
      <c r="Q173" s="241" t="b">
        <v>1</v>
      </c>
      <c r="T173" s="241">
        <f t="shared" si="28"/>
        <v>1</v>
      </c>
      <c r="V173" s="222">
        <f t="shared" si="29"/>
        <v>0</v>
      </c>
      <c r="Y173" t="s">
        <v>926</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O173" s="861">
        <v>0</v>
      </c>
      <c r="AX173" s="16"/>
      <c r="AY173" s="8"/>
      <c r="AZ173" s="8"/>
      <c r="BA173" s="8"/>
    </row>
    <row r="174" spans="1:53" ht="14.5" outlineLevel="1" x14ac:dyDescent="0.35">
      <c r="A174" s="6"/>
      <c r="B174" s="7"/>
      <c r="C174" s="17"/>
      <c r="D174" s="17"/>
      <c r="E174" s="17"/>
      <c r="F174" s="26"/>
      <c r="G174" t="str">
        <f t="shared" si="27"/>
        <v>YYWLWz</v>
      </c>
      <c r="H174" s="665" t="s">
        <v>341</v>
      </c>
      <c r="I174" s="665" t="s">
        <v>341</v>
      </c>
      <c r="J174" s="665" t="s">
        <v>8</v>
      </c>
      <c r="K174" s="665" t="s">
        <v>16</v>
      </c>
      <c r="L174" s="665" t="s">
        <v>8</v>
      </c>
      <c r="M174" s="665" t="s">
        <v>68</v>
      </c>
      <c r="N174" t="b">
        <f>AND(COUNTIF(G185:$G$211,G174))</f>
        <v>0</v>
      </c>
      <c r="O174" s="33" t="s">
        <v>866</v>
      </c>
      <c r="Q174" s="241" t="b">
        <v>1</v>
      </c>
      <c r="T174" s="241">
        <f t="shared" si="28"/>
        <v>1</v>
      </c>
      <c r="V174" s="222">
        <f t="shared" si="29"/>
        <v>0</v>
      </c>
      <c r="AX174" s="16"/>
      <c r="AY174" s="8"/>
      <c r="AZ174" s="8"/>
      <c r="BA174" s="8"/>
    </row>
    <row r="175" spans="1:53" ht="14.5" outlineLevel="1" x14ac:dyDescent="0.35">
      <c r="A175" s="6"/>
      <c r="B175" s="7"/>
      <c r="C175" s="17"/>
      <c r="D175" s="17"/>
      <c r="E175" s="17"/>
      <c r="F175" s="26"/>
      <c r="G175" t="str">
        <f t="shared" si="27"/>
        <v>YYWLWzd</v>
      </c>
      <c r="H175" s="665" t="s">
        <v>341</v>
      </c>
      <c r="I175" s="665" t="s">
        <v>341</v>
      </c>
      <c r="J175" s="665" t="s">
        <v>8</v>
      </c>
      <c r="K175" s="665" t="s">
        <v>16</v>
      </c>
      <c r="L175" s="665" t="s">
        <v>8</v>
      </c>
      <c r="M175" s="665" t="s">
        <v>926</v>
      </c>
      <c r="N175" t="b">
        <f>AND(COUNTIF(G185:$G$211,G175))</f>
        <v>0</v>
      </c>
      <c r="O175" s="33" t="s">
        <v>866</v>
      </c>
      <c r="Q175" s="241" t="b">
        <v>1</v>
      </c>
      <c r="T175" s="241">
        <f t="shared" si="28"/>
        <v>1</v>
      </c>
      <c r="V175" s="222">
        <f t="shared" si="29"/>
        <v>0</v>
      </c>
      <c r="AX175" s="16"/>
      <c r="AY175" s="8"/>
      <c r="AZ175" s="8"/>
      <c r="BA175" s="8"/>
    </row>
    <row r="176" spans="1:53" ht="14.5" outlineLevel="1" x14ac:dyDescent="0.35">
      <c r="A176" s="6"/>
      <c r="B176" s="7"/>
      <c r="C176" s="17"/>
      <c r="D176" s="17"/>
      <c r="E176" s="17"/>
      <c r="F176" s="26"/>
      <c r="G176" t="str">
        <f t="shared" si="27"/>
        <v>YYNWLw</v>
      </c>
      <c r="H176" s="665" t="s">
        <v>341</v>
      </c>
      <c r="I176" s="665" t="s">
        <v>341</v>
      </c>
      <c r="J176" s="665" t="s">
        <v>72</v>
      </c>
      <c r="K176" s="665" t="s">
        <v>8</v>
      </c>
      <c r="L176" s="665" t="s">
        <v>16</v>
      </c>
      <c r="M176" s="665" t="s">
        <v>61</v>
      </c>
      <c r="N176" t="b">
        <f>AND(COUNTIF(G185:$G$211,G176))</f>
        <v>0</v>
      </c>
      <c r="O176" s="33" t="s">
        <v>866</v>
      </c>
      <c r="Q176" s="241" t="b">
        <v>1</v>
      </c>
      <c r="T176" s="241">
        <f t="shared" si="28"/>
        <v>1</v>
      </c>
      <c r="V176" s="222">
        <f t="shared" si="29"/>
        <v>0</v>
      </c>
      <c r="AX176" s="16"/>
      <c r="AY176" s="8"/>
      <c r="AZ176" s="8"/>
      <c r="BA176" s="8"/>
    </row>
    <row r="177" spans="1:53" ht="14.5" outlineLevel="1" x14ac:dyDescent="0.35">
      <c r="A177" s="6"/>
      <c r="B177" s="7"/>
      <c r="C177" s="17"/>
      <c r="D177" s="17"/>
      <c r="E177" s="17"/>
      <c r="F177" s="26"/>
      <c r="G177" t="str">
        <f t="shared" si="27"/>
        <v>YYNWLwd</v>
      </c>
      <c r="H177" s="665" t="s">
        <v>341</v>
      </c>
      <c r="I177" s="665" t="s">
        <v>341</v>
      </c>
      <c r="J177" s="665" t="s">
        <v>72</v>
      </c>
      <c r="K177" s="665" t="s">
        <v>8</v>
      </c>
      <c r="L177" s="665" t="s">
        <v>16</v>
      </c>
      <c r="M177" s="665" t="s">
        <v>923</v>
      </c>
      <c r="N177" t="b">
        <f>AND(COUNTIF(G191:$G$211,G177))</f>
        <v>0</v>
      </c>
      <c r="O177" s="33" t="s">
        <v>866</v>
      </c>
      <c r="Q177" s="241" t="b">
        <v>1</v>
      </c>
      <c r="T177" s="241">
        <f t="shared" si="28"/>
        <v>1</v>
      </c>
      <c r="V177" s="222">
        <f t="shared" si="29"/>
        <v>0</v>
      </c>
      <c r="AX177" s="16"/>
      <c r="AY177" s="8"/>
      <c r="AZ177" s="8"/>
      <c r="BA177" s="8"/>
    </row>
    <row r="178" spans="1:53" ht="14.5" outlineLevel="1" x14ac:dyDescent="0.35">
      <c r="A178" s="6"/>
      <c r="B178" s="7"/>
      <c r="C178" s="17"/>
      <c r="D178" s="17"/>
      <c r="E178" s="17"/>
      <c r="F178" s="26"/>
      <c r="G178" t="str">
        <f t="shared" si="27"/>
        <v>AYAA2A1w</v>
      </c>
      <c r="H178" s="665" t="s">
        <v>22</v>
      </c>
      <c r="I178" s="665" t="s">
        <v>341</v>
      </c>
      <c r="J178" s="665" t="s">
        <v>22</v>
      </c>
      <c r="K178" s="665" t="s">
        <v>1105</v>
      </c>
      <c r="L178" s="665" t="s">
        <v>219</v>
      </c>
      <c r="M178" s="665" t="s">
        <v>61</v>
      </c>
      <c r="N178" t="b">
        <f>AND(COUNTIF(G191:$G$211,G178))</f>
        <v>0</v>
      </c>
      <c r="O178" s="33" t="s">
        <v>1130</v>
      </c>
      <c r="Q178" s="241" t="b">
        <v>1</v>
      </c>
      <c r="T178" s="241">
        <f t="shared" si="28"/>
        <v>1</v>
      </c>
      <c r="V178" s="222">
        <f t="shared" si="29"/>
        <v>0</v>
      </c>
      <c r="AX178" s="16"/>
      <c r="AY178" s="8"/>
      <c r="AZ178" s="8"/>
      <c r="BA178" s="8"/>
    </row>
    <row r="179" spans="1:53" ht="14.5" outlineLevel="1" x14ac:dyDescent="0.35">
      <c r="A179" s="6"/>
      <c r="B179" s="7"/>
      <c r="C179" s="17"/>
      <c r="D179" s="17"/>
      <c r="E179" s="17"/>
      <c r="F179" s="26"/>
      <c r="G179" t="str">
        <f t="shared" si="27"/>
        <v>AYAA2A1wd</v>
      </c>
      <c r="H179" s="665" t="s">
        <v>22</v>
      </c>
      <c r="I179" s="665" t="s">
        <v>341</v>
      </c>
      <c r="J179" s="665" t="s">
        <v>22</v>
      </c>
      <c r="K179" s="665" t="s">
        <v>1105</v>
      </c>
      <c r="L179" s="665" t="s">
        <v>219</v>
      </c>
      <c r="M179" s="665" t="s">
        <v>923</v>
      </c>
      <c r="N179" t="b">
        <f>AND(COUNTIF(G191:$G$211,G179))</f>
        <v>0</v>
      </c>
      <c r="O179" s="33" t="s">
        <v>1130</v>
      </c>
      <c r="Q179" s="241" t="b">
        <v>1</v>
      </c>
      <c r="T179" s="241">
        <f t="shared" si="28"/>
        <v>1</v>
      </c>
      <c r="V179" s="222">
        <f t="shared" si="29"/>
        <v>0</v>
      </c>
      <c r="AX179" s="16"/>
      <c r="AY179" s="8"/>
      <c r="AZ179" s="8"/>
      <c r="BA179" s="8"/>
    </row>
    <row r="180" spans="1:53" ht="14.5" outlineLevel="1" x14ac:dyDescent="0.35">
      <c r="A180" s="6"/>
      <c r="B180" s="7"/>
      <c r="C180" s="17"/>
      <c r="D180" s="17"/>
      <c r="E180" s="17"/>
      <c r="F180" s="26"/>
      <c r="G180" t="str">
        <f t="shared" si="27"/>
        <v>AAWA2A1a</v>
      </c>
      <c r="H180" s="665" t="s">
        <v>22</v>
      </c>
      <c r="I180" s="665" t="s">
        <v>22</v>
      </c>
      <c r="J180" s="665" t="s">
        <v>8</v>
      </c>
      <c r="K180" s="665" t="s">
        <v>1105</v>
      </c>
      <c r="L180" s="665" t="s">
        <v>219</v>
      </c>
      <c r="M180" s="665" t="s">
        <v>67</v>
      </c>
      <c r="N180" t="b">
        <f>AND(COUNTIF(G192:$G$211,G180))</f>
        <v>0</v>
      </c>
      <c r="O180" s="33" t="s">
        <v>1130</v>
      </c>
      <c r="Q180" s="241" t="b">
        <v>1</v>
      </c>
      <c r="T180" s="241">
        <f t="shared" si="28"/>
        <v>0</v>
      </c>
      <c r="V180" s="222">
        <f t="shared" si="29"/>
        <v>1</v>
      </c>
      <c r="AX180" s="16"/>
      <c r="AY180" s="8"/>
      <c r="AZ180" s="8"/>
      <c r="BA180" s="8"/>
    </row>
    <row r="181" spans="1:53" ht="14.5" outlineLevel="1" x14ac:dyDescent="0.35">
      <c r="A181" s="6"/>
      <c r="B181" s="7"/>
      <c r="C181" s="17"/>
      <c r="D181" s="17"/>
      <c r="E181" s="17"/>
      <c r="F181" s="26"/>
      <c r="G181" t="str">
        <f t="shared" si="27"/>
        <v>AAAWA1a</v>
      </c>
      <c r="H181" s="665" t="s">
        <v>22</v>
      </c>
      <c r="I181" s="665" t="s">
        <v>22</v>
      </c>
      <c r="J181" s="665" t="s">
        <v>22</v>
      </c>
      <c r="K181" s="665" t="s">
        <v>8</v>
      </c>
      <c r="L181" s="665" t="s">
        <v>219</v>
      </c>
      <c r="M181" s="665" t="s">
        <v>67</v>
      </c>
      <c r="N181" t="b">
        <f>AND(COUNTIF(G199:$G$211,G181))</f>
        <v>0</v>
      </c>
      <c r="O181" s="33" t="s">
        <v>1130</v>
      </c>
      <c r="Q181" s="241" t="b">
        <v>1</v>
      </c>
      <c r="T181" s="241">
        <f t="shared" si="28"/>
        <v>0</v>
      </c>
      <c r="V181" s="222">
        <f t="shared" si="29"/>
        <v>1</v>
      </c>
      <c r="AX181" s="16"/>
      <c r="AY181" s="8"/>
      <c r="AZ181" s="8"/>
      <c r="BA181" s="8"/>
    </row>
    <row r="182" spans="1:53" ht="14.5" outlineLevel="1" x14ac:dyDescent="0.35">
      <c r="A182" s="6"/>
      <c r="B182" s="7"/>
      <c r="C182" s="17"/>
      <c r="D182" s="17"/>
      <c r="E182" s="17"/>
      <c r="F182" s="26"/>
      <c r="G182" t="str">
        <f t="shared" si="27"/>
        <v>YAAA2Wa</v>
      </c>
      <c r="H182" s="665" t="s">
        <v>341</v>
      </c>
      <c r="I182" s="665" t="s">
        <v>22</v>
      </c>
      <c r="J182" s="665" t="s">
        <v>22</v>
      </c>
      <c r="K182" s="665" t="s">
        <v>1105</v>
      </c>
      <c r="L182" s="665" t="s">
        <v>8</v>
      </c>
      <c r="M182" s="665" t="s">
        <v>67</v>
      </c>
      <c r="N182" t="b">
        <f>AND(COUNTIF(G202:$G$211,G182))</f>
        <v>0</v>
      </c>
      <c r="O182" s="33" t="s">
        <v>1130</v>
      </c>
      <c r="Q182" s="241" t="b">
        <v>1</v>
      </c>
      <c r="T182" s="241">
        <f t="shared" si="28"/>
        <v>0</v>
      </c>
      <c r="V182" s="222">
        <f t="shared" si="29"/>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1131</v>
      </c>
      <c r="Q183" s="241" t="b">
        <v>1</v>
      </c>
      <c r="T183" s="241">
        <f t="shared" si="28"/>
        <v>1</v>
      </c>
      <c r="V183" s="222">
        <f t="shared" si="29"/>
        <v>0</v>
      </c>
      <c r="AX183" s="16"/>
      <c r="AY183" s="8"/>
      <c r="AZ183" s="8"/>
      <c r="BA183" s="8"/>
    </row>
    <row r="184" spans="1:53" ht="14.5" outlineLevel="1" x14ac:dyDescent="0.35">
      <c r="A184" s="6"/>
      <c r="B184" s="7"/>
      <c r="C184" s="17"/>
      <c r="D184" s="17"/>
      <c r="E184" s="17"/>
      <c r="F184" s="26"/>
      <c r="G184" t="str">
        <f t="shared" ref="G184:G186" si="30">_xlfn.CONCAT(H184:M184)</f>
        <v>AYAWA1wd</v>
      </c>
      <c r="H184" s="665" t="s">
        <v>22</v>
      </c>
      <c r="I184" s="665" t="s">
        <v>341</v>
      </c>
      <c r="J184" s="665" t="s">
        <v>22</v>
      </c>
      <c r="K184" s="665" t="s">
        <v>8</v>
      </c>
      <c r="L184" s="665" t="s">
        <v>219</v>
      </c>
      <c r="M184" s="665" t="s">
        <v>923</v>
      </c>
      <c r="N184" t="b">
        <f>AND(COUNTIF(G204:$G$211,G184))</f>
        <v>0</v>
      </c>
      <c r="O184" s="33" t="s">
        <v>1131</v>
      </c>
      <c r="Q184" s="241" t="b">
        <v>1</v>
      </c>
      <c r="T184" s="241">
        <f t="shared" si="28"/>
        <v>1</v>
      </c>
      <c r="V184" s="222">
        <f t="shared" si="29"/>
        <v>0</v>
      </c>
      <c r="AX184" s="16"/>
      <c r="AY184" s="8"/>
      <c r="AZ184" s="8"/>
      <c r="BA184" s="8"/>
    </row>
    <row r="185" spans="1:53" ht="14.5" outlineLevel="1" x14ac:dyDescent="0.35">
      <c r="A185" s="6"/>
      <c r="B185" s="7"/>
      <c r="C185" s="17"/>
      <c r="D185" s="17"/>
      <c r="E185" s="17"/>
      <c r="F185" s="26"/>
      <c r="G185" t="str">
        <f t="shared" si="30"/>
        <v>YAWA2Wa</v>
      </c>
      <c r="H185" s="665" t="s">
        <v>341</v>
      </c>
      <c r="I185" s="665" t="s">
        <v>22</v>
      </c>
      <c r="J185" s="665" t="s">
        <v>8</v>
      </c>
      <c r="K185" s="665" t="s">
        <v>1105</v>
      </c>
      <c r="L185" s="665" t="s">
        <v>8</v>
      </c>
      <c r="M185" s="665" t="s">
        <v>67</v>
      </c>
      <c r="N185" t="b">
        <f>AND(COUNTIF(G204:$G$211,G185))</f>
        <v>0</v>
      </c>
      <c r="O185" s="33" t="s">
        <v>1131</v>
      </c>
      <c r="Q185" s="241" t="b">
        <v>1</v>
      </c>
      <c r="T185" s="241">
        <f t="shared" si="28"/>
        <v>0</v>
      </c>
      <c r="V185" s="222">
        <f t="shared" si="29"/>
        <v>1</v>
      </c>
      <c r="AX185" s="16"/>
      <c r="AY185" s="8"/>
      <c r="AZ185" s="8"/>
      <c r="BA185" s="8"/>
    </row>
    <row r="186" spans="1:53" ht="14.5" outlineLevel="1" x14ac:dyDescent="0.35">
      <c r="A186" s="6"/>
      <c r="B186" s="7"/>
      <c r="C186" s="17"/>
      <c r="D186" s="17"/>
      <c r="E186" s="17"/>
      <c r="F186" s="26"/>
      <c r="G186" t="str">
        <f t="shared" si="30"/>
        <v>YYAWWa</v>
      </c>
      <c r="H186" s="665" t="s">
        <v>341</v>
      </c>
      <c r="I186" s="665" t="s">
        <v>341</v>
      </c>
      <c r="J186" s="665" t="s">
        <v>22</v>
      </c>
      <c r="K186" s="665" t="s">
        <v>8</v>
      </c>
      <c r="L186" s="665" t="s">
        <v>8</v>
      </c>
      <c r="M186" s="665" t="s">
        <v>67</v>
      </c>
      <c r="N186" t="b">
        <f>AND(COUNTIF(G191:$G$211,G186))</f>
        <v>0</v>
      </c>
      <c r="O186" s="33" t="s">
        <v>1202</v>
      </c>
      <c r="Q186" s="241" t="b">
        <v>1</v>
      </c>
      <c r="T186" s="241">
        <f t="shared" ref="T186:T190" si="31">IF(OR(M186="a",M186="a2",M186="sp"),0,1)</f>
        <v>0</v>
      </c>
      <c r="V186" s="222">
        <f t="shared" ref="V186:V190" si="32">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1105</v>
      </c>
      <c r="L187" s="665" t="s">
        <v>8</v>
      </c>
      <c r="M187" s="665" t="s">
        <v>61</v>
      </c>
      <c r="N187" t="b">
        <f>AND(COUNTIF(G191:$G$211,G187))</f>
        <v>0</v>
      </c>
      <c r="O187" s="33" t="s">
        <v>1202</v>
      </c>
      <c r="Q187" s="241" t="b">
        <v>1</v>
      </c>
      <c r="T187" s="241">
        <f t="shared" si="31"/>
        <v>1</v>
      </c>
      <c r="V187" s="222">
        <f t="shared" si="32"/>
        <v>0</v>
      </c>
      <c r="AX187" s="16"/>
      <c r="AY187" s="8"/>
      <c r="AZ187" s="8"/>
      <c r="BA187" s="8"/>
    </row>
    <row r="188" spans="1:53" ht="14.5" outlineLevel="1" x14ac:dyDescent="0.35">
      <c r="A188" s="6"/>
      <c r="B188" s="7"/>
      <c r="C188" s="17"/>
      <c r="D188" s="17"/>
      <c r="E188" s="17"/>
      <c r="F188" s="26"/>
      <c r="G188" t="str">
        <f t="shared" ref="G188" si="33">_xlfn.CONCAT(H188:M188)</f>
        <v>YYWA2Wwd</v>
      </c>
      <c r="H188" s="665" t="s">
        <v>341</v>
      </c>
      <c r="I188" s="665" t="s">
        <v>341</v>
      </c>
      <c r="J188" s="665" t="s">
        <v>8</v>
      </c>
      <c r="K188" s="665" t="s">
        <v>1105</v>
      </c>
      <c r="L188" s="665" t="s">
        <v>8</v>
      </c>
      <c r="M188" s="665" t="s">
        <v>923</v>
      </c>
      <c r="N188" t="b">
        <f>AND(COUNTIF(G191:$G$211,G188))</f>
        <v>0</v>
      </c>
      <c r="O188" s="33" t="s">
        <v>1202</v>
      </c>
      <c r="Q188" s="241" t="b">
        <v>1</v>
      </c>
      <c r="T188" s="241">
        <f t="shared" si="31"/>
        <v>1</v>
      </c>
      <c r="V188" s="222">
        <f t="shared" si="32"/>
        <v>0</v>
      </c>
      <c r="X188" t="s">
        <v>1204</v>
      </c>
      <c r="Z188" t="s">
        <v>1205</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1202</v>
      </c>
      <c r="Q189" s="241" t="b">
        <v>1</v>
      </c>
      <c r="T189" s="241">
        <f t="shared" si="31"/>
        <v>1</v>
      </c>
      <c r="V189" s="222">
        <f t="shared" si="32"/>
        <v>0</v>
      </c>
      <c r="Y189" t="s">
        <v>67</v>
      </c>
      <c r="Z189">
        <v>0</v>
      </c>
      <c r="AX189" s="16"/>
      <c r="AY189" s="8"/>
      <c r="AZ189" s="8"/>
      <c r="BA189" s="8"/>
    </row>
    <row r="190" spans="1:53" ht="14.5" outlineLevel="1" x14ac:dyDescent="0.35">
      <c r="A190" s="6"/>
      <c r="B190" s="7"/>
      <c r="C190" s="17"/>
      <c r="D190" s="17"/>
      <c r="E190" s="17"/>
      <c r="F190" s="26"/>
      <c r="G190" t="str">
        <f t="shared" ref="G190" si="34">_xlfn.CONCAT(H190:M190)</f>
        <v>YYWWA1wd</v>
      </c>
      <c r="H190" s="665" t="s">
        <v>341</v>
      </c>
      <c r="I190" s="665" t="s">
        <v>341</v>
      </c>
      <c r="J190" s="665" t="s">
        <v>8</v>
      </c>
      <c r="K190" s="665" t="s">
        <v>8</v>
      </c>
      <c r="L190" s="665" t="s">
        <v>219</v>
      </c>
      <c r="M190" s="665" t="s">
        <v>923</v>
      </c>
      <c r="N190" t="b">
        <f>AND(COUNTIF(G191:$G$211,G190))</f>
        <v>0</v>
      </c>
      <c r="O190" s="33" t="s">
        <v>1202</v>
      </c>
      <c r="Q190" s="241" t="b">
        <v>1</v>
      </c>
      <c r="T190" s="241">
        <f t="shared" si="31"/>
        <v>1</v>
      </c>
      <c r="V190" s="222">
        <f t="shared" si="32"/>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1132</v>
      </c>
      <c r="Q191" s="241" t="b">
        <v>1</v>
      </c>
      <c r="T191" s="241">
        <f t="shared" si="28"/>
        <v>1</v>
      </c>
      <c r="V191" s="222">
        <f t="shared" si="29"/>
        <v>0</v>
      </c>
      <c r="Y191" t="s">
        <v>924</v>
      </c>
      <c r="Z191">
        <f>Z190</f>
        <v>1.95</v>
      </c>
      <c r="AX191" s="16"/>
      <c r="AY191" s="8"/>
      <c r="AZ191" s="8"/>
      <c r="BA191" s="8"/>
    </row>
    <row r="192" spans="1:53" ht="14.5" outlineLevel="1" x14ac:dyDescent="0.35">
      <c r="A192" s="6"/>
      <c r="B192" s="7"/>
      <c r="C192" s="17"/>
      <c r="D192" s="17"/>
      <c r="E192" s="17"/>
      <c r="F192" s="26"/>
      <c r="G192" t="str">
        <f t="shared" ref="G192:G203" si="35">_xlfn.CONCAT(H192:M192)</f>
        <v>YYWWWwd</v>
      </c>
      <c r="H192" s="665" t="s">
        <v>341</v>
      </c>
      <c r="I192" s="665" t="s">
        <v>341</v>
      </c>
      <c r="J192" s="665" t="s">
        <v>8</v>
      </c>
      <c r="K192" s="665" t="s">
        <v>8</v>
      </c>
      <c r="L192" s="665" t="s">
        <v>8</v>
      </c>
      <c r="M192" s="665" t="s">
        <v>923</v>
      </c>
      <c r="N192" t="b">
        <f>AND(COUNTIF(G204:$G$211,G192))</f>
        <v>0</v>
      </c>
      <c r="O192" s="33" t="s">
        <v>1132</v>
      </c>
      <c r="Q192" s="241" t="b">
        <v>1</v>
      </c>
      <c r="T192" s="241">
        <f t="shared" si="28"/>
        <v>1</v>
      </c>
      <c r="V192" s="222">
        <f t="shared" si="29"/>
        <v>0</v>
      </c>
      <c r="Y192" t="s">
        <v>63</v>
      </c>
      <c r="Z192">
        <v>3.75</v>
      </c>
      <c r="AX192" s="16"/>
      <c r="AY192" s="8"/>
      <c r="AZ192" s="8"/>
      <c r="BA192" s="8"/>
    </row>
    <row r="193" spans="1:53" ht="14.5" outlineLevel="1" x14ac:dyDescent="0.35">
      <c r="A193" s="6"/>
      <c r="B193" s="7"/>
      <c r="C193" s="17"/>
      <c r="D193" s="17"/>
      <c r="E193" s="17"/>
      <c r="F193" s="26"/>
      <c r="G193" t="str">
        <f t="shared" ref="G193" si="36">_xlfn.CONCAT(H193:M193)</f>
        <v>YYNWBz</v>
      </c>
      <c r="H193" s="665" t="s">
        <v>341</v>
      </c>
      <c r="I193" s="665" t="s">
        <v>341</v>
      </c>
      <c r="J193" s="665" t="s">
        <v>72</v>
      </c>
      <c r="K193" s="665" t="s">
        <v>8</v>
      </c>
      <c r="L193" s="665" t="s">
        <v>14</v>
      </c>
      <c r="M193" s="665" t="s">
        <v>68</v>
      </c>
      <c r="N193" t="b">
        <f>AND(COUNTIF(G199:$G$211,G193))</f>
        <v>0</v>
      </c>
      <c r="O193" s="33" t="s">
        <v>1214</v>
      </c>
      <c r="Q193" s="241" t="b">
        <v>1</v>
      </c>
      <c r="T193" s="241">
        <f t="shared" ref="T193:T198" si="37">IF(OR(M193="a",M193="a2",M193="sp"),0,1)</f>
        <v>1</v>
      </c>
      <c r="V193" s="222">
        <f t="shared" ref="V193:V198" si="38">1-T193</f>
        <v>0</v>
      </c>
      <c r="Y193" t="s">
        <v>925</v>
      </c>
      <c r="Z193">
        <f>Z192</f>
        <v>3.75</v>
      </c>
      <c r="AX193" s="16"/>
      <c r="AY193" s="8"/>
      <c r="AZ193" s="8"/>
      <c r="BA193" s="8"/>
    </row>
    <row r="194" spans="1:53" ht="14.5" outlineLevel="1" x14ac:dyDescent="0.35">
      <c r="A194" s="6"/>
      <c r="B194" s="7"/>
      <c r="C194" s="17"/>
      <c r="D194" s="17"/>
      <c r="E194" s="17"/>
      <c r="F194" s="26"/>
      <c r="G194" t="str">
        <f t="shared" ref="G194" si="39">_xlfn.CONCAT(H194:M194)</f>
        <v>YYNWBzd</v>
      </c>
      <c r="H194" s="665" t="s">
        <v>341</v>
      </c>
      <c r="I194" s="665" t="s">
        <v>341</v>
      </c>
      <c r="J194" s="665" t="s">
        <v>72</v>
      </c>
      <c r="K194" s="665" t="s">
        <v>8</v>
      </c>
      <c r="L194" s="665" t="s">
        <v>14</v>
      </c>
      <c r="M194" s="665" t="s">
        <v>926</v>
      </c>
      <c r="N194" t="b">
        <f>AND(COUNTIF(G200:$G$211,G194))</f>
        <v>0</v>
      </c>
      <c r="O194" s="33" t="s">
        <v>1214</v>
      </c>
      <c r="Q194" s="241" t="b">
        <v>1</v>
      </c>
      <c r="T194" s="241">
        <f t="shared" ref="T194" si="40">IF(OR(M194="a",M194="a2",M194="sp"),0,1)</f>
        <v>1</v>
      </c>
      <c r="V194" s="222">
        <f t="shared" ref="V194" si="41">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1214</v>
      </c>
      <c r="Q195" s="241" t="b">
        <v>1</v>
      </c>
      <c r="T195" s="241">
        <f t="shared" si="37"/>
        <v>1</v>
      </c>
      <c r="V195" s="222">
        <f t="shared" si="38"/>
        <v>0</v>
      </c>
      <c r="Y195" t="s">
        <v>65</v>
      </c>
      <c r="Z195">
        <v>0</v>
      </c>
      <c r="AX195" s="16"/>
      <c r="AY195" s="8"/>
      <c r="AZ195" s="8"/>
      <c r="BA195" s="8"/>
    </row>
    <row r="196" spans="1:53" ht="14.5" outlineLevel="1" x14ac:dyDescent="0.35">
      <c r="A196" s="6"/>
      <c r="B196" s="7"/>
      <c r="C196" s="17"/>
      <c r="D196" s="17"/>
      <c r="E196" s="17"/>
      <c r="F196" s="26"/>
      <c r="G196" t="str">
        <f t="shared" ref="G196" si="42">_xlfn.CONCAT(H196:M196)</f>
        <v>YYBNWbd</v>
      </c>
      <c r="H196" s="665" t="s">
        <v>341</v>
      </c>
      <c r="I196" s="665" t="s">
        <v>341</v>
      </c>
      <c r="J196" s="665" t="s">
        <v>14</v>
      </c>
      <c r="K196" s="665" t="s">
        <v>72</v>
      </c>
      <c r="L196" s="665" t="s">
        <v>8</v>
      </c>
      <c r="M196" s="665" t="s">
        <v>924</v>
      </c>
      <c r="N196" t="b">
        <f>AND(COUNTIF(G199:$G$211,G196))</f>
        <v>0</v>
      </c>
      <c r="O196" s="33" t="s">
        <v>1214</v>
      </c>
      <c r="Q196" s="241" t="b">
        <v>1</v>
      </c>
      <c r="T196" s="241">
        <f t="shared" si="37"/>
        <v>1</v>
      </c>
      <c r="V196" s="222">
        <f t="shared" si="38"/>
        <v>0</v>
      </c>
      <c r="Y196" t="s">
        <v>1225</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1214</v>
      </c>
      <c r="Q197" s="241" t="b">
        <v>1</v>
      </c>
      <c r="T197" s="241">
        <f t="shared" si="37"/>
        <v>1</v>
      </c>
      <c r="V197" s="222">
        <f t="shared" si="38"/>
        <v>0</v>
      </c>
      <c r="Y197" t="s">
        <v>61</v>
      </c>
      <c r="Z197">
        <v>0</v>
      </c>
      <c r="AX197" s="16"/>
      <c r="AY197" s="8"/>
      <c r="AZ197" s="8"/>
      <c r="BA197" s="8"/>
    </row>
    <row r="198" spans="1:53" ht="14.5" outlineLevel="1" x14ac:dyDescent="0.35">
      <c r="A198" s="6"/>
      <c r="B198" s="7"/>
      <c r="C198" s="17"/>
      <c r="D198" s="17"/>
      <c r="E198" s="17"/>
      <c r="F198" s="26"/>
      <c r="G198" t="str">
        <f t="shared" ref="G198" si="43">_xlfn.CONCAT(H198:M198)</f>
        <v>YYWBNwd</v>
      </c>
      <c r="H198" s="665" t="s">
        <v>341</v>
      </c>
      <c r="I198" s="665" t="s">
        <v>341</v>
      </c>
      <c r="J198" s="665" t="s">
        <v>8</v>
      </c>
      <c r="K198" s="665" t="s">
        <v>14</v>
      </c>
      <c r="L198" s="665" t="s">
        <v>72</v>
      </c>
      <c r="M198" s="665" t="s">
        <v>923</v>
      </c>
      <c r="N198" t="b">
        <f>AND(COUNTIF(G199:$G$211,G198))</f>
        <v>0</v>
      </c>
      <c r="O198" s="33" t="s">
        <v>1214</v>
      </c>
      <c r="Q198" s="241" t="b">
        <v>1</v>
      </c>
      <c r="T198" s="241">
        <f t="shared" si="37"/>
        <v>1</v>
      </c>
      <c r="V198" s="222">
        <f t="shared" si="38"/>
        <v>0</v>
      </c>
      <c r="Y198" t="s">
        <v>923</v>
      </c>
      <c r="Z198">
        <v>0</v>
      </c>
      <c r="AX198" s="16"/>
      <c r="AY198" s="8"/>
      <c r="AZ198" s="8"/>
      <c r="BA198" s="8"/>
    </row>
    <row r="199" spans="1:53" ht="14.5" outlineLevel="1" x14ac:dyDescent="0.35">
      <c r="A199" s="6"/>
      <c r="B199" s="7"/>
      <c r="C199" s="17"/>
      <c r="D199" s="17"/>
      <c r="E199" s="17"/>
      <c r="F199" s="26"/>
      <c r="G199" t="str">
        <f t="shared" si="35"/>
        <v>YYLWBl</v>
      </c>
      <c r="H199" s="665" t="s">
        <v>341</v>
      </c>
      <c r="I199" s="665" t="s">
        <v>341</v>
      </c>
      <c r="J199" s="665" t="s">
        <v>16</v>
      </c>
      <c r="K199" s="665" t="s">
        <v>8</v>
      </c>
      <c r="L199" s="665" t="s">
        <v>14</v>
      </c>
      <c r="M199" s="665" t="s">
        <v>65</v>
      </c>
      <c r="N199" t="b">
        <f>AND(COUNTIF(G204:$G$211,G199))</f>
        <v>0</v>
      </c>
      <c r="O199" s="33" t="s">
        <v>1133</v>
      </c>
      <c r="Q199" s="241" t="b">
        <v>1</v>
      </c>
      <c r="T199" s="241">
        <f t="shared" si="28"/>
        <v>1</v>
      </c>
      <c r="V199" s="222">
        <f t="shared" si="29"/>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1133</v>
      </c>
      <c r="Q200" s="241" t="b">
        <v>1</v>
      </c>
      <c r="T200" s="241">
        <f t="shared" si="28"/>
        <v>1</v>
      </c>
      <c r="V200" s="222">
        <f t="shared" si="29"/>
        <v>0</v>
      </c>
      <c r="Y200" t="s">
        <v>927</v>
      </c>
      <c r="Z200">
        <f>Z199</f>
        <v>15</v>
      </c>
      <c r="AX200" s="16"/>
      <c r="AY200" s="8"/>
      <c r="AZ200" s="8"/>
      <c r="BA200" s="8"/>
    </row>
    <row r="201" spans="1:53" ht="14.5" outlineLevel="1" x14ac:dyDescent="0.35">
      <c r="A201" s="6"/>
      <c r="B201" s="7"/>
      <c r="C201" s="17"/>
      <c r="D201" s="17"/>
      <c r="E201" s="17"/>
      <c r="F201" s="26"/>
      <c r="G201" t="str">
        <f t="shared" si="35"/>
        <v>YYBLWbd</v>
      </c>
      <c r="H201" s="665" t="s">
        <v>341</v>
      </c>
      <c r="I201" s="665" t="s">
        <v>341</v>
      </c>
      <c r="J201" s="665" t="s">
        <v>14</v>
      </c>
      <c r="K201" s="665" t="s">
        <v>16</v>
      </c>
      <c r="L201" s="665" t="s">
        <v>8</v>
      </c>
      <c r="M201" s="665" t="s">
        <v>924</v>
      </c>
      <c r="N201" t="b">
        <f>AND(COUNTIF(G204:$G$211,G201))</f>
        <v>0</v>
      </c>
      <c r="O201" s="33" t="s">
        <v>1133</v>
      </c>
      <c r="Q201" s="241" t="b">
        <v>1</v>
      </c>
      <c r="T201" s="241">
        <f t="shared" si="28"/>
        <v>1</v>
      </c>
      <c r="V201" s="222">
        <f t="shared" si="29"/>
        <v>0</v>
      </c>
      <c r="Y201" t="s">
        <v>68</v>
      </c>
      <c r="Z201">
        <f t="shared" ref="Z201:Z202" si="44">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1133</v>
      </c>
      <c r="Q202" s="241" t="b">
        <v>1</v>
      </c>
      <c r="T202" s="241">
        <f t="shared" si="28"/>
        <v>1</v>
      </c>
      <c r="V202" s="222">
        <f t="shared" si="29"/>
        <v>0</v>
      </c>
      <c r="Y202" t="s">
        <v>926</v>
      </c>
      <c r="Z202">
        <f t="shared" si="44"/>
        <v>15</v>
      </c>
      <c r="AX202" s="16"/>
      <c r="AY202" s="8"/>
      <c r="AZ202" s="8"/>
      <c r="BA202" s="8"/>
    </row>
    <row r="203" spans="1:53" ht="14.5" outlineLevel="1" x14ac:dyDescent="0.35">
      <c r="A203" s="6"/>
      <c r="B203" s="7"/>
      <c r="C203" s="17"/>
      <c r="D203" s="17"/>
      <c r="E203" s="17"/>
      <c r="F203" s="26"/>
      <c r="G203" t="str">
        <f t="shared" si="35"/>
        <v>YYWBLwd</v>
      </c>
      <c r="H203" s="665" t="s">
        <v>341</v>
      </c>
      <c r="I203" s="665" t="s">
        <v>341</v>
      </c>
      <c r="J203" s="665" t="s">
        <v>8</v>
      </c>
      <c r="K203" s="665" t="s">
        <v>14</v>
      </c>
      <c r="L203" s="665" t="s">
        <v>16</v>
      </c>
      <c r="M203" s="665" t="s">
        <v>923</v>
      </c>
      <c r="N203" t="b">
        <f>AND(COUNTIF(G204:$G$211,G203))</f>
        <v>0</v>
      </c>
      <c r="O203" s="33" t="s">
        <v>1133</v>
      </c>
      <c r="Q203" s="241" t="b">
        <v>1</v>
      </c>
      <c r="T203" s="241">
        <f t="shared" si="28"/>
        <v>1</v>
      </c>
      <c r="V203" s="222">
        <f t="shared" si="29"/>
        <v>0</v>
      </c>
      <c r="AX203" s="16"/>
      <c r="AY203" s="8"/>
      <c r="AZ203" s="8"/>
      <c r="BA203" s="8"/>
    </row>
    <row r="204" spans="1:53" ht="14.5" outlineLevel="1" x14ac:dyDescent="0.35">
      <c r="A204" s="6"/>
      <c r="B204" s="7"/>
      <c r="C204" s="17"/>
      <c r="D204" s="17"/>
      <c r="E204" s="17"/>
      <c r="F204" s="26"/>
      <c r="G204" t="str">
        <f t="shared" ref="G204" si="45">_xlfn.CONCAT(H204:M204)</f>
        <v>YAAA2Nw</v>
      </c>
      <c r="H204" s="665" t="s">
        <v>341</v>
      </c>
      <c r="I204" s="665" t="s">
        <v>22</v>
      </c>
      <c r="J204" s="665" t="s">
        <v>22</v>
      </c>
      <c r="K204" s="665" t="s">
        <v>1105</v>
      </c>
      <c r="L204" s="665" t="s">
        <v>72</v>
      </c>
      <c r="M204" s="665" t="s">
        <v>61</v>
      </c>
      <c r="N204" t="b">
        <f>AND(COUNTIF(G$211:$G218,G204))</f>
        <v>0</v>
      </c>
      <c r="O204" s="33" t="s">
        <v>867</v>
      </c>
      <c r="Q204" s="241" t="b">
        <v>1</v>
      </c>
      <c r="T204" s="241">
        <f t="shared" ref="T204:T211" si="46">IF(OR(M204="a",M204="a2",M204="sp"),0,1)</f>
        <v>1</v>
      </c>
      <c r="V204" s="222">
        <f t="shared" ref="V204:V211" si="47">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8">_xlfn.CONCAT(H205:M205)</f>
        <v>YAAA2Nwd</v>
      </c>
      <c r="H205" s="665" t="s">
        <v>341</v>
      </c>
      <c r="I205" s="665" t="s">
        <v>22</v>
      </c>
      <c r="J205" s="665" t="s">
        <v>22</v>
      </c>
      <c r="K205" s="665" t="s">
        <v>1105</v>
      </c>
      <c r="L205" s="665" t="s">
        <v>72</v>
      </c>
      <c r="M205" s="665" t="s">
        <v>923</v>
      </c>
      <c r="N205" t="b">
        <f>AND(COUNTIF(G$211:$G219,G205))</f>
        <v>0</v>
      </c>
      <c r="O205" s="33" t="s">
        <v>867</v>
      </c>
      <c r="Q205" s="241" t="b">
        <v>1</v>
      </c>
      <c r="T205" s="241">
        <f t="shared" si="46"/>
        <v>1</v>
      </c>
      <c r="V205" s="222">
        <f t="shared" si="47"/>
        <v>0</v>
      </c>
      <c r="X205" t="s">
        <v>1206</v>
      </c>
      <c r="Z205" t="s">
        <v>1000</v>
      </c>
      <c r="AA205" t="s">
        <v>1001</v>
      </c>
      <c r="AB205" t="s">
        <v>1002</v>
      </c>
      <c r="AC205" t="s">
        <v>967</v>
      </c>
      <c r="AX205" s="16"/>
      <c r="AY205" s="8"/>
      <c r="AZ205" s="8"/>
      <c r="BA205" s="8"/>
    </row>
    <row r="206" spans="1:53" ht="14.5" outlineLevel="1" x14ac:dyDescent="0.35">
      <c r="A206" s="6"/>
      <c r="B206" s="7"/>
      <c r="C206" s="17"/>
      <c r="D206" s="17"/>
      <c r="E206" s="17"/>
      <c r="F206" s="26"/>
      <c r="G206" t="str">
        <f t="shared" si="48"/>
        <v>YYAA2A1z</v>
      </c>
      <c r="H206" s="665" t="s">
        <v>341</v>
      </c>
      <c r="I206" s="665" t="s">
        <v>341</v>
      </c>
      <c r="J206" s="665" t="s">
        <v>22</v>
      </c>
      <c r="K206" s="665" t="s">
        <v>1105</v>
      </c>
      <c r="L206" s="665" t="s">
        <v>219</v>
      </c>
      <c r="M206" s="665" t="s">
        <v>68</v>
      </c>
      <c r="N206" t="b">
        <f>AND(COUNTIF(G$211:$G219,G206))</f>
        <v>0</v>
      </c>
      <c r="O206" s="33" t="s">
        <v>867</v>
      </c>
      <c r="Q206" s="241" t="b">
        <v>1</v>
      </c>
      <c r="T206" s="241">
        <f t="shared" si="46"/>
        <v>1</v>
      </c>
      <c r="V206" s="222">
        <f t="shared" si="47"/>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8"/>
        <v>YYAA2A1zd</v>
      </c>
      <c r="H207" s="665" t="s">
        <v>341</v>
      </c>
      <c r="I207" s="665" t="s">
        <v>341</v>
      </c>
      <c r="J207" s="665" t="s">
        <v>22</v>
      </c>
      <c r="K207" s="665" t="s">
        <v>1105</v>
      </c>
      <c r="L207" s="665" t="s">
        <v>219</v>
      </c>
      <c r="M207" s="665" t="s">
        <v>926</v>
      </c>
      <c r="N207" t="b">
        <f>AND(COUNTIF(G$211:$G220,G207))</f>
        <v>0</v>
      </c>
      <c r="O207" s="33" t="s">
        <v>867</v>
      </c>
      <c r="Q207" s="241" t="b">
        <v>1</v>
      </c>
      <c r="T207" s="241">
        <f t="shared" si="46"/>
        <v>1</v>
      </c>
      <c r="V207" s="222">
        <f t="shared" si="47"/>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8"/>
        <v>AYWA2A1a</v>
      </c>
      <c r="H208" s="665" t="s">
        <v>22</v>
      </c>
      <c r="I208" s="665" t="s">
        <v>341</v>
      </c>
      <c r="J208" s="665" t="s">
        <v>8</v>
      </c>
      <c r="K208" s="665" t="s">
        <v>1105</v>
      </c>
      <c r="L208" s="665" t="s">
        <v>219</v>
      </c>
      <c r="M208" s="665" t="s">
        <v>67</v>
      </c>
      <c r="N208" t="b">
        <f>AND(COUNTIF(G$211:$G221,G208))</f>
        <v>0</v>
      </c>
      <c r="O208" s="33" t="s">
        <v>867</v>
      </c>
      <c r="Q208" s="241" t="b">
        <v>1</v>
      </c>
      <c r="T208" s="241">
        <f t="shared" si="46"/>
        <v>0</v>
      </c>
      <c r="V208" s="222">
        <f t="shared" si="47"/>
        <v>1</v>
      </c>
      <c r="Y208" t="s">
        <v>924</v>
      </c>
      <c r="Z208">
        <v>0</v>
      </c>
      <c r="AA208">
        <v>1</v>
      </c>
      <c r="AB208">
        <v>2</v>
      </c>
      <c r="AC208">
        <v>1</v>
      </c>
      <c r="AX208" s="16"/>
      <c r="AY208" s="8"/>
      <c r="AZ208" s="8"/>
      <c r="BA208" s="8"/>
    </row>
    <row r="209" spans="1:53" ht="14.5" outlineLevel="1" x14ac:dyDescent="0.35">
      <c r="A209" s="6"/>
      <c r="B209" s="7"/>
      <c r="C209" s="17"/>
      <c r="D209" s="17"/>
      <c r="E209" s="17"/>
      <c r="F209" s="26"/>
      <c r="G209" t="str">
        <f t="shared" si="48"/>
        <v>AANWA1a</v>
      </c>
      <c r="H209" s="665" t="s">
        <v>22</v>
      </c>
      <c r="I209" s="665" t="s">
        <v>22</v>
      </c>
      <c r="J209" s="665" t="s">
        <v>72</v>
      </c>
      <c r="K209" s="665" t="s">
        <v>8</v>
      </c>
      <c r="L209" s="665" t="s">
        <v>219</v>
      </c>
      <c r="M209" s="665" t="s">
        <v>67</v>
      </c>
      <c r="N209" t="b">
        <f>AND(COUNTIF(G$211:$G222,G209))</f>
        <v>0</v>
      </c>
      <c r="O209" s="33" t="s">
        <v>867</v>
      </c>
      <c r="Q209" s="241" t="b">
        <v>1</v>
      </c>
      <c r="T209" s="241">
        <f t="shared" si="46"/>
        <v>0</v>
      </c>
      <c r="V209" s="222">
        <f t="shared" si="47"/>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9">_xlfn.CONCAT(H210:M210)</f>
        <v>AAANWa</v>
      </c>
      <c r="H210" s="665" t="s">
        <v>22</v>
      </c>
      <c r="I210" s="665" t="s">
        <v>22</v>
      </c>
      <c r="J210" s="665" t="s">
        <v>22</v>
      </c>
      <c r="K210" s="665" t="s">
        <v>72</v>
      </c>
      <c r="L210" s="665" t="s">
        <v>8</v>
      </c>
      <c r="M210" s="665" t="s">
        <v>67</v>
      </c>
      <c r="N210" t="b">
        <f>AND(COUNTIF(G$212:$G212,G210))</f>
        <v>0</v>
      </c>
      <c r="O210" s="33" t="s">
        <v>867</v>
      </c>
      <c r="Q210" s="241" t="b">
        <v>1</v>
      </c>
      <c r="T210" s="241">
        <f t="shared" ref="T210" si="50">IF(OR(M210="a",M210="a2",M210="sp"),0,1)</f>
        <v>0</v>
      </c>
      <c r="V210" s="222">
        <f t="shared" ref="V210" si="51">1-T210</f>
        <v>1</v>
      </c>
      <c r="Y210" t="s">
        <v>925</v>
      </c>
      <c r="Z210">
        <v>0</v>
      </c>
      <c r="AA210">
        <v>1</v>
      </c>
      <c r="AB210">
        <v>2</v>
      </c>
      <c r="AC210">
        <v>1</v>
      </c>
      <c r="AX210" s="16"/>
      <c r="AY210" s="8"/>
      <c r="AZ210" s="8"/>
      <c r="BA210" s="8"/>
    </row>
    <row r="211" spans="1:53" ht="14.5" outlineLevel="1" x14ac:dyDescent="0.35">
      <c r="A211" s="6"/>
      <c r="B211" s="7"/>
      <c r="C211" s="17"/>
      <c r="D211" s="17"/>
      <c r="E211" s="17"/>
      <c r="F211" s="26"/>
      <c r="G211" t="str">
        <f t="shared" si="48"/>
        <v>MSMSMSMSMSms</v>
      </c>
      <c r="H211" s="665" t="s">
        <v>1228</v>
      </c>
      <c r="I211" s="665" t="s">
        <v>1228</v>
      </c>
      <c r="J211" s="665" t="s">
        <v>1228</v>
      </c>
      <c r="K211" s="665" t="s">
        <v>1228</v>
      </c>
      <c r="L211" s="665" t="s">
        <v>1228</v>
      </c>
      <c r="M211" s="665" t="s">
        <v>1225</v>
      </c>
      <c r="N211" t="b">
        <f>AND(COUNTIF(G$212:$G213,G211))</f>
        <v>0</v>
      </c>
      <c r="O211" s="33" t="s">
        <v>1228</v>
      </c>
      <c r="Q211" s="241" t="b">
        <v>1</v>
      </c>
      <c r="T211" s="241">
        <f t="shared" si="46"/>
        <v>1</v>
      </c>
      <c r="V211" s="222">
        <f t="shared" si="47"/>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1225</v>
      </c>
      <c r="Z213">
        <v>1</v>
      </c>
      <c r="AA213">
        <v>1</v>
      </c>
      <c r="AB213">
        <v>2</v>
      </c>
      <c r="AC213">
        <v>0</v>
      </c>
      <c r="AX213" s="16"/>
      <c r="AY213" s="8"/>
      <c r="AZ213" s="8"/>
      <c r="BA213" s="8"/>
    </row>
    <row r="214" spans="1:53" ht="14.5" outlineLevel="1" x14ac:dyDescent="0.35">
      <c r="A214" s="6"/>
      <c r="B214" s="7"/>
      <c r="C214" s="17"/>
      <c r="D214" s="17"/>
      <c r="E214" s="17"/>
      <c r="F214" s="26"/>
      <c r="G214" s="495" t="s">
        <v>961</v>
      </c>
      <c r="I214" s="26" t="s">
        <v>998</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923</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1209</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785</v>
      </c>
      <c r="H217" t="s">
        <v>800</v>
      </c>
      <c r="I217" t="s">
        <v>379</v>
      </c>
      <c r="J217" t="s">
        <v>772</v>
      </c>
      <c r="K217" t="s">
        <v>773</v>
      </c>
      <c r="L217" t="s">
        <v>774</v>
      </c>
      <c r="M217" t="s">
        <v>775</v>
      </c>
      <c r="N217" t="s">
        <v>776</v>
      </c>
      <c r="O217" t="s">
        <v>777</v>
      </c>
      <c r="P217" t="s">
        <v>778</v>
      </c>
      <c r="Q217" t="s">
        <v>779</v>
      </c>
      <c r="Y217" t="s">
        <v>927</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52">_xlfn.CONCAT(H160:M160)</f>
        <v>AAAA2A1a</v>
      </c>
      <c r="H218" s="692">
        <f>IFERROR(VLOOKUP($M160,$Y$161:$Z$173,2,FALSE)*H$215*(1+H$216*INDEX($AC$162:$AO$173,MATCH($L160,$AB$162:$AB$173,0),MATCH($M160,_xlfn.ANCHORARRAY($AC$161),0))),0)</f>
        <v>0</v>
      </c>
      <c r="I218" s="692">
        <f t="shared" ref="I218:Q218" si="53">IFERROR(VLOOKUP($M160,$Y$161:$Z$173,2,FALSE)*I$215*(1+I$216*INDEX($AC$162:$AO$173,MATCH($L160,$AB$162:$AB$173,0),MATCH($M160,_xlfn.ANCHORARRAY($AC$161),0))),0)</f>
        <v>0</v>
      </c>
      <c r="J218" s="692">
        <f t="shared" si="53"/>
        <v>0</v>
      </c>
      <c r="K218" s="692">
        <f t="shared" si="53"/>
        <v>0</v>
      </c>
      <c r="L218" s="692">
        <f t="shared" si="53"/>
        <v>0</v>
      </c>
      <c r="M218" s="692">
        <f t="shared" si="53"/>
        <v>0</v>
      </c>
      <c r="N218" s="692">
        <f t="shared" si="53"/>
        <v>0</v>
      </c>
      <c r="O218" s="692">
        <f t="shared" si="53"/>
        <v>0</v>
      </c>
      <c r="P218" s="692">
        <f t="shared" si="53"/>
        <v>0</v>
      </c>
      <c r="Q218" s="692">
        <f t="shared" si="53"/>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2"/>
        <v>GGGGAg1a2</v>
      </c>
      <c r="H219" s="692">
        <f t="shared" ref="H219:Q219" si="54">IFERROR(VLOOKUP($M161,$Y$161:$Z$173,2,FALSE)*H$215*(1+H$216*INDEX($AC$162:$AO$173,MATCH($L161,$AB$162:$AB$173,0),MATCH($M161,_xlfn.ANCHORARRAY($AC$161),0))),0)</f>
        <v>0</v>
      </c>
      <c r="I219" s="692">
        <f t="shared" si="54"/>
        <v>0</v>
      </c>
      <c r="J219" s="692">
        <f t="shared" si="54"/>
        <v>0</v>
      </c>
      <c r="K219" s="692">
        <f t="shared" si="54"/>
        <v>0</v>
      </c>
      <c r="L219" s="692">
        <f t="shared" si="54"/>
        <v>0</v>
      </c>
      <c r="M219" s="692">
        <f t="shared" si="54"/>
        <v>0</v>
      </c>
      <c r="N219" s="692">
        <f t="shared" si="54"/>
        <v>0</v>
      </c>
      <c r="O219" s="692">
        <f t="shared" si="54"/>
        <v>0</v>
      </c>
      <c r="P219" s="692">
        <f t="shared" si="54"/>
        <v>0</v>
      </c>
      <c r="Q219" s="692">
        <f t="shared" si="54"/>
        <v>0</v>
      </c>
      <c r="R219" s="186"/>
      <c r="Y219" t="s">
        <v>926</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2"/>
        <v>GGGGSg1a2</v>
      </c>
      <c r="H220" s="692">
        <f t="shared" ref="H220:Q220" si="55">IFERROR(VLOOKUP($M162,$Y$161:$Z$173,2,FALSE)*H$215*(1+H$216*INDEX($AC$162:$AO$173,MATCH($L162,$AB$162:$AB$173,0),MATCH($M162,_xlfn.ANCHORARRAY($AC$161),0))),0)</f>
        <v>0</v>
      </c>
      <c r="I220" s="692">
        <f t="shared" si="55"/>
        <v>0</v>
      </c>
      <c r="J220" s="692">
        <f t="shared" si="55"/>
        <v>0</v>
      </c>
      <c r="K220" s="692">
        <f t="shared" si="55"/>
        <v>0</v>
      </c>
      <c r="L220" s="692">
        <f t="shared" si="55"/>
        <v>0</v>
      </c>
      <c r="M220" s="692">
        <f t="shared" si="55"/>
        <v>0</v>
      </c>
      <c r="N220" s="692">
        <f t="shared" si="55"/>
        <v>0</v>
      </c>
      <c r="O220" s="692">
        <f t="shared" si="55"/>
        <v>0</v>
      </c>
      <c r="P220" s="692">
        <f t="shared" si="55"/>
        <v>0</v>
      </c>
      <c r="Q220" s="692">
        <f t="shared" si="55"/>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2"/>
        <v>GGGAg2Na2</v>
      </c>
      <c r="H221" s="692">
        <f t="shared" ref="H221:Q221" si="56">IFERROR(VLOOKUP($M163,$Y$161:$Z$173,2,FALSE)*H$215*(1+H$216*INDEX($AC$162:$AO$173,MATCH($L163,$AB$162:$AB$173,0),MATCH($M163,_xlfn.ANCHORARRAY($AC$161),0))),0)</f>
        <v>0</v>
      </c>
      <c r="I221" s="692">
        <f t="shared" si="56"/>
        <v>0</v>
      </c>
      <c r="J221" s="692">
        <f t="shared" si="56"/>
        <v>0</v>
      </c>
      <c r="K221" s="692">
        <f t="shared" si="56"/>
        <v>0</v>
      </c>
      <c r="L221" s="692">
        <f t="shared" si="56"/>
        <v>0</v>
      </c>
      <c r="M221" s="692">
        <f t="shared" si="56"/>
        <v>0</v>
      </c>
      <c r="N221" s="692">
        <f t="shared" si="56"/>
        <v>0</v>
      </c>
      <c r="O221" s="692">
        <f t="shared" si="56"/>
        <v>0</v>
      </c>
      <c r="P221" s="692">
        <f t="shared" si="56"/>
        <v>0</v>
      </c>
      <c r="Q221" s="692">
        <f t="shared" si="56"/>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2"/>
        <v>GGGAg2Ea2</v>
      </c>
      <c r="H222" s="692">
        <f t="shared" ref="H222:Q222" si="57">IFERROR(VLOOKUP($M164,$Y$161:$Z$173,2,FALSE)*H$215*(1+H$216*INDEX($AC$162:$AO$173,MATCH($L164,$AB$162:$AB$173,0),MATCH($M164,_xlfn.ANCHORARRAY($AC$161),0))),0)</f>
        <v>0</v>
      </c>
      <c r="I222" s="692">
        <f t="shared" si="57"/>
        <v>0</v>
      </c>
      <c r="J222" s="692">
        <f t="shared" si="57"/>
        <v>0</v>
      </c>
      <c r="K222" s="692">
        <f t="shared" si="57"/>
        <v>0</v>
      </c>
      <c r="L222" s="692">
        <f t="shared" si="57"/>
        <v>0</v>
      </c>
      <c r="M222" s="692">
        <f t="shared" si="57"/>
        <v>0</v>
      </c>
      <c r="N222" s="692">
        <f t="shared" si="57"/>
        <v>0</v>
      </c>
      <c r="O222" s="692">
        <f t="shared" si="57"/>
        <v>0</v>
      </c>
      <c r="P222" s="692">
        <f t="shared" si="57"/>
        <v>0</v>
      </c>
      <c r="Q222" s="692">
        <f t="shared" si="57"/>
        <v>0</v>
      </c>
      <c r="R222" s="186"/>
      <c r="X222" t="s">
        <v>1207</v>
      </c>
      <c r="Z222" t="s">
        <v>749</v>
      </c>
      <c r="AA222" t="s">
        <v>1121</v>
      </c>
      <c r="AB222" t="s">
        <v>1122</v>
      </c>
      <c r="AC222" t="s">
        <v>751</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2"/>
        <v>GGGAg2OFa2</v>
      </c>
      <c r="H223" s="692">
        <f t="shared" ref="H223:Q223" si="58">IFERROR(VLOOKUP($M165,$Y$161:$Z$173,2,FALSE)*H$215*(1+H$216*INDEX($AC$162:$AO$173,MATCH($L165,$AB$162:$AB$173,0),MATCH($M165,_xlfn.ANCHORARRAY($AC$161),0))),0)</f>
        <v>0</v>
      </c>
      <c r="I223" s="692">
        <f t="shared" si="58"/>
        <v>0</v>
      </c>
      <c r="J223" s="692">
        <f t="shared" si="58"/>
        <v>0</v>
      </c>
      <c r="K223" s="692">
        <f t="shared" si="58"/>
        <v>0</v>
      </c>
      <c r="L223" s="692">
        <f t="shared" si="58"/>
        <v>0</v>
      </c>
      <c r="M223" s="692">
        <f t="shared" si="58"/>
        <v>0</v>
      </c>
      <c r="N223" s="692">
        <f t="shared" si="58"/>
        <v>0</v>
      </c>
      <c r="O223" s="692">
        <f t="shared" si="58"/>
        <v>0</v>
      </c>
      <c r="P223" s="692">
        <f t="shared" si="58"/>
        <v>0</v>
      </c>
      <c r="Q223" s="692">
        <f t="shared" si="58"/>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2"/>
        <v>GGGC1Na2</v>
      </c>
      <c r="H224" s="692">
        <f t="shared" ref="H224:Q224" si="59">IFERROR(VLOOKUP($M166,$Y$161:$Z$173,2,FALSE)*H$215*(1+H$216*INDEX($AC$162:$AO$173,MATCH($L166,$AB$162:$AB$173,0),MATCH($M166,_xlfn.ANCHORARRAY($AC$161),0))),0)</f>
        <v>0</v>
      </c>
      <c r="I224" s="692">
        <f t="shared" si="59"/>
        <v>0</v>
      </c>
      <c r="J224" s="692">
        <f t="shared" si="59"/>
        <v>0</v>
      </c>
      <c r="K224" s="692">
        <f t="shared" si="59"/>
        <v>0</v>
      </c>
      <c r="L224" s="692">
        <f t="shared" si="59"/>
        <v>0</v>
      </c>
      <c r="M224" s="692">
        <f t="shared" si="59"/>
        <v>0</v>
      </c>
      <c r="N224" s="692">
        <f t="shared" si="59"/>
        <v>0</v>
      </c>
      <c r="O224" s="692">
        <f t="shared" si="59"/>
        <v>0</v>
      </c>
      <c r="P224" s="692">
        <f t="shared" si="59"/>
        <v>0</v>
      </c>
      <c r="Q224" s="692">
        <f t="shared" si="59"/>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2"/>
        <v>GGGC1Ea2</v>
      </c>
      <c r="H225" s="692">
        <f t="shared" ref="H225:Q225" si="60">IFERROR(VLOOKUP($M167,$Y$161:$Z$173,2,FALSE)*H$215*(1+H$216*INDEX($AC$162:$AO$173,MATCH($L167,$AB$162:$AB$173,0),MATCH($M167,_xlfn.ANCHORARRAY($AC$161),0))),0)</f>
        <v>0</v>
      </c>
      <c r="I225" s="692">
        <f t="shared" si="60"/>
        <v>0</v>
      </c>
      <c r="J225" s="692">
        <f t="shared" si="60"/>
        <v>0</v>
      </c>
      <c r="K225" s="692">
        <f t="shared" si="60"/>
        <v>0</v>
      </c>
      <c r="L225" s="692">
        <f t="shared" si="60"/>
        <v>0</v>
      </c>
      <c r="M225" s="692">
        <f t="shared" si="60"/>
        <v>0</v>
      </c>
      <c r="N225" s="692">
        <f t="shared" si="60"/>
        <v>0</v>
      </c>
      <c r="O225" s="692">
        <f t="shared" si="60"/>
        <v>0</v>
      </c>
      <c r="P225" s="692">
        <f t="shared" si="60"/>
        <v>0</v>
      </c>
      <c r="Q225" s="692">
        <f t="shared" si="60"/>
        <v>0</v>
      </c>
      <c r="R225" s="186"/>
      <c r="Y225" t="s">
        <v>924</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2"/>
        <v>GGGC1Pa2</v>
      </c>
      <c r="H226" s="692">
        <f t="shared" ref="H226:Q226" si="61">IFERROR(VLOOKUP($M168,$Y$161:$Z$173,2,FALSE)*H$215*(1+H$216*INDEX($AC$162:$AO$173,MATCH($L168,$AB$162:$AB$173,0),MATCH($M168,_xlfn.ANCHORARRAY($AC$161),0))),0)</f>
        <v>0</v>
      </c>
      <c r="I226" s="692">
        <f t="shared" si="61"/>
        <v>0</v>
      </c>
      <c r="J226" s="692">
        <f t="shared" si="61"/>
        <v>0</v>
      </c>
      <c r="K226" s="692">
        <f t="shared" si="61"/>
        <v>0</v>
      </c>
      <c r="L226" s="692">
        <f t="shared" si="61"/>
        <v>0</v>
      </c>
      <c r="M226" s="692">
        <f t="shared" si="61"/>
        <v>0</v>
      </c>
      <c r="N226" s="692">
        <f t="shared" si="61"/>
        <v>0</v>
      </c>
      <c r="O226" s="692">
        <f t="shared" si="61"/>
        <v>0</v>
      </c>
      <c r="P226" s="692">
        <f t="shared" si="61"/>
        <v>0</v>
      </c>
      <c r="Q226" s="692">
        <f t="shared" si="61"/>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2"/>
        <v>GGGC1OFa2</v>
      </c>
      <c r="H227" s="692">
        <f t="shared" ref="H227:Q227" si="62">IFERROR(VLOOKUP($M169,$Y$161:$Z$173,2,FALSE)*H$215*(1+H$216*INDEX($AC$162:$AO$173,MATCH($L169,$AB$162:$AB$173,0),MATCH($M169,_xlfn.ANCHORARRAY($AC$161),0))),0)</f>
        <v>0</v>
      </c>
      <c r="I227" s="692">
        <f t="shared" si="62"/>
        <v>0</v>
      </c>
      <c r="J227" s="692">
        <f t="shared" si="62"/>
        <v>0</v>
      </c>
      <c r="K227" s="692">
        <f t="shared" si="62"/>
        <v>0</v>
      </c>
      <c r="L227" s="692">
        <f t="shared" si="62"/>
        <v>0</v>
      </c>
      <c r="M227" s="692">
        <f t="shared" si="62"/>
        <v>0</v>
      </c>
      <c r="N227" s="692">
        <f t="shared" si="62"/>
        <v>0</v>
      </c>
      <c r="O227" s="692">
        <f t="shared" si="62"/>
        <v>0</v>
      </c>
      <c r="P227" s="692">
        <f t="shared" si="62"/>
        <v>0</v>
      </c>
      <c r="Q227" s="692">
        <f t="shared" si="62"/>
        <v>0</v>
      </c>
      <c r="R227" s="186"/>
      <c r="Y227" t="s">
        <v>925</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2"/>
        <v>SPSPSPSPSPsp</v>
      </c>
      <c r="H228" s="692">
        <f t="shared" ref="H228:Q228" si="63">IFERROR(VLOOKUP($M170,$Y$161:$Z$173,2,FALSE)*H$215*(1+H$216*INDEX($AC$162:$AO$173,MATCH($L170,$AB$162:$AB$173,0),MATCH($M170,_xlfn.ANCHORARRAY($AC$161),0))),0)</f>
        <v>0</v>
      </c>
      <c r="I228" s="692">
        <f t="shared" si="63"/>
        <v>0</v>
      </c>
      <c r="J228" s="692">
        <f t="shared" si="63"/>
        <v>0</v>
      </c>
      <c r="K228" s="692">
        <f t="shared" si="63"/>
        <v>0</v>
      </c>
      <c r="L228" s="692">
        <f t="shared" si="63"/>
        <v>0</v>
      </c>
      <c r="M228" s="692">
        <f t="shared" si="63"/>
        <v>0</v>
      </c>
      <c r="N228" s="692">
        <f t="shared" si="63"/>
        <v>0</v>
      </c>
      <c r="O228" s="692">
        <f t="shared" si="63"/>
        <v>0</v>
      </c>
      <c r="P228" s="692">
        <f t="shared" si="63"/>
        <v>0</v>
      </c>
      <c r="Q228" s="692">
        <f t="shared" si="63"/>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2"/>
        <v>YYWNWl</v>
      </c>
      <c r="H229" s="692">
        <f t="shared" ref="H229:Q229" si="64">IFERROR(VLOOKUP($M171,$Y$161:$Z$173,2,FALSE)*H$215*(1+H$216*INDEX($AC$162:$AO$173,MATCH($L171,$AB$162:$AB$173,0),MATCH($M171,_xlfn.ANCHORARRAY($AC$161),0))),0)</f>
        <v>1000</v>
      </c>
      <c r="I229" s="692">
        <f t="shared" si="64"/>
        <v>1427.911190094997</v>
      </c>
      <c r="J229" s="692">
        <f t="shared" si="64"/>
        <v>1189.3432919599152</v>
      </c>
      <c r="K229" s="692">
        <f t="shared" si="64"/>
        <v>1272.849652992473</v>
      </c>
      <c r="L229" s="692">
        <f t="shared" si="64"/>
        <v>990.35145776420609</v>
      </c>
      <c r="M229" s="692">
        <f t="shared" si="64"/>
        <v>1000.0503881773813</v>
      </c>
      <c r="N229" s="692">
        <f t="shared" si="64"/>
        <v>704.54540985711321</v>
      </c>
      <c r="O229" s="692">
        <f t="shared" si="64"/>
        <v>831.57042652785549</v>
      </c>
      <c r="P229" s="692">
        <f t="shared" si="64"/>
        <v>581.39490085004218</v>
      </c>
      <c r="Q229" s="692">
        <f t="shared" si="64"/>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2"/>
        <v>YYLWNw</v>
      </c>
      <c r="H230" s="692">
        <f t="shared" ref="H230:Q230" si="65">IFERROR(VLOOKUP($M172,$Y$161:$Z$173,2,FALSE)*H$215*(1+H$216*INDEX($AC$162:$AO$173,MATCH($L172,$AB$162:$AB$173,0),MATCH($M172,_xlfn.ANCHORARRAY($AC$161),0))),0)</f>
        <v>1890</v>
      </c>
      <c r="I230" s="692">
        <f t="shared" si="65"/>
        <v>2698.7521492795445</v>
      </c>
      <c r="J230" s="692">
        <f t="shared" si="65"/>
        <v>2221.098597735142</v>
      </c>
      <c r="K230" s="692">
        <f t="shared" si="65"/>
        <v>2377.0467269634437</v>
      </c>
      <c r="L230" s="692">
        <f t="shared" si="65"/>
        <v>1827.1984395749603</v>
      </c>
      <c r="M230" s="692">
        <f t="shared" si="65"/>
        <v>1867.5940999212596</v>
      </c>
      <c r="N230" s="692">
        <f t="shared" si="65"/>
        <v>1299.8862811863737</v>
      </c>
      <c r="O230" s="692">
        <f t="shared" si="65"/>
        <v>1534.2474369438933</v>
      </c>
      <c r="P230" s="692">
        <f t="shared" si="65"/>
        <v>1059.5922067992017</v>
      </c>
      <c r="Q230" s="692">
        <f t="shared" si="65"/>
        <v>1890</v>
      </c>
      <c r="Y230" t="s">
        <v>1225</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2"/>
        <v>YYLWNwd</v>
      </c>
      <c r="H231" s="692">
        <f t="shared" ref="H231:Q231" si="66">IFERROR(VLOOKUP($M173,$Y$161:$Z$173,2,FALSE)*H$215*(1+H$216*INDEX($AC$162:$AO$173,MATCH($L173,$AB$162:$AB$173,0),MATCH($M173,_xlfn.ANCHORARRAY($AC$161),0))),0)</f>
        <v>1800</v>
      </c>
      <c r="I231" s="692">
        <f t="shared" si="66"/>
        <v>2570.2401421709947</v>
      </c>
      <c r="J231" s="692">
        <f t="shared" si="66"/>
        <v>2140.8179255278474</v>
      </c>
      <c r="K231" s="692">
        <f t="shared" si="66"/>
        <v>2291.1293753864516</v>
      </c>
      <c r="L231" s="692">
        <f t="shared" si="66"/>
        <v>1782.6326239755711</v>
      </c>
      <c r="M231" s="692">
        <f t="shared" si="66"/>
        <v>1800.0906987192861</v>
      </c>
      <c r="N231" s="692">
        <f t="shared" si="66"/>
        <v>1268.1817377428038</v>
      </c>
      <c r="O231" s="692">
        <f t="shared" si="66"/>
        <v>1496.8267677501399</v>
      </c>
      <c r="P231" s="692">
        <f t="shared" si="66"/>
        <v>1046.5108215300759</v>
      </c>
      <c r="Q231" s="692">
        <f t="shared" si="66"/>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2"/>
        <v>YYWLWz</v>
      </c>
      <c r="H232" s="692">
        <f t="shared" ref="H232:Q232" si="67">IFERROR(VLOOKUP($M174,$Y$161:$Z$173,2,FALSE)*H$215*(1+H$216*INDEX($AC$162:$AO$173,MATCH($L174,$AB$162:$AB$173,0),MATCH($M174,_xlfn.ANCHORARRAY($AC$161),0))),0)</f>
        <v>1000</v>
      </c>
      <c r="I232" s="692">
        <f t="shared" si="67"/>
        <v>1427.911190094997</v>
      </c>
      <c r="J232" s="692">
        <f t="shared" si="67"/>
        <v>1189.3432919599152</v>
      </c>
      <c r="K232" s="692">
        <f t="shared" si="67"/>
        <v>1272.849652992473</v>
      </c>
      <c r="L232" s="692">
        <f t="shared" si="67"/>
        <v>990.35145776420609</v>
      </c>
      <c r="M232" s="692">
        <f t="shared" si="67"/>
        <v>1000.0503881773813</v>
      </c>
      <c r="N232" s="692">
        <f t="shared" si="67"/>
        <v>704.54540985711321</v>
      </c>
      <c r="O232" s="692">
        <f t="shared" si="67"/>
        <v>831.57042652785549</v>
      </c>
      <c r="P232" s="692">
        <f t="shared" si="67"/>
        <v>581.39490085004218</v>
      </c>
      <c r="Q232" s="692">
        <f t="shared" si="67"/>
        <v>1000</v>
      </c>
      <c r="Y232" t="s">
        <v>923</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52"/>
        <v>YYWLWzd</v>
      </c>
      <c r="H233" s="692">
        <f t="shared" ref="H233:Q233" si="68">IFERROR(VLOOKUP($M175,$Y$161:$Z$173,2,FALSE)*H$215*(1+H$216*INDEX($AC$162:$AO$173,MATCH($L175,$AB$162:$AB$173,0),MATCH($M175,_xlfn.ANCHORARRAY($AC$161),0))),0)</f>
        <v>1000</v>
      </c>
      <c r="I233" s="692">
        <f t="shared" si="68"/>
        <v>1427.911190094997</v>
      </c>
      <c r="J233" s="692">
        <f t="shared" si="68"/>
        <v>1189.3432919599152</v>
      </c>
      <c r="K233" s="692">
        <f t="shared" si="68"/>
        <v>1272.849652992473</v>
      </c>
      <c r="L233" s="692">
        <f t="shared" si="68"/>
        <v>990.35145776420609</v>
      </c>
      <c r="M233" s="692">
        <f t="shared" si="68"/>
        <v>1000.0503881773813</v>
      </c>
      <c r="N233" s="692">
        <f t="shared" si="68"/>
        <v>704.54540985711321</v>
      </c>
      <c r="O233" s="692">
        <f t="shared" si="68"/>
        <v>831.57042652785549</v>
      </c>
      <c r="P233" s="692">
        <f t="shared" si="68"/>
        <v>581.39490085004218</v>
      </c>
      <c r="Q233" s="692">
        <f t="shared" si="68"/>
        <v>1000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52"/>
        <v>YYNWLw</v>
      </c>
      <c r="H234" s="692">
        <f t="shared" ref="H234:Q234" si="69">IFERROR(VLOOKUP($M176,$Y$161:$Z$173,2,FALSE)*H$215*(1+H$216*INDEX($AC$162:$AO$173,MATCH($L176,$AB$162:$AB$173,0),MATCH($M176,_xlfn.ANCHORARRAY($AC$161),0))),0)</f>
        <v>2160</v>
      </c>
      <c r="I234" s="692">
        <f t="shared" si="69"/>
        <v>3084.2881706051935</v>
      </c>
      <c r="J234" s="692">
        <f t="shared" si="69"/>
        <v>2461.9406143570241</v>
      </c>
      <c r="K234" s="692">
        <f t="shared" si="69"/>
        <v>2634.7987816944192</v>
      </c>
      <c r="L234" s="692">
        <f t="shared" si="69"/>
        <v>1960.8958863731284</v>
      </c>
      <c r="M234" s="692">
        <f t="shared" si="69"/>
        <v>2070.1043035271787</v>
      </c>
      <c r="N234" s="692">
        <f t="shared" si="69"/>
        <v>1394.9999115170842</v>
      </c>
      <c r="O234" s="692">
        <f t="shared" si="69"/>
        <v>1646.5094445251541</v>
      </c>
      <c r="P234" s="692">
        <f t="shared" si="69"/>
        <v>1098.8363626065798</v>
      </c>
      <c r="Q234" s="692">
        <f t="shared" si="69"/>
        <v>2160</v>
      </c>
      <c r="Y234" t="s">
        <v>927</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52"/>
        <v>YYNWLwd</v>
      </c>
      <c r="H235" s="692">
        <f t="shared" ref="H235:Q235" si="70">IFERROR(VLOOKUP($M177,$Y$161:$Z$173,2,FALSE)*H$215*(1+H$216*INDEX($AC$162:$AO$173,MATCH($L177,$AB$162:$AB$173,0),MATCH($M177,_xlfn.ANCHORARRAY($AC$161),0))),0)</f>
        <v>2160</v>
      </c>
      <c r="I235" s="692">
        <f t="shared" si="70"/>
        <v>3084.2881706051935</v>
      </c>
      <c r="J235" s="692">
        <f t="shared" si="70"/>
        <v>2461.9406143570241</v>
      </c>
      <c r="K235" s="692">
        <f t="shared" si="70"/>
        <v>2634.7987816944192</v>
      </c>
      <c r="L235" s="692">
        <f t="shared" si="70"/>
        <v>1960.8958863731284</v>
      </c>
      <c r="M235" s="692">
        <f t="shared" si="70"/>
        <v>2070.1043035271787</v>
      </c>
      <c r="N235" s="692">
        <f t="shared" si="70"/>
        <v>1394.9999115170842</v>
      </c>
      <c r="O235" s="692">
        <f t="shared" si="70"/>
        <v>1646.5094445251541</v>
      </c>
      <c r="P235" s="692">
        <f t="shared" si="70"/>
        <v>1098.8363626065798</v>
      </c>
      <c r="Q235" s="692">
        <f t="shared" si="70"/>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52"/>
        <v>AYAA2A1w</v>
      </c>
      <c r="H236" s="692">
        <f t="shared" ref="H236:Q236" si="71">IFERROR(VLOOKUP($M178,$Y$161:$Z$173,2,FALSE)*H$215*(1+H$216*INDEX($AC$162:$AO$173,MATCH($L178,$AB$162:$AB$173,0),MATCH($M178,_xlfn.ANCHORARRAY($AC$161),0))),0)</f>
        <v>2070</v>
      </c>
      <c r="I236" s="692">
        <f t="shared" si="71"/>
        <v>2955.7761634966437</v>
      </c>
      <c r="J236" s="692">
        <f t="shared" si="71"/>
        <v>2381.6599421497303</v>
      </c>
      <c r="K236" s="692">
        <f t="shared" si="71"/>
        <v>2548.8814301174275</v>
      </c>
      <c r="L236" s="692">
        <f t="shared" si="71"/>
        <v>1916.3300707737387</v>
      </c>
      <c r="M236" s="692">
        <f t="shared" si="71"/>
        <v>2002.6009023252059</v>
      </c>
      <c r="N236" s="692">
        <f t="shared" si="71"/>
        <v>1363.2953680735141</v>
      </c>
      <c r="O236" s="692">
        <f t="shared" si="71"/>
        <v>1609.0887753314003</v>
      </c>
      <c r="P236" s="692">
        <f t="shared" si="71"/>
        <v>1085.7549773374537</v>
      </c>
      <c r="Q236" s="692">
        <f t="shared" si="71"/>
        <v>2070</v>
      </c>
      <c r="Y236" t="s">
        <v>926</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52"/>
        <v>AYAA2A1wd</v>
      </c>
      <c r="H237" s="692">
        <f t="shared" ref="H237:Q237" si="72">IFERROR(VLOOKUP($M179,$Y$161:$Z$173,2,FALSE)*H$215*(1+H$216*INDEX($AC$162:$AO$173,MATCH($L179,$AB$162:$AB$173,0),MATCH($M179,_xlfn.ANCHORARRAY($AC$161),0))),0)</f>
        <v>2070</v>
      </c>
      <c r="I237" s="692">
        <f t="shared" si="72"/>
        <v>2955.7761634966437</v>
      </c>
      <c r="J237" s="692">
        <f t="shared" si="72"/>
        <v>2381.6599421497303</v>
      </c>
      <c r="K237" s="692">
        <f t="shared" si="72"/>
        <v>2548.8814301174275</v>
      </c>
      <c r="L237" s="692">
        <f t="shared" si="72"/>
        <v>1916.3300707737387</v>
      </c>
      <c r="M237" s="692">
        <f t="shared" si="72"/>
        <v>2002.6009023252059</v>
      </c>
      <c r="N237" s="692">
        <f t="shared" si="72"/>
        <v>1363.2953680735141</v>
      </c>
      <c r="O237" s="692">
        <f t="shared" si="72"/>
        <v>1609.0887753314003</v>
      </c>
      <c r="P237" s="692">
        <f t="shared" si="72"/>
        <v>1085.7549773374537</v>
      </c>
      <c r="Q237" s="692">
        <f t="shared" si="72"/>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52"/>
        <v>AAWA2A1a</v>
      </c>
      <c r="H238" s="692">
        <f t="shared" ref="H238:Q238" si="73">IFERROR(VLOOKUP($M180,$Y$161:$Z$173,2,FALSE)*H$215*(1+H$216*INDEX($AC$162:$AO$173,MATCH($L180,$AB$162:$AB$173,0),MATCH($M180,_xlfn.ANCHORARRAY($AC$161),0))),0)</f>
        <v>0</v>
      </c>
      <c r="I238" s="692">
        <f t="shared" si="73"/>
        <v>0</v>
      </c>
      <c r="J238" s="692">
        <f t="shared" si="73"/>
        <v>0</v>
      </c>
      <c r="K238" s="692">
        <f t="shared" si="73"/>
        <v>0</v>
      </c>
      <c r="L238" s="692">
        <f t="shared" si="73"/>
        <v>0</v>
      </c>
      <c r="M238" s="692">
        <f t="shared" si="73"/>
        <v>0</v>
      </c>
      <c r="N238" s="692">
        <f t="shared" si="73"/>
        <v>0</v>
      </c>
      <c r="O238" s="692">
        <f t="shared" si="73"/>
        <v>0</v>
      </c>
      <c r="P238" s="692">
        <f t="shared" si="73"/>
        <v>0</v>
      </c>
      <c r="Q238" s="692">
        <f t="shared" si="7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52"/>
        <v>AAAWA1a</v>
      </c>
      <c r="H239" s="692">
        <f t="shared" ref="H239:Q239" si="74">IFERROR(VLOOKUP($M181,$Y$161:$Z$173,2,FALSE)*H$215*(1+H$216*INDEX($AC$162:$AO$173,MATCH($L181,$AB$162:$AB$173,0),MATCH($M181,_xlfn.ANCHORARRAY($AC$161),0))),0)</f>
        <v>0</v>
      </c>
      <c r="I239" s="692">
        <f t="shared" si="74"/>
        <v>0</v>
      </c>
      <c r="J239" s="692">
        <f t="shared" si="74"/>
        <v>0</v>
      </c>
      <c r="K239" s="692">
        <f t="shared" si="74"/>
        <v>0</v>
      </c>
      <c r="L239" s="692">
        <f t="shared" si="74"/>
        <v>0</v>
      </c>
      <c r="M239" s="692">
        <f t="shared" si="74"/>
        <v>0</v>
      </c>
      <c r="N239" s="692">
        <f t="shared" si="74"/>
        <v>0</v>
      </c>
      <c r="O239" s="692">
        <f t="shared" si="74"/>
        <v>0</v>
      </c>
      <c r="P239" s="692">
        <f t="shared" si="74"/>
        <v>0</v>
      </c>
      <c r="Q239" s="692">
        <f t="shared" si="7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52"/>
        <v>YAAA2Wa</v>
      </c>
      <c r="H240" s="692">
        <f t="shared" ref="H240:Q240" si="75">IFERROR(VLOOKUP($M182,$Y$161:$Z$173,2,FALSE)*H$215*(1+H$216*INDEX($AC$162:$AO$173,MATCH($L182,$AB$162:$AB$173,0),MATCH($M182,_xlfn.ANCHORARRAY($AC$161),0))),0)</f>
        <v>0</v>
      </c>
      <c r="I240" s="692">
        <f t="shared" si="75"/>
        <v>0</v>
      </c>
      <c r="J240" s="692">
        <f t="shared" si="75"/>
        <v>0</v>
      </c>
      <c r="K240" s="692">
        <f t="shared" si="75"/>
        <v>0</v>
      </c>
      <c r="L240" s="692">
        <f t="shared" si="75"/>
        <v>0</v>
      </c>
      <c r="M240" s="692">
        <f t="shared" si="75"/>
        <v>0</v>
      </c>
      <c r="N240" s="692">
        <f t="shared" si="75"/>
        <v>0</v>
      </c>
      <c r="O240" s="692">
        <f t="shared" si="75"/>
        <v>0</v>
      </c>
      <c r="P240" s="692">
        <f t="shared" si="75"/>
        <v>0</v>
      </c>
      <c r="Q240" s="692">
        <f t="shared" si="75"/>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52"/>
        <v>AYAWA1w</v>
      </c>
      <c r="H241" s="692">
        <f t="shared" ref="H241:Q241" si="76">IFERROR(VLOOKUP($M183,$Y$161:$Z$173,2,FALSE)*H$215*(1+H$216*INDEX($AC$162:$AO$173,MATCH($L183,$AB$162:$AB$173,0),MATCH($M183,_xlfn.ANCHORARRAY($AC$161),0))),0)</f>
        <v>2070</v>
      </c>
      <c r="I241" s="692">
        <f t="shared" si="76"/>
        <v>2955.7761634966437</v>
      </c>
      <c r="J241" s="692">
        <f t="shared" si="76"/>
        <v>2381.6599421497303</v>
      </c>
      <c r="K241" s="692">
        <f t="shared" si="76"/>
        <v>2548.8814301174275</v>
      </c>
      <c r="L241" s="692">
        <f t="shared" si="76"/>
        <v>1916.3300707737387</v>
      </c>
      <c r="M241" s="692">
        <f t="shared" si="76"/>
        <v>2002.6009023252059</v>
      </c>
      <c r="N241" s="692">
        <f t="shared" si="76"/>
        <v>1363.2953680735141</v>
      </c>
      <c r="O241" s="692">
        <f t="shared" si="76"/>
        <v>1609.0887753314003</v>
      </c>
      <c r="P241" s="692">
        <f t="shared" si="76"/>
        <v>1085.7549773374537</v>
      </c>
      <c r="Q241" s="692">
        <f t="shared" si="7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52"/>
        <v>AYAWA1wd</v>
      </c>
      <c r="H242" s="692">
        <f t="shared" ref="H242:Q242" si="77">IFERROR(VLOOKUP($M184,$Y$161:$Z$173,2,FALSE)*H$215*(1+H$216*INDEX($AC$162:$AO$173,MATCH($L184,$AB$162:$AB$173,0),MATCH($M184,_xlfn.ANCHORARRAY($AC$161),0))),0)</f>
        <v>2070</v>
      </c>
      <c r="I242" s="692">
        <f t="shared" si="77"/>
        <v>2955.7761634966437</v>
      </c>
      <c r="J242" s="692">
        <f t="shared" si="77"/>
        <v>2381.6599421497303</v>
      </c>
      <c r="K242" s="692">
        <f t="shared" si="77"/>
        <v>2548.8814301174275</v>
      </c>
      <c r="L242" s="692">
        <f t="shared" si="77"/>
        <v>1916.3300707737387</v>
      </c>
      <c r="M242" s="692">
        <f t="shared" si="77"/>
        <v>2002.6009023252059</v>
      </c>
      <c r="N242" s="692">
        <f t="shared" si="77"/>
        <v>1363.2953680735141</v>
      </c>
      <c r="O242" s="692">
        <f t="shared" si="77"/>
        <v>1609.0887753314003</v>
      </c>
      <c r="P242" s="692">
        <f t="shared" si="77"/>
        <v>1085.7549773374537</v>
      </c>
      <c r="Q242" s="692">
        <f t="shared" si="77"/>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52"/>
        <v>YAWA2Wa</v>
      </c>
      <c r="H243" s="692">
        <f t="shared" ref="H243:Q243" si="78">IFERROR(VLOOKUP($M185,$Y$161:$Z$173,2,FALSE)*H$215*(1+H$216*INDEX($AC$162:$AO$173,MATCH($L185,$AB$162:$AB$173,0),MATCH($M185,_xlfn.ANCHORARRAY($AC$161),0))),0)</f>
        <v>0</v>
      </c>
      <c r="I243" s="692">
        <f t="shared" si="78"/>
        <v>0</v>
      </c>
      <c r="J243" s="692">
        <f t="shared" si="78"/>
        <v>0</v>
      </c>
      <c r="K243" s="692">
        <f t="shared" si="78"/>
        <v>0</v>
      </c>
      <c r="L243" s="692">
        <f t="shared" si="78"/>
        <v>0</v>
      </c>
      <c r="M243" s="692">
        <f t="shared" si="78"/>
        <v>0</v>
      </c>
      <c r="N243" s="692">
        <f t="shared" si="78"/>
        <v>0</v>
      </c>
      <c r="O243" s="692">
        <f t="shared" si="78"/>
        <v>0</v>
      </c>
      <c r="P243" s="692">
        <f t="shared" si="78"/>
        <v>0</v>
      </c>
      <c r="Q243" s="692">
        <f t="shared" si="7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52"/>
        <v>YYAWWa</v>
      </c>
      <c r="H244" s="692">
        <f t="shared" ref="H244:Q244" si="79">IFERROR(VLOOKUP($M186,$Y$161:$Z$173,2,FALSE)*H$215*(1+H$216*INDEX($AC$162:$AO$173,MATCH($L186,$AB$162:$AB$173,0),MATCH($M186,_xlfn.ANCHORARRAY($AC$161),0))),0)</f>
        <v>0</v>
      </c>
      <c r="I244" s="692">
        <f t="shared" si="79"/>
        <v>0</v>
      </c>
      <c r="J244" s="692">
        <f t="shared" si="79"/>
        <v>0</v>
      </c>
      <c r="K244" s="692">
        <f t="shared" si="79"/>
        <v>0</v>
      </c>
      <c r="L244" s="692">
        <f t="shared" si="79"/>
        <v>0</v>
      </c>
      <c r="M244" s="692">
        <f t="shared" si="79"/>
        <v>0</v>
      </c>
      <c r="N244" s="692">
        <f t="shared" si="79"/>
        <v>0</v>
      </c>
      <c r="O244" s="692">
        <f t="shared" si="79"/>
        <v>0</v>
      </c>
      <c r="P244" s="692">
        <f t="shared" si="79"/>
        <v>0</v>
      </c>
      <c r="Q244" s="692">
        <f t="shared" si="79"/>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52"/>
        <v>YYWA2Ww</v>
      </c>
      <c r="H245" s="692">
        <f t="shared" ref="H245:Q245" si="80">IFERROR(VLOOKUP($M187,$Y$161:$Z$173,2,FALSE)*H$215*(1+H$216*INDEX($AC$162:$AO$173,MATCH($L187,$AB$162:$AB$173,0),MATCH($M187,_xlfn.ANCHORARRAY($AC$161),0))),0)</f>
        <v>1800</v>
      </c>
      <c r="I245" s="692">
        <f t="shared" si="80"/>
        <v>2570.2401421709947</v>
      </c>
      <c r="J245" s="692">
        <f t="shared" si="80"/>
        <v>2140.8179255278474</v>
      </c>
      <c r="K245" s="692">
        <f t="shared" si="80"/>
        <v>2291.1293753864516</v>
      </c>
      <c r="L245" s="692">
        <f t="shared" si="80"/>
        <v>1782.6326239755711</v>
      </c>
      <c r="M245" s="692">
        <f t="shared" si="80"/>
        <v>1800.0906987192861</v>
      </c>
      <c r="N245" s="692">
        <f t="shared" si="80"/>
        <v>1268.1817377428038</v>
      </c>
      <c r="O245" s="692">
        <f t="shared" si="80"/>
        <v>1496.8267677501399</v>
      </c>
      <c r="P245" s="692">
        <f t="shared" si="80"/>
        <v>1046.5108215300759</v>
      </c>
      <c r="Q245" s="692">
        <f t="shared" si="8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52"/>
        <v>YYWA2Wwd</v>
      </c>
      <c r="H246" s="692">
        <f t="shared" ref="H246:Q246" si="81">IFERROR(VLOOKUP($M188,$Y$161:$Z$173,2,FALSE)*H$215*(1+H$216*INDEX($AC$162:$AO$173,MATCH($L188,$AB$162:$AB$173,0),MATCH($M188,_xlfn.ANCHORARRAY($AC$161),0))),0)</f>
        <v>1800</v>
      </c>
      <c r="I246" s="692">
        <f t="shared" si="81"/>
        <v>2570.2401421709947</v>
      </c>
      <c r="J246" s="692">
        <f t="shared" si="81"/>
        <v>2140.8179255278474</v>
      </c>
      <c r="K246" s="692">
        <f t="shared" si="81"/>
        <v>2291.1293753864516</v>
      </c>
      <c r="L246" s="692">
        <f t="shared" si="81"/>
        <v>1782.6326239755711</v>
      </c>
      <c r="M246" s="692">
        <f t="shared" si="81"/>
        <v>1800.0906987192861</v>
      </c>
      <c r="N246" s="692">
        <f t="shared" si="81"/>
        <v>1268.1817377428038</v>
      </c>
      <c r="O246" s="692">
        <f t="shared" si="81"/>
        <v>1496.8267677501399</v>
      </c>
      <c r="P246" s="692">
        <f t="shared" si="81"/>
        <v>1046.5108215300759</v>
      </c>
      <c r="Q246" s="692">
        <f t="shared" si="81"/>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52"/>
        <v>YYWWA1w</v>
      </c>
      <c r="H247" s="692">
        <f t="shared" ref="H247:Q247" si="82">IFERROR(VLOOKUP($M189,$Y$161:$Z$173,2,FALSE)*H$215*(1+H$216*INDEX($AC$162:$AO$173,MATCH($L189,$AB$162:$AB$173,0),MATCH($M189,_xlfn.ANCHORARRAY($AC$161),0))),0)</f>
        <v>2070</v>
      </c>
      <c r="I247" s="692">
        <f t="shared" si="82"/>
        <v>2955.7761634966437</v>
      </c>
      <c r="J247" s="692">
        <f t="shared" si="82"/>
        <v>2381.6599421497303</v>
      </c>
      <c r="K247" s="692">
        <f t="shared" si="82"/>
        <v>2548.8814301174275</v>
      </c>
      <c r="L247" s="692">
        <f t="shared" si="82"/>
        <v>1916.3300707737387</v>
      </c>
      <c r="M247" s="692">
        <f t="shared" si="82"/>
        <v>2002.6009023252059</v>
      </c>
      <c r="N247" s="692">
        <f t="shared" si="82"/>
        <v>1363.2953680735141</v>
      </c>
      <c r="O247" s="692">
        <f t="shared" si="82"/>
        <v>1609.0887753314003</v>
      </c>
      <c r="P247" s="692">
        <f t="shared" si="82"/>
        <v>1085.7549773374537</v>
      </c>
      <c r="Q247" s="692">
        <f t="shared" si="8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52"/>
        <v>YYWWA1wd</v>
      </c>
      <c r="H248" s="692">
        <f t="shared" ref="H248:Q248" si="83">IFERROR(VLOOKUP($M190,$Y$161:$Z$173,2,FALSE)*H$215*(1+H$216*INDEX($AC$162:$AO$173,MATCH($L190,$AB$162:$AB$173,0),MATCH($M190,_xlfn.ANCHORARRAY($AC$161),0))),0)</f>
        <v>2070</v>
      </c>
      <c r="I248" s="692">
        <f t="shared" si="83"/>
        <v>2955.7761634966437</v>
      </c>
      <c r="J248" s="692">
        <f t="shared" si="83"/>
        <v>2381.6599421497303</v>
      </c>
      <c r="K248" s="692">
        <f t="shared" si="83"/>
        <v>2548.8814301174275</v>
      </c>
      <c r="L248" s="692">
        <f t="shared" si="83"/>
        <v>1916.3300707737387</v>
      </c>
      <c r="M248" s="692">
        <f t="shared" si="83"/>
        <v>2002.6009023252059</v>
      </c>
      <c r="N248" s="692">
        <f t="shared" si="83"/>
        <v>1363.2953680735141</v>
      </c>
      <c r="O248" s="692">
        <f t="shared" si="83"/>
        <v>1609.0887753314003</v>
      </c>
      <c r="P248" s="692">
        <f t="shared" si="83"/>
        <v>1085.7549773374537</v>
      </c>
      <c r="Q248" s="692">
        <f t="shared" si="83"/>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52"/>
        <v>YYWWWw</v>
      </c>
      <c r="H249" s="692">
        <f t="shared" ref="H249:Q249" si="84">IFERROR(VLOOKUP($M191,$Y$161:$Z$173,2,FALSE)*H$215*(1+H$216*INDEX($AC$162:$AO$173,MATCH($L191,$AB$162:$AB$173,0),MATCH($M191,_xlfn.ANCHORARRAY($AC$161),0))),0)</f>
        <v>1800</v>
      </c>
      <c r="I249" s="692">
        <f t="shared" si="84"/>
        <v>2570.2401421709947</v>
      </c>
      <c r="J249" s="692">
        <f t="shared" si="84"/>
        <v>2140.8179255278474</v>
      </c>
      <c r="K249" s="692">
        <f t="shared" si="84"/>
        <v>2291.1293753864516</v>
      </c>
      <c r="L249" s="692">
        <f t="shared" si="84"/>
        <v>1782.6326239755711</v>
      </c>
      <c r="M249" s="692">
        <f t="shared" si="84"/>
        <v>1800.0906987192861</v>
      </c>
      <c r="N249" s="692">
        <f t="shared" si="84"/>
        <v>1268.1817377428038</v>
      </c>
      <c r="O249" s="692">
        <f t="shared" si="84"/>
        <v>1496.8267677501399</v>
      </c>
      <c r="P249" s="692">
        <f t="shared" si="84"/>
        <v>1046.5108215300759</v>
      </c>
      <c r="Q249" s="692">
        <f t="shared" si="84"/>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85">_xlfn.CONCAT(H192:M192)</f>
        <v>YYWWWwd</v>
      </c>
      <c r="H250" s="692">
        <f t="shared" ref="H250:Q250" si="86">IFERROR(VLOOKUP($M192,$Y$161:$Z$173,2,FALSE)*H$215*(1+H$216*INDEX($AC$162:$AO$173,MATCH($L192,$AB$162:$AB$173,0),MATCH($M192,_xlfn.ANCHORARRAY($AC$161),0))),0)</f>
        <v>1800</v>
      </c>
      <c r="I250" s="692">
        <f t="shared" si="86"/>
        <v>2570.2401421709947</v>
      </c>
      <c r="J250" s="692">
        <f t="shared" si="86"/>
        <v>2140.8179255278474</v>
      </c>
      <c r="K250" s="692">
        <f t="shared" si="86"/>
        <v>2291.1293753864516</v>
      </c>
      <c r="L250" s="692">
        <f t="shared" si="86"/>
        <v>1782.6326239755711</v>
      </c>
      <c r="M250" s="692">
        <f t="shared" si="86"/>
        <v>1800.0906987192861</v>
      </c>
      <c r="N250" s="692">
        <f t="shared" si="86"/>
        <v>1268.1817377428038</v>
      </c>
      <c r="O250" s="692">
        <f t="shared" si="86"/>
        <v>1496.8267677501399</v>
      </c>
      <c r="P250" s="692">
        <f t="shared" si="86"/>
        <v>1046.5108215300759</v>
      </c>
      <c r="Q250" s="692">
        <f t="shared" si="86"/>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85"/>
        <v>YYNWBz</v>
      </c>
      <c r="H251" s="692">
        <f t="shared" ref="H251:Q251" si="87">IFERROR(VLOOKUP($M193,$Y$161:$Z$173,2,FALSE)*H$215*(1+H$216*INDEX($AC$162:$AO$173,MATCH($L193,$AB$162:$AB$173,0),MATCH($M193,_xlfn.ANCHORARRAY($AC$161),0))),0)</f>
        <v>1000</v>
      </c>
      <c r="I251" s="692">
        <f t="shared" si="87"/>
        <v>1427.911190094997</v>
      </c>
      <c r="J251" s="692">
        <f t="shared" si="87"/>
        <v>1189.3432919599152</v>
      </c>
      <c r="K251" s="692">
        <f t="shared" si="87"/>
        <v>1272.849652992473</v>
      </c>
      <c r="L251" s="692">
        <f t="shared" si="87"/>
        <v>990.35145776420609</v>
      </c>
      <c r="M251" s="692">
        <f t="shared" si="87"/>
        <v>1000.0503881773813</v>
      </c>
      <c r="N251" s="692">
        <f t="shared" si="87"/>
        <v>704.54540985711321</v>
      </c>
      <c r="O251" s="692">
        <f t="shared" si="87"/>
        <v>831.57042652785549</v>
      </c>
      <c r="P251" s="692">
        <f t="shared" si="87"/>
        <v>581.39490085004218</v>
      </c>
      <c r="Q251" s="692">
        <f t="shared" si="8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85"/>
        <v>YYNWBzd</v>
      </c>
      <c r="H252" s="692">
        <f t="shared" ref="H252:Q252" si="88">IFERROR(VLOOKUP($M194,$Y$161:$Z$173,2,FALSE)*H$215*(1+H$216*INDEX($AC$162:$AO$173,MATCH($L194,$AB$162:$AB$173,0),MATCH($M194,_xlfn.ANCHORARRAY($AC$161),0))),0)</f>
        <v>1000</v>
      </c>
      <c r="I252" s="692">
        <f t="shared" si="88"/>
        <v>1427.911190094997</v>
      </c>
      <c r="J252" s="692">
        <f t="shared" si="88"/>
        <v>1189.3432919599152</v>
      </c>
      <c r="K252" s="692">
        <f t="shared" si="88"/>
        <v>1272.849652992473</v>
      </c>
      <c r="L252" s="692">
        <f t="shared" si="88"/>
        <v>990.35145776420609</v>
      </c>
      <c r="M252" s="692">
        <f t="shared" si="88"/>
        <v>1000.0503881773813</v>
      </c>
      <c r="N252" s="692">
        <f t="shared" si="88"/>
        <v>704.54540985711321</v>
      </c>
      <c r="O252" s="692">
        <f t="shared" si="88"/>
        <v>831.57042652785549</v>
      </c>
      <c r="P252" s="692">
        <f t="shared" si="88"/>
        <v>581.39490085004218</v>
      </c>
      <c r="Q252" s="692">
        <f t="shared" si="88"/>
        <v>1000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85"/>
        <v>YYBNWb</v>
      </c>
      <c r="H253" s="692">
        <f t="shared" ref="H253:Q253" si="89">IFERROR(VLOOKUP($M195,$Y$161:$Z$173,2,FALSE)*H$215*(1+H$216*INDEX($AC$162:$AO$173,MATCH($L195,$AB$162:$AB$173,0),MATCH($M195,_xlfn.ANCHORARRAY($AC$161),0))),0)</f>
        <v>2000</v>
      </c>
      <c r="I253" s="692">
        <f t="shared" si="89"/>
        <v>2855.822380189994</v>
      </c>
      <c r="J253" s="692">
        <f t="shared" si="89"/>
        <v>2378.6865839198304</v>
      </c>
      <c r="K253" s="692">
        <f t="shared" si="89"/>
        <v>2545.699305984946</v>
      </c>
      <c r="L253" s="692">
        <f t="shared" si="89"/>
        <v>1980.7029155284122</v>
      </c>
      <c r="M253" s="692">
        <f t="shared" si="89"/>
        <v>2000.1007763547625</v>
      </c>
      <c r="N253" s="692">
        <f t="shared" si="89"/>
        <v>1409.0908197142264</v>
      </c>
      <c r="O253" s="692">
        <f t="shared" si="89"/>
        <v>1663.140853055711</v>
      </c>
      <c r="P253" s="692">
        <f t="shared" si="89"/>
        <v>1162.7898017000844</v>
      </c>
      <c r="Q253" s="692">
        <f t="shared" si="8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85"/>
        <v>YYBNWbd</v>
      </c>
      <c r="H254" s="692">
        <f t="shared" ref="H254:Q254" si="90">IFERROR(VLOOKUP($M196,$Y$161:$Z$173,2,FALSE)*H$215*(1+H$216*INDEX($AC$162:$AO$173,MATCH($L196,$AB$162:$AB$173,0),MATCH($M196,_xlfn.ANCHORARRAY($AC$161),0))),0)</f>
        <v>2000</v>
      </c>
      <c r="I254" s="692">
        <f t="shared" si="90"/>
        <v>2855.822380189994</v>
      </c>
      <c r="J254" s="692">
        <f t="shared" si="90"/>
        <v>2378.6865839198304</v>
      </c>
      <c r="K254" s="692">
        <f t="shared" si="90"/>
        <v>2545.699305984946</v>
      </c>
      <c r="L254" s="692">
        <f t="shared" si="90"/>
        <v>1980.7029155284122</v>
      </c>
      <c r="M254" s="692">
        <f t="shared" si="90"/>
        <v>2000.1007763547625</v>
      </c>
      <c r="N254" s="692">
        <f t="shared" si="90"/>
        <v>1409.0908197142264</v>
      </c>
      <c r="O254" s="692">
        <f t="shared" si="90"/>
        <v>1663.140853055711</v>
      </c>
      <c r="P254" s="692">
        <f t="shared" si="90"/>
        <v>1162.7898017000844</v>
      </c>
      <c r="Q254" s="692">
        <f t="shared" si="90"/>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85"/>
        <v>YYWBNw</v>
      </c>
      <c r="H255" s="692">
        <f t="shared" ref="H255:Q255" si="91">IFERROR(VLOOKUP($M197,$Y$161:$Z$173,2,FALSE)*H$215*(1+H$216*INDEX($AC$162:$AO$173,MATCH($L197,$AB$162:$AB$173,0),MATCH($M197,_xlfn.ANCHORARRAY($AC$161),0))),0)</f>
        <v>1890</v>
      </c>
      <c r="I255" s="692">
        <f t="shared" si="91"/>
        <v>2698.7521492795445</v>
      </c>
      <c r="J255" s="692">
        <f t="shared" si="91"/>
        <v>2221.098597735142</v>
      </c>
      <c r="K255" s="692">
        <f t="shared" si="91"/>
        <v>2377.0467269634437</v>
      </c>
      <c r="L255" s="692">
        <f t="shared" si="91"/>
        <v>1827.1984395749603</v>
      </c>
      <c r="M255" s="692">
        <f t="shared" si="91"/>
        <v>1867.5940999212596</v>
      </c>
      <c r="N255" s="692">
        <f t="shared" si="91"/>
        <v>1299.8862811863737</v>
      </c>
      <c r="O255" s="692">
        <f t="shared" si="91"/>
        <v>1534.2474369438933</v>
      </c>
      <c r="P255" s="692">
        <f t="shared" si="91"/>
        <v>1059.5922067992017</v>
      </c>
      <c r="Q255" s="692">
        <f t="shared" si="9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85"/>
        <v>YYWBNwd</v>
      </c>
      <c r="H256" s="692">
        <f t="shared" ref="H256:Q256" si="92">IFERROR(VLOOKUP($M198,$Y$161:$Z$173,2,FALSE)*H$215*(1+H$216*INDEX($AC$162:$AO$173,MATCH($L198,$AB$162:$AB$173,0),MATCH($M198,_xlfn.ANCHORARRAY($AC$161),0))),0)</f>
        <v>1800</v>
      </c>
      <c r="I256" s="692">
        <f t="shared" si="92"/>
        <v>2570.2401421709947</v>
      </c>
      <c r="J256" s="692">
        <f t="shared" si="92"/>
        <v>2140.8179255278474</v>
      </c>
      <c r="K256" s="692">
        <f t="shared" si="92"/>
        <v>2291.1293753864516</v>
      </c>
      <c r="L256" s="692">
        <f t="shared" si="92"/>
        <v>1782.6326239755711</v>
      </c>
      <c r="M256" s="692">
        <f t="shared" si="92"/>
        <v>1800.0906987192861</v>
      </c>
      <c r="N256" s="692">
        <f t="shared" si="92"/>
        <v>1268.1817377428038</v>
      </c>
      <c r="O256" s="692">
        <f t="shared" si="92"/>
        <v>1496.8267677501399</v>
      </c>
      <c r="P256" s="692">
        <f t="shared" si="92"/>
        <v>1046.5108215300759</v>
      </c>
      <c r="Q256" s="692">
        <f t="shared" si="92"/>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85"/>
        <v>YYLWBl</v>
      </c>
      <c r="H257" s="692">
        <f t="shared" ref="H257:Q257" si="93">IFERROR(VLOOKUP($M199,$Y$161:$Z$173,2,FALSE)*H$215*(1+H$216*INDEX($AC$162:$AO$173,MATCH($L199,$AB$162:$AB$173,0),MATCH($M199,_xlfn.ANCHORARRAY($AC$161),0))),0)</f>
        <v>1000</v>
      </c>
      <c r="I257" s="692">
        <f t="shared" si="93"/>
        <v>1427.911190094997</v>
      </c>
      <c r="J257" s="692">
        <f t="shared" si="93"/>
        <v>1189.3432919599152</v>
      </c>
      <c r="K257" s="692">
        <f t="shared" si="93"/>
        <v>1272.849652992473</v>
      </c>
      <c r="L257" s="692">
        <f t="shared" si="93"/>
        <v>990.35145776420609</v>
      </c>
      <c r="M257" s="692">
        <f t="shared" si="93"/>
        <v>1000.0503881773813</v>
      </c>
      <c r="N257" s="692">
        <f t="shared" si="93"/>
        <v>704.54540985711321</v>
      </c>
      <c r="O257" s="692">
        <f t="shared" si="93"/>
        <v>831.57042652785549</v>
      </c>
      <c r="P257" s="692">
        <f t="shared" si="93"/>
        <v>581.39490085004218</v>
      </c>
      <c r="Q257" s="692">
        <f t="shared" si="93"/>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85"/>
        <v>YYBLWb</v>
      </c>
      <c r="H258" s="692">
        <f t="shared" ref="H258:Q258" si="94">IFERROR(VLOOKUP($M200,$Y$161:$Z$173,2,FALSE)*H$215*(1+H$216*INDEX($AC$162:$AO$173,MATCH($L200,$AB$162:$AB$173,0),MATCH($M200,_xlfn.ANCHORARRAY($AC$161),0))),0)</f>
        <v>2000</v>
      </c>
      <c r="I258" s="692">
        <f t="shared" si="94"/>
        <v>2855.822380189994</v>
      </c>
      <c r="J258" s="692">
        <f t="shared" si="94"/>
        <v>2378.6865839198304</v>
      </c>
      <c r="K258" s="692">
        <f t="shared" si="94"/>
        <v>2545.699305984946</v>
      </c>
      <c r="L258" s="692">
        <f t="shared" si="94"/>
        <v>1980.7029155284122</v>
      </c>
      <c r="M258" s="692">
        <f t="shared" si="94"/>
        <v>2000.1007763547625</v>
      </c>
      <c r="N258" s="692">
        <f t="shared" si="94"/>
        <v>1409.0908197142264</v>
      </c>
      <c r="O258" s="692">
        <f t="shared" si="94"/>
        <v>1663.140853055711</v>
      </c>
      <c r="P258" s="692">
        <f t="shared" si="94"/>
        <v>1162.7898017000844</v>
      </c>
      <c r="Q258" s="692">
        <f t="shared" si="9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85"/>
        <v>YYBLWbd</v>
      </c>
      <c r="H259" s="692">
        <f t="shared" ref="H259:Q259" si="95">IFERROR(VLOOKUP($M201,$Y$161:$Z$173,2,FALSE)*H$215*(1+H$216*INDEX($AC$162:$AO$173,MATCH($L201,$AB$162:$AB$173,0),MATCH($M201,_xlfn.ANCHORARRAY($AC$161),0))),0)</f>
        <v>2000</v>
      </c>
      <c r="I259" s="692">
        <f t="shared" si="95"/>
        <v>2855.822380189994</v>
      </c>
      <c r="J259" s="692">
        <f t="shared" si="95"/>
        <v>2378.6865839198304</v>
      </c>
      <c r="K259" s="692">
        <f t="shared" si="95"/>
        <v>2545.699305984946</v>
      </c>
      <c r="L259" s="692">
        <f t="shared" si="95"/>
        <v>1980.7029155284122</v>
      </c>
      <c r="M259" s="692">
        <f t="shared" si="95"/>
        <v>2000.1007763547625</v>
      </c>
      <c r="N259" s="692">
        <f t="shared" si="95"/>
        <v>1409.0908197142264</v>
      </c>
      <c r="O259" s="692">
        <f t="shared" si="95"/>
        <v>1663.140853055711</v>
      </c>
      <c r="P259" s="692">
        <f t="shared" si="95"/>
        <v>1162.7898017000844</v>
      </c>
      <c r="Q259" s="692">
        <f t="shared" si="95"/>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85"/>
        <v>YYWBLw</v>
      </c>
      <c r="H260" s="692">
        <f t="shared" ref="H260:Q260" si="96">IFERROR(VLOOKUP($M202,$Y$161:$Z$173,2,FALSE)*H$215*(1+H$216*INDEX($AC$162:$AO$173,MATCH($L202,$AB$162:$AB$173,0),MATCH($M202,_xlfn.ANCHORARRAY($AC$161),0))),0)</f>
        <v>2160</v>
      </c>
      <c r="I260" s="692">
        <f t="shared" si="96"/>
        <v>3084.2881706051935</v>
      </c>
      <c r="J260" s="692">
        <f t="shared" si="96"/>
        <v>2461.9406143570241</v>
      </c>
      <c r="K260" s="692">
        <f t="shared" si="96"/>
        <v>2634.7987816944192</v>
      </c>
      <c r="L260" s="692">
        <f t="shared" si="96"/>
        <v>1960.8958863731284</v>
      </c>
      <c r="M260" s="692">
        <f t="shared" si="96"/>
        <v>2070.1043035271787</v>
      </c>
      <c r="N260" s="692">
        <f t="shared" si="96"/>
        <v>1394.9999115170842</v>
      </c>
      <c r="O260" s="692">
        <f t="shared" si="96"/>
        <v>1646.5094445251541</v>
      </c>
      <c r="P260" s="692">
        <f t="shared" si="96"/>
        <v>1098.8363626065798</v>
      </c>
      <c r="Q260" s="692">
        <f t="shared" si="9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85"/>
        <v>YYWBLwd</v>
      </c>
      <c r="H261" s="692">
        <f t="shared" ref="H261:Q261" si="97">IFERROR(VLOOKUP($M203,$Y$161:$Z$173,2,FALSE)*H$215*(1+H$216*INDEX($AC$162:$AO$173,MATCH($L203,$AB$162:$AB$173,0),MATCH($M203,_xlfn.ANCHORARRAY($AC$161),0))),0)</f>
        <v>2160</v>
      </c>
      <c r="I261" s="692">
        <f t="shared" si="97"/>
        <v>3084.2881706051935</v>
      </c>
      <c r="J261" s="692">
        <f t="shared" si="97"/>
        <v>2461.9406143570241</v>
      </c>
      <c r="K261" s="692">
        <f t="shared" si="97"/>
        <v>2634.7987816944192</v>
      </c>
      <c r="L261" s="692">
        <f t="shared" si="97"/>
        <v>1960.8958863731284</v>
      </c>
      <c r="M261" s="692">
        <f t="shared" si="97"/>
        <v>2070.1043035271787</v>
      </c>
      <c r="N261" s="692">
        <f t="shared" si="97"/>
        <v>1394.9999115170842</v>
      </c>
      <c r="O261" s="692">
        <f t="shared" si="97"/>
        <v>1646.5094445251541</v>
      </c>
      <c r="P261" s="692">
        <f t="shared" si="97"/>
        <v>1098.8363626065798</v>
      </c>
      <c r="Q261" s="692">
        <f t="shared" si="97"/>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85"/>
        <v>YAAA2Nw</v>
      </c>
      <c r="H262" s="692">
        <f t="shared" ref="H262:Q262" si="98">IFERROR(VLOOKUP($M204,$Y$161:$Z$173,2,FALSE)*H$215*(1+H$216*INDEX($AC$162:$AO$173,MATCH($L204,$AB$162:$AB$173,0),MATCH($M204,_xlfn.ANCHORARRAY($AC$161),0))),0)</f>
        <v>1890</v>
      </c>
      <c r="I262" s="692">
        <f t="shared" si="98"/>
        <v>2698.7521492795445</v>
      </c>
      <c r="J262" s="692">
        <f t="shared" si="98"/>
        <v>2221.098597735142</v>
      </c>
      <c r="K262" s="692">
        <f t="shared" si="98"/>
        <v>2377.0467269634437</v>
      </c>
      <c r="L262" s="692">
        <f t="shared" si="98"/>
        <v>1827.1984395749603</v>
      </c>
      <c r="M262" s="692">
        <f t="shared" si="98"/>
        <v>1867.5940999212596</v>
      </c>
      <c r="N262" s="692">
        <f t="shared" si="98"/>
        <v>1299.8862811863737</v>
      </c>
      <c r="O262" s="692">
        <f t="shared" si="98"/>
        <v>1534.2474369438933</v>
      </c>
      <c r="P262" s="692">
        <f t="shared" si="98"/>
        <v>1059.5922067992017</v>
      </c>
      <c r="Q262" s="692">
        <f t="shared" si="9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85"/>
        <v>YAAA2Nwd</v>
      </c>
      <c r="H263" s="692">
        <f t="shared" ref="H263:Q263" si="99">IFERROR(VLOOKUP($M205,$Y$161:$Z$173,2,FALSE)*H$215*(1+H$216*INDEX($AC$162:$AO$173,MATCH($L205,$AB$162:$AB$173,0),MATCH($M205,_xlfn.ANCHORARRAY($AC$161),0))),0)</f>
        <v>1800</v>
      </c>
      <c r="I263" s="692">
        <f t="shared" si="99"/>
        <v>2570.2401421709947</v>
      </c>
      <c r="J263" s="692">
        <f t="shared" si="99"/>
        <v>2140.8179255278474</v>
      </c>
      <c r="K263" s="692">
        <f t="shared" si="99"/>
        <v>2291.1293753864516</v>
      </c>
      <c r="L263" s="692">
        <f t="shared" si="99"/>
        <v>1782.6326239755711</v>
      </c>
      <c r="M263" s="692">
        <f t="shared" si="99"/>
        <v>1800.0906987192861</v>
      </c>
      <c r="N263" s="692">
        <f t="shared" si="99"/>
        <v>1268.1817377428038</v>
      </c>
      <c r="O263" s="692">
        <f t="shared" si="99"/>
        <v>1496.8267677501399</v>
      </c>
      <c r="P263" s="692">
        <f t="shared" si="99"/>
        <v>1046.5108215300759</v>
      </c>
      <c r="Q263" s="692">
        <f t="shared" si="99"/>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85"/>
        <v>YYAA2A1z</v>
      </c>
      <c r="H264" s="692">
        <f t="shared" ref="H264:Q264" si="100">IFERROR(VLOOKUP($M206,$Y$161:$Z$173,2,FALSE)*H$215*(1+H$216*INDEX($AC$162:$AO$173,MATCH($L206,$AB$162:$AB$173,0),MATCH($M206,_xlfn.ANCHORARRAY($AC$161),0))),0)</f>
        <v>1150</v>
      </c>
      <c r="I264" s="692">
        <f t="shared" si="100"/>
        <v>1642.0978686092465</v>
      </c>
      <c r="J264" s="692">
        <f t="shared" si="100"/>
        <v>1323.1444123054057</v>
      </c>
      <c r="K264" s="692">
        <f t="shared" si="100"/>
        <v>1416.0452389541263</v>
      </c>
      <c r="L264" s="692">
        <f t="shared" si="100"/>
        <v>1064.6278170965215</v>
      </c>
      <c r="M264" s="692">
        <f t="shared" si="100"/>
        <v>1112.5560568473368</v>
      </c>
      <c r="N264" s="692">
        <f t="shared" si="100"/>
        <v>757.38631559639668</v>
      </c>
      <c r="O264" s="692">
        <f t="shared" si="100"/>
        <v>893.93820851744465</v>
      </c>
      <c r="P264" s="692">
        <f t="shared" si="100"/>
        <v>603.19720963191878</v>
      </c>
      <c r="Q264" s="692">
        <f t="shared" si="10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85"/>
        <v>YYAA2A1zd</v>
      </c>
      <c r="H265" s="692">
        <f t="shared" ref="H265:Q265" si="101">IFERROR(VLOOKUP($M207,$Y$161:$Z$173,2,FALSE)*H$215*(1+H$216*INDEX($AC$162:$AO$173,MATCH($L207,$AB$162:$AB$173,0),MATCH($M207,_xlfn.ANCHORARRAY($AC$161),0))),0)</f>
        <v>1150</v>
      </c>
      <c r="I265" s="692">
        <f t="shared" si="101"/>
        <v>1642.0978686092465</v>
      </c>
      <c r="J265" s="692">
        <f t="shared" si="101"/>
        <v>1323.1444123054057</v>
      </c>
      <c r="K265" s="692">
        <f t="shared" si="101"/>
        <v>1416.0452389541263</v>
      </c>
      <c r="L265" s="692">
        <f t="shared" si="101"/>
        <v>1064.6278170965215</v>
      </c>
      <c r="M265" s="692">
        <f t="shared" si="101"/>
        <v>1112.5560568473368</v>
      </c>
      <c r="N265" s="692">
        <f t="shared" si="101"/>
        <v>757.38631559639668</v>
      </c>
      <c r="O265" s="692">
        <f t="shared" si="101"/>
        <v>893.93820851744465</v>
      </c>
      <c r="P265" s="692">
        <f t="shared" si="101"/>
        <v>603.19720963191878</v>
      </c>
      <c r="Q265" s="692">
        <f t="shared" si="101"/>
        <v>1150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85"/>
        <v>AYWA2A1a</v>
      </c>
      <c r="H266" s="692">
        <f t="shared" ref="H266:Q266" si="102">IFERROR(VLOOKUP($M208,$Y$161:$Z$173,2,FALSE)*H$215*(1+H$216*INDEX($AC$162:$AO$173,MATCH($L208,$AB$162:$AB$173,0),MATCH($M208,_xlfn.ANCHORARRAY($AC$161),0))),0)</f>
        <v>0</v>
      </c>
      <c r="I266" s="692">
        <f t="shared" si="102"/>
        <v>0</v>
      </c>
      <c r="J266" s="692">
        <f t="shared" si="102"/>
        <v>0</v>
      </c>
      <c r="K266" s="692">
        <f t="shared" si="102"/>
        <v>0</v>
      </c>
      <c r="L266" s="692">
        <f t="shared" si="102"/>
        <v>0</v>
      </c>
      <c r="M266" s="692">
        <f t="shared" si="102"/>
        <v>0</v>
      </c>
      <c r="N266" s="692">
        <f t="shared" si="102"/>
        <v>0</v>
      </c>
      <c r="O266" s="692">
        <f t="shared" si="102"/>
        <v>0</v>
      </c>
      <c r="P266" s="692">
        <f t="shared" si="102"/>
        <v>0</v>
      </c>
      <c r="Q266" s="692">
        <f t="shared" si="10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85"/>
        <v>AANWA1a</v>
      </c>
      <c r="H267" s="692">
        <f t="shared" ref="H267:Q267" si="103">IFERROR(VLOOKUP($M209,$Y$161:$Z$173,2,FALSE)*H$215*(1+H$216*INDEX($AC$162:$AO$173,MATCH($L209,$AB$162:$AB$173,0),MATCH($M209,_xlfn.ANCHORARRAY($AC$161),0))),0)</f>
        <v>0</v>
      </c>
      <c r="I267" s="692">
        <f t="shared" si="103"/>
        <v>0</v>
      </c>
      <c r="J267" s="692">
        <f t="shared" si="103"/>
        <v>0</v>
      </c>
      <c r="K267" s="692">
        <f t="shared" si="103"/>
        <v>0</v>
      </c>
      <c r="L267" s="692">
        <f t="shared" si="103"/>
        <v>0</v>
      </c>
      <c r="M267" s="692">
        <f t="shared" si="103"/>
        <v>0</v>
      </c>
      <c r="N267" s="692">
        <f t="shared" si="103"/>
        <v>0</v>
      </c>
      <c r="O267" s="692">
        <f t="shared" si="103"/>
        <v>0</v>
      </c>
      <c r="P267" s="692">
        <f t="shared" si="103"/>
        <v>0</v>
      </c>
      <c r="Q267" s="692">
        <f t="shared" si="10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104">_xlfn.CONCAT(H210:M210)</f>
        <v>AAANWa</v>
      </c>
      <c r="H268" s="692">
        <f t="shared" ref="H268:Q268" si="105">IFERROR(VLOOKUP($M210,$Y$161:$Z$173,2,FALSE)*H$215*(1+H$216*INDEX($AC$162:$AO$173,MATCH($L210,$AB$162:$AB$173,0),MATCH($M210,_xlfn.ANCHORARRAY($AC$161),0))),0)</f>
        <v>0</v>
      </c>
      <c r="I268" s="692">
        <f t="shared" si="105"/>
        <v>0</v>
      </c>
      <c r="J268" s="692">
        <f t="shared" si="105"/>
        <v>0</v>
      </c>
      <c r="K268" s="692">
        <f t="shared" si="105"/>
        <v>0</v>
      </c>
      <c r="L268" s="692">
        <f t="shared" si="105"/>
        <v>0</v>
      </c>
      <c r="M268" s="692">
        <f t="shared" si="105"/>
        <v>0</v>
      </c>
      <c r="N268" s="692">
        <f t="shared" si="105"/>
        <v>0</v>
      </c>
      <c r="O268" s="692">
        <f t="shared" si="105"/>
        <v>0</v>
      </c>
      <c r="P268" s="692">
        <f t="shared" si="105"/>
        <v>0</v>
      </c>
      <c r="Q268" s="692">
        <f t="shared" si="105"/>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4"/>
        <v>MSMSMSMSMSms</v>
      </c>
      <c r="H269" s="692">
        <f t="shared" ref="H269:Q269" si="106">IFERROR(VLOOKUP($M211,$Y$161:$Z$173,2,FALSE)*H$215*(1+H$216*INDEX($AC$162:$AO$173,MATCH($L211,$AB$162:$AB$173,0),MATCH($M211,_xlfn.ANCHORARRAY($AC$161),0))),0)</f>
        <v>1580</v>
      </c>
      <c r="I269" s="692">
        <f t="shared" si="106"/>
        <v>2256.0996803500952</v>
      </c>
      <c r="J269" s="692">
        <f t="shared" si="106"/>
        <v>1879.1624012966661</v>
      </c>
      <c r="K269" s="692">
        <f t="shared" si="106"/>
        <v>2011.1024517281076</v>
      </c>
      <c r="L269" s="692">
        <f t="shared" si="106"/>
        <v>1564.7553032674457</v>
      </c>
      <c r="M269" s="692">
        <f t="shared" si="106"/>
        <v>1580.0796133202623</v>
      </c>
      <c r="N269" s="692">
        <f t="shared" si="106"/>
        <v>1113.1817475742389</v>
      </c>
      <c r="O269" s="692">
        <f t="shared" si="106"/>
        <v>1313.8812739140117</v>
      </c>
      <c r="P269" s="692">
        <f t="shared" si="106"/>
        <v>918.6039433430667</v>
      </c>
      <c r="Q269" s="692">
        <f t="shared" si="106"/>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980</v>
      </c>
      <c r="J276" s="693" t="s">
        <v>379</v>
      </c>
      <c r="K276" s="693" t="s">
        <v>772</v>
      </c>
      <c r="L276" s="693" t="s">
        <v>773</v>
      </c>
      <c r="M276" s="693" t="s">
        <v>774</v>
      </c>
      <c r="N276" s="693" t="s">
        <v>775</v>
      </c>
      <c r="O276" s="693" t="s">
        <v>776</v>
      </c>
      <c r="P276" s="693" t="s">
        <v>777</v>
      </c>
      <c r="Q276" s="693" t="s">
        <v>778</v>
      </c>
      <c r="R276" s="693" t="s">
        <v>779</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1210</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1211</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785</v>
      </c>
      <c r="H279" t="s">
        <v>800</v>
      </c>
      <c r="I279" t="s">
        <v>800</v>
      </c>
      <c r="J279" t="s">
        <v>379</v>
      </c>
      <c r="K279" t="s">
        <v>379</v>
      </c>
      <c r="L279" t="s">
        <v>772</v>
      </c>
      <c r="M279" t="s">
        <v>772</v>
      </c>
      <c r="N279" t="s">
        <v>773</v>
      </c>
      <c r="O279" t="s">
        <v>773</v>
      </c>
      <c r="P279" t="s">
        <v>774</v>
      </c>
      <c r="Q279" t="s">
        <v>774</v>
      </c>
      <c r="R279" t="s">
        <v>775</v>
      </c>
      <c r="S279" t="s">
        <v>775</v>
      </c>
      <c r="T279" t="s">
        <v>776</v>
      </c>
      <c r="U279" t="s">
        <v>776</v>
      </c>
      <c r="V279" t="s">
        <v>777</v>
      </c>
      <c r="W279" t="s">
        <v>777</v>
      </c>
      <c r="X279" t="s">
        <v>778</v>
      </c>
      <c r="Y279" t="s">
        <v>778</v>
      </c>
      <c r="Z279" t="s">
        <v>779</v>
      </c>
      <c r="AA279" t="s">
        <v>779</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784</v>
      </c>
      <c r="H280" t="s">
        <v>981</v>
      </c>
      <c r="I280" t="s">
        <v>967</v>
      </c>
      <c r="J280" t="s">
        <v>981</v>
      </c>
      <c r="K280" t="s">
        <v>967</v>
      </c>
      <c r="L280" t="s">
        <v>981</v>
      </c>
      <c r="M280" t="s">
        <v>967</v>
      </c>
      <c r="N280" t="s">
        <v>981</v>
      </c>
      <c r="O280" t="s">
        <v>967</v>
      </c>
      <c r="P280" t="s">
        <v>981</v>
      </c>
      <c r="Q280" t="s">
        <v>967</v>
      </c>
      <c r="R280" t="s">
        <v>981</v>
      </c>
      <c r="S280" t="s">
        <v>967</v>
      </c>
      <c r="T280" t="s">
        <v>981</v>
      </c>
      <c r="U280" t="s">
        <v>967</v>
      </c>
      <c r="V280" t="s">
        <v>981</v>
      </c>
      <c r="W280" t="s">
        <v>967</v>
      </c>
      <c r="X280" t="s">
        <v>981</v>
      </c>
      <c r="Y280" t="s">
        <v>967</v>
      </c>
      <c r="Z280" t="s">
        <v>981</v>
      </c>
      <c r="AA280" t="s">
        <v>967</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7">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8">$H281*HLOOKUP(X$279,$J$276:$R$277,2)</f>
        <v>0</v>
      </c>
      <c r="Y281" s="877">
        <f t="shared" ref="Y281:Y312" si="109">$I281*HLOOKUP(Y$279,$J$276:$R$278,3)</f>
        <v>0</v>
      </c>
      <c r="Z281" s="667">
        <f t="shared" ref="Z281:Z312" si="110">$H281*HLOOKUP(Z$279,$J$276:$R$277,2)</f>
        <v>0</v>
      </c>
      <c r="AA281" s="877">
        <f t="shared" ref="AA281:AA312" si="111">$I281*HLOOKUP(AA$279,$J$276:$R$278,3)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7"/>
        <v>GGGGAg1a2</v>
      </c>
      <c r="H282" s="222">
        <v>0</v>
      </c>
      <c r="I282" s="222">
        <v>0</v>
      </c>
      <c r="J282" s="667">
        <f t="shared" ref="J282:J290" si="112">$H282*HLOOKUP(J$279,$J$276:$R$277,2)</f>
        <v>0</v>
      </c>
      <c r="K282" s="877">
        <f t="shared" ref="K282:U332" si="113">$I282*HLOOKUP(K$279,$J$276:$R$278,3)</f>
        <v>0</v>
      </c>
      <c r="L282" s="667">
        <f t="shared" ref="L282:L290" si="114">$H282*HLOOKUP(L$279,$J$276:$R$277,2)</f>
        <v>0</v>
      </c>
      <c r="M282" s="877">
        <f t="shared" si="113"/>
        <v>0</v>
      </c>
      <c r="N282" s="667">
        <f t="shared" ref="N282:N290" si="115">$H282*HLOOKUP(N$279,$J$276:$R$277,2)</f>
        <v>0</v>
      </c>
      <c r="O282" s="877">
        <f t="shared" si="113"/>
        <v>0</v>
      </c>
      <c r="P282" s="667">
        <f t="shared" ref="P282:P290" si="116">$H282*HLOOKUP(P$279,$J$276:$R$277,2)</f>
        <v>0</v>
      </c>
      <c r="Q282" s="877">
        <f t="shared" si="113"/>
        <v>0</v>
      </c>
      <c r="R282" s="667">
        <f t="shared" ref="R282:R290" si="117">$H282*HLOOKUP(R$279,$J$276:$R$277,2)</f>
        <v>0</v>
      </c>
      <c r="S282" s="877">
        <f t="shared" si="113"/>
        <v>0</v>
      </c>
      <c r="T282" s="667">
        <f t="shared" ref="T282:T290" si="118">$H282*HLOOKUP(T$279,$J$276:$R$277,2)</f>
        <v>0</v>
      </c>
      <c r="U282" s="877">
        <f t="shared" si="113"/>
        <v>0</v>
      </c>
      <c r="V282" s="667">
        <f t="shared" ref="V282:V290" si="119">$H282*HLOOKUP(V$279,$J$276:$R$277,2)</f>
        <v>0</v>
      </c>
      <c r="W282" s="877">
        <f t="shared" ref="W282:W332" si="120">$I282*HLOOKUP(W$279,$J$276:$R$278,3)</f>
        <v>0</v>
      </c>
      <c r="X282" s="667">
        <f t="shared" si="108"/>
        <v>0</v>
      </c>
      <c r="Y282" s="877">
        <f t="shared" si="109"/>
        <v>0</v>
      </c>
      <c r="Z282" s="667">
        <f t="shared" si="110"/>
        <v>0</v>
      </c>
      <c r="AA282" s="877">
        <f t="shared" si="111"/>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7"/>
        <v>GGGGSg1a2</v>
      </c>
      <c r="H283" s="222">
        <v>0</v>
      </c>
      <c r="I283" s="222">
        <v>0</v>
      </c>
      <c r="J283" s="667">
        <f t="shared" si="112"/>
        <v>0</v>
      </c>
      <c r="K283" s="877">
        <f t="shared" si="113"/>
        <v>0</v>
      </c>
      <c r="L283" s="667">
        <f t="shared" si="114"/>
        <v>0</v>
      </c>
      <c r="M283" s="877">
        <f t="shared" si="113"/>
        <v>0</v>
      </c>
      <c r="N283" s="667">
        <f t="shared" si="115"/>
        <v>0</v>
      </c>
      <c r="O283" s="877">
        <f t="shared" si="113"/>
        <v>0</v>
      </c>
      <c r="P283" s="667">
        <f t="shared" si="116"/>
        <v>0</v>
      </c>
      <c r="Q283" s="877">
        <f t="shared" si="113"/>
        <v>0</v>
      </c>
      <c r="R283" s="667">
        <f t="shared" si="117"/>
        <v>0</v>
      </c>
      <c r="S283" s="877">
        <f t="shared" si="113"/>
        <v>0</v>
      </c>
      <c r="T283" s="667">
        <f t="shared" si="118"/>
        <v>0</v>
      </c>
      <c r="U283" s="877">
        <f t="shared" si="113"/>
        <v>0</v>
      </c>
      <c r="V283" s="667">
        <f t="shared" si="119"/>
        <v>0</v>
      </c>
      <c r="W283" s="877">
        <f t="shared" si="120"/>
        <v>0</v>
      </c>
      <c r="X283" s="667">
        <f t="shared" si="108"/>
        <v>0</v>
      </c>
      <c r="Y283" s="877">
        <f t="shared" si="109"/>
        <v>0</v>
      </c>
      <c r="Z283" s="667">
        <f t="shared" si="110"/>
        <v>0</v>
      </c>
      <c r="AA283" s="877">
        <f t="shared" si="111"/>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7"/>
        <v>GGGAg2Na2</v>
      </c>
      <c r="H284" s="222">
        <v>0</v>
      </c>
      <c r="I284" s="222">
        <v>0</v>
      </c>
      <c r="J284" s="667">
        <f t="shared" si="112"/>
        <v>0</v>
      </c>
      <c r="K284" s="877">
        <f t="shared" si="113"/>
        <v>0</v>
      </c>
      <c r="L284" s="667">
        <f t="shared" si="114"/>
        <v>0</v>
      </c>
      <c r="M284" s="877">
        <f t="shared" si="113"/>
        <v>0</v>
      </c>
      <c r="N284" s="667">
        <f t="shared" si="115"/>
        <v>0</v>
      </c>
      <c r="O284" s="877">
        <f t="shared" si="113"/>
        <v>0</v>
      </c>
      <c r="P284" s="667">
        <f t="shared" si="116"/>
        <v>0</v>
      </c>
      <c r="Q284" s="877">
        <f t="shared" si="113"/>
        <v>0</v>
      </c>
      <c r="R284" s="667">
        <f t="shared" si="117"/>
        <v>0</v>
      </c>
      <c r="S284" s="877">
        <f t="shared" si="113"/>
        <v>0</v>
      </c>
      <c r="T284" s="667">
        <f t="shared" si="118"/>
        <v>0</v>
      </c>
      <c r="U284" s="877">
        <f t="shared" si="113"/>
        <v>0</v>
      </c>
      <c r="V284" s="667">
        <f t="shared" si="119"/>
        <v>0</v>
      </c>
      <c r="W284" s="877">
        <f t="shared" si="120"/>
        <v>0</v>
      </c>
      <c r="X284" s="667">
        <f t="shared" si="108"/>
        <v>0</v>
      </c>
      <c r="Y284" s="877">
        <f t="shared" si="109"/>
        <v>0</v>
      </c>
      <c r="Z284" s="667">
        <f t="shared" si="110"/>
        <v>0</v>
      </c>
      <c r="AA284" s="877">
        <f t="shared" si="111"/>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7"/>
        <v>GGGAg2Ea2</v>
      </c>
      <c r="H285" s="222">
        <v>0</v>
      </c>
      <c r="I285" s="222">
        <v>0</v>
      </c>
      <c r="J285" s="667">
        <f t="shared" si="112"/>
        <v>0</v>
      </c>
      <c r="K285" s="877">
        <f t="shared" si="113"/>
        <v>0</v>
      </c>
      <c r="L285" s="667">
        <f t="shared" si="114"/>
        <v>0</v>
      </c>
      <c r="M285" s="877">
        <f t="shared" si="113"/>
        <v>0</v>
      </c>
      <c r="N285" s="667">
        <f t="shared" si="115"/>
        <v>0</v>
      </c>
      <c r="O285" s="877">
        <f t="shared" si="113"/>
        <v>0</v>
      </c>
      <c r="P285" s="667">
        <f t="shared" si="116"/>
        <v>0</v>
      </c>
      <c r="Q285" s="877">
        <f t="shared" si="113"/>
        <v>0</v>
      </c>
      <c r="R285" s="667">
        <f t="shared" si="117"/>
        <v>0</v>
      </c>
      <c r="S285" s="877">
        <f t="shared" si="113"/>
        <v>0</v>
      </c>
      <c r="T285" s="667">
        <f t="shared" si="118"/>
        <v>0</v>
      </c>
      <c r="U285" s="877">
        <f t="shared" si="113"/>
        <v>0</v>
      </c>
      <c r="V285" s="667">
        <f t="shared" si="119"/>
        <v>0</v>
      </c>
      <c r="W285" s="877">
        <f t="shared" si="120"/>
        <v>0</v>
      </c>
      <c r="X285" s="667">
        <f t="shared" si="108"/>
        <v>0</v>
      </c>
      <c r="Y285" s="877">
        <f t="shared" si="109"/>
        <v>0</v>
      </c>
      <c r="Z285" s="667">
        <f t="shared" si="110"/>
        <v>0</v>
      </c>
      <c r="AA285" s="877">
        <f t="shared" si="11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7"/>
        <v>GGGAg2OFa2</v>
      </c>
      <c r="H286" s="222">
        <v>0</v>
      </c>
      <c r="I286" s="222">
        <v>0</v>
      </c>
      <c r="J286" s="667">
        <f t="shared" si="112"/>
        <v>0</v>
      </c>
      <c r="K286" s="877">
        <f t="shared" si="113"/>
        <v>0</v>
      </c>
      <c r="L286" s="667">
        <f t="shared" si="114"/>
        <v>0</v>
      </c>
      <c r="M286" s="877">
        <f t="shared" si="113"/>
        <v>0</v>
      </c>
      <c r="N286" s="667">
        <f t="shared" si="115"/>
        <v>0</v>
      </c>
      <c r="O286" s="877">
        <f t="shared" si="113"/>
        <v>0</v>
      </c>
      <c r="P286" s="667">
        <f t="shared" si="116"/>
        <v>0</v>
      </c>
      <c r="Q286" s="877">
        <f t="shared" si="113"/>
        <v>0</v>
      </c>
      <c r="R286" s="667">
        <f t="shared" si="117"/>
        <v>0</v>
      </c>
      <c r="S286" s="877">
        <f t="shared" si="113"/>
        <v>0</v>
      </c>
      <c r="T286" s="667">
        <f t="shared" si="118"/>
        <v>0</v>
      </c>
      <c r="U286" s="877">
        <f t="shared" si="113"/>
        <v>0</v>
      </c>
      <c r="V286" s="667">
        <f t="shared" si="119"/>
        <v>0</v>
      </c>
      <c r="W286" s="877">
        <f t="shared" si="120"/>
        <v>0</v>
      </c>
      <c r="X286" s="667">
        <f t="shared" si="108"/>
        <v>0</v>
      </c>
      <c r="Y286" s="877">
        <f t="shared" si="109"/>
        <v>0</v>
      </c>
      <c r="Z286" s="667">
        <f t="shared" si="110"/>
        <v>0</v>
      </c>
      <c r="AA286" s="877">
        <f t="shared" si="11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7"/>
        <v>GGGC1Na2</v>
      </c>
      <c r="H287" s="222">
        <v>0</v>
      </c>
      <c r="I287" s="222">
        <v>0</v>
      </c>
      <c r="J287" s="667">
        <f t="shared" si="112"/>
        <v>0</v>
      </c>
      <c r="K287" s="877">
        <f t="shared" si="113"/>
        <v>0</v>
      </c>
      <c r="L287" s="667">
        <f t="shared" si="114"/>
        <v>0</v>
      </c>
      <c r="M287" s="877">
        <f t="shared" si="113"/>
        <v>0</v>
      </c>
      <c r="N287" s="667">
        <f t="shared" si="115"/>
        <v>0</v>
      </c>
      <c r="O287" s="877">
        <f t="shared" si="113"/>
        <v>0</v>
      </c>
      <c r="P287" s="667">
        <f t="shared" si="116"/>
        <v>0</v>
      </c>
      <c r="Q287" s="877">
        <f t="shared" si="113"/>
        <v>0</v>
      </c>
      <c r="R287" s="667">
        <f t="shared" si="117"/>
        <v>0</v>
      </c>
      <c r="S287" s="877">
        <f t="shared" si="113"/>
        <v>0</v>
      </c>
      <c r="T287" s="667">
        <f t="shared" si="118"/>
        <v>0</v>
      </c>
      <c r="U287" s="877">
        <f t="shared" ref="U287:U332" si="121">$I287*HLOOKUP(U$279,$J$276:$R$278,3)</f>
        <v>0</v>
      </c>
      <c r="V287" s="667">
        <f t="shared" si="119"/>
        <v>0</v>
      </c>
      <c r="W287" s="877">
        <f t="shared" si="120"/>
        <v>0</v>
      </c>
      <c r="X287" s="667">
        <f t="shared" si="108"/>
        <v>0</v>
      </c>
      <c r="Y287" s="877">
        <f t="shared" si="109"/>
        <v>0</v>
      </c>
      <c r="Z287" s="667">
        <f t="shared" si="110"/>
        <v>0</v>
      </c>
      <c r="AA287" s="877">
        <f t="shared" si="11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7"/>
        <v>GGGC1Ea2</v>
      </c>
      <c r="H288" s="222">
        <v>0</v>
      </c>
      <c r="I288" s="222">
        <v>0</v>
      </c>
      <c r="J288" s="667">
        <f t="shared" si="112"/>
        <v>0</v>
      </c>
      <c r="K288" s="877">
        <f t="shared" si="113"/>
        <v>0</v>
      </c>
      <c r="L288" s="667">
        <f t="shared" si="114"/>
        <v>0</v>
      </c>
      <c r="M288" s="877">
        <f t="shared" si="113"/>
        <v>0</v>
      </c>
      <c r="N288" s="667">
        <f t="shared" si="115"/>
        <v>0</v>
      </c>
      <c r="O288" s="877">
        <f t="shared" si="113"/>
        <v>0</v>
      </c>
      <c r="P288" s="667">
        <f t="shared" si="116"/>
        <v>0</v>
      </c>
      <c r="Q288" s="877">
        <f t="shared" si="113"/>
        <v>0</v>
      </c>
      <c r="R288" s="667">
        <f t="shared" si="117"/>
        <v>0</v>
      </c>
      <c r="S288" s="877">
        <f t="shared" si="113"/>
        <v>0</v>
      </c>
      <c r="T288" s="667">
        <f t="shared" si="118"/>
        <v>0</v>
      </c>
      <c r="U288" s="877">
        <f t="shared" si="121"/>
        <v>0</v>
      </c>
      <c r="V288" s="667">
        <f t="shared" si="119"/>
        <v>0</v>
      </c>
      <c r="W288" s="877">
        <f t="shared" si="120"/>
        <v>0</v>
      </c>
      <c r="X288" s="667">
        <f t="shared" si="108"/>
        <v>0</v>
      </c>
      <c r="Y288" s="877">
        <f t="shared" si="109"/>
        <v>0</v>
      </c>
      <c r="Z288" s="667">
        <f t="shared" si="110"/>
        <v>0</v>
      </c>
      <c r="AA288" s="877">
        <f t="shared" si="11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7"/>
        <v>GGGC1Pa2</v>
      </c>
      <c r="H289" s="222">
        <v>0</v>
      </c>
      <c r="I289" s="222">
        <v>0</v>
      </c>
      <c r="J289" s="667">
        <f t="shared" si="112"/>
        <v>0</v>
      </c>
      <c r="K289" s="877">
        <f t="shared" si="113"/>
        <v>0</v>
      </c>
      <c r="L289" s="667">
        <f t="shared" si="114"/>
        <v>0</v>
      </c>
      <c r="M289" s="877">
        <f t="shared" si="113"/>
        <v>0</v>
      </c>
      <c r="N289" s="667">
        <f t="shared" si="115"/>
        <v>0</v>
      </c>
      <c r="O289" s="877">
        <f t="shared" si="113"/>
        <v>0</v>
      </c>
      <c r="P289" s="667">
        <f t="shared" si="116"/>
        <v>0</v>
      </c>
      <c r="Q289" s="877">
        <f t="shared" si="113"/>
        <v>0</v>
      </c>
      <c r="R289" s="667">
        <f t="shared" si="117"/>
        <v>0</v>
      </c>
      <c r="S289" s="877">
        <f t="shared" si="113"/>
        <v>0</v>
      </c>
      <c r="T289" s="667">
        <f t="shared" si="118"/>
        <v>0</v>
      </c>
      <c r="U289" s="877">
        <f t="shared" si="121"/>
        <v>0</v>
      </c>
      <c r="V289" s="667">
        <f t="shared" si="119"/>
        <v>0</v>
      </c>
      <c r="W289" s="877">
        <f t="shared" si="120"/>
        <v>0</v>
      </c>
      <c r="X289" s="667">
        <f t="shared" si="108"/>
        <v>0</v>
      </c>
      <c r="Y289" s="877">
        <f t="shared" si="109"/>
        <v>0</v>
      </c>
      <c r="Z289" s="667">
        <f t="shared" si="110"/>
        <v>0</v>
      </c>
      <c r="AA289" s="877">
        <f t="shared" si="11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7"/>
        <v>GGGC1OFa2</v>
      </c>
      <c r="H290" s="222">
        <v>0</v>
      </c>
      <c r="I290" s="222">
        <v>0</v>
      </c>
      <c r="J290" s="667">
        <f t="shared" si="112"/>
        <v>0</v>
      </c>
      <c r="K290" s="877">
        <f t="shared" si="113"/>
        <v>0</v>
      </c>
      <c r="L290" s="667">
        <f t="shared" si="114"/>
        <v>0</v>
      </c>
      <c r="M290" s="877">
        <f t="shared" si="113"/>
        <v>0</v>
      </c>
      <c r="N290" s="667">
        <f t="shared" si="115"/>
        <v>0</v>
      </c>
      <c r="O290" s="877">
        <f t="shared" si="113"/>
        <v>0</v>
      </c>
      <c r="P290" s="667">
        <f t="shared" si="116"/>
        <v>0</v>
      </c>
      <c r="Q290" s="877">
        <f t="shared" si="113"/>
        <v>0</v>
      </c>
      <c r="R290" s="667">
        <f t="shared" si="117"/>
        <v>0</v>
      </c>
      <c r="S290" s="877">
        <f t="shared" si="113"/>
        <v>0</v>
      </c>
      <c r="T290" s="667">
        <f t="shared" si="118"/>
        <v>0</v>
      </c>
      <c r="U290" s="877">
        <f t="shared" si="121"/>
        <v>0</v>
      </c>
      <c r="V290" s="667">
        <f t="shared" si="119"/>
        <v>0</v>
      </c>
      <c r="W290" s="877">
        <f t="shared" si="120"/>
        <v>0</v>
      </c>
      <c r="X290" s="667">
        <f t="shared" si="108"/>
        <v>0</v>
      </c>
      <c r="Y290" s="877">
        <f t="shared" si="109"/>
        <v>0</v>
      </c>
      <c r="Z290" s="667">
        <f t="shared" si="110"/>
        <v>0</v>
      </c>
      <c r="AA290" s="877">
        <f t="shared" si="11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7"/>
        <v>SPSPSPSPSPsp</v>
      </c>
      <c r="H291" s="222">
        <v>0</v>
      </c>
      <c r="I291" s="222">
        <v>0</v>
      </c>
      <c r="J291" s="667">
        <f t="shared" ref="J291:J318" si="122">$H291*HLOOKUP(J$279,$J$276:$R$277,2)</f>
        <v>0</v>
      </c>
      <c r="K291" s="877">
        <f t="shared" si="113"/>
        <v>0</v>
      </c>
      <c r="L291" s="667">
        <f t="shared" ref="L291:L318" si="123">$H291*HLOOKUP(L$279,$J$276:$R$277,2)</f>
        <v>0</v>
      </c>
      <c r="M291" s="877">
        <f t="shared" si="113"/>
        <v>0</v>
      </c>
      <c r="N291" s="667">
        <f t="shared" ref="N291:N318" si="124">$H291*HLOOKUP(N$279,$J$276:$R$277,2)</f>
        <v>0</v>
      </c>
      <c r="O291" s="877">
        <f t="shared" si="113"/>
        <v>0</v>
      </c>
      <c r="P291" s="667">
        <f t="shared" ref="P291:P318" si="125">$H291*HLOOKUP(P$279,$J$276:$R$277,2)</f>
        <v>0</v>
      </c>
      <c r="Q291" s="877">
        <f t="shared" si="113"/>
        <v>0</v>
      </c>
      <c r="R291" s="667">
        <f t="shared" ref="R291:R318" si="126">$H291*HLOOKUP(R$279,$J$276:$R$277,2)</f>
        <v>0</v>
      </c>
      <c r="S291" s="877">
        <f t="shared" si="113"/>
        <v>0</v>
      </c>
      <c r="T291" s="667">
        <f t="shared" ref="T291:T318" si="127">$H291*HLOOKUP(T$279,$J$276:$R$277,2)</f>
        <v>0</v>
      </c>
      <c r="U291" s="877">
        <f t="shared" si="121"/>
        <v>0</v>
      </c>
      <c r="V291" s="667">
        <f t="shared" ref="V291:V318" si="128">$H291*HLOOKUP(V$279,$J$276:$R$277,2)</f>
        <v>0</v>
      </c>
      <c r="W291" s="877">
        <f t="shared" si="120"/>
        <v>0</v>
      </c>
      <c r="X291" s="667">
        <f t="shared" si="108"/>
        <v>0</v>
      </c>
      <c r="Y291" s="877">
        <f t="shared" si="109"/>
        <v>0</v>
      </c>
      <c r="Z291" s="667">
        <f t="shared" si="110"/>
        <v>0</v>
      </c>
      <c r="AA291" s="877">
        <f t="shared" si="11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7"/>
        <v>YYWNWl</v>
      </c>
      <c r="H292" s="222">
        <v>130</v>
      </c>
      <c r="I292" s="222">
        <v>0</v>
      </c>
      <c r="J292" s="667">
        <f t="shared" si="122"/>
        <v>110.5</v>
      </c>
      <c r="K292" s="877">
        <f t="shared" si="113"/>
        <v>0</v>
      </c>
      <c r="L292" s="667">
        <f t="shared" si="123"/>
        <v>110.5</v>
      </c>
      <c r="M292" s="877">
        <f t="shared" si="113"/>
        <v>0</v>
      </c>
      <c r="N292" s="667">
        <f t="shared" si="124"/>
        <v>110.5</v>
      </c>
      <c r="O292" s="877">
        <f t="shared" si="113"/>
        <v>0</v>
      </c>
      <c r="P292" s="667">
        <f t="shared" si="125"/>
        <v>110.5</v>
      </c>
      <c r="Q292" s="877">
        <f t="shared" si="113"/>
        <v>0</v>
      </c>
      <c r="R292" s="667">
        <f t="shared" si="126"/>
        <v>130</v>
      </c>
      <c r="S292" s="877">
        <f t="shared" si="113"/>
        <v>0</v>
      </c>
      <c r="T292" s="667">
        <f t="shared" si="127"/>
        <v>130</v>
      </c>
      <c r="U292" s="877">
        <f t="shared" si="121"/>
        <v>0</v>
      </c>
      <c r="V292" s="667">
        <f t="shared" si="128"/>
        <v>130</v>
      </c>
      <c r="W292" s="877">
        <f t="shared" si="120"/>
        <v>0</v>
      </c>
      <c r="X292" s="667">
        <f t="shared" si="108"/>
        <v>130</v>
      </c>
      <c r="Y292" s="877">
        <f t="shared" si="109"/>
        <v>0</v>
      </c>
      <c r="Z292" s="667">
        <f t="shared" si="110"/>
        <v>130</v>
      </c>
      <c r="AA292" s="877">
        <f t="shared" si="11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7"/>
        <v>YYLWNw</v>
      </c>
      <c r="H293" s="222">
        <v>90</v>
      </c>
      <c r="I293" s="222">
        <v>10</v>
      </c>
      <c r="J293" s="667">
        <f t="shared" si="122"/>
        <v>76.5</v>
      </c>
      <c r="K293" s="877">
        <f t="shared" si="113"/>
        <v>15</v>
      </c>
      <c r="L293" s="667">
        <f t="shared" si="123"/>
        <v>76.5</v>
      </c>
      <c r="M293" s="877">
        <f t="shared" si="113"/>
        <v>10</v>
      </c>
      <c r="N293" s="667">
        <f t="shared" si="124"/>
        <v>76.5</v>
      </c>
      <c r="O293" s="877">
        <f t="shared" si="113"/>
        <v>10</v>
      </c>
      <c r="P293" s="667">
        <f t="shared" si="125"/>
        <v>76.5</v>
      </c>
      <c r="Q293" s="877">
        <f t="shared" si="113"/>
        <v>5</v>
      </c>
      <c r="R293" s="667">
        <f t="shared" si="126"/>
        <v>90</v>
      </c>
      <c r="S293" s="877">
        <f t="shared" si="113"/>
        <v>10</v>
      </c>
      <c r="T293" s="667">
        <f t="shared" si="127"/>
        <v>90</v>
      </c>
      <c r="U293" s="877">
        <f t="shared" si="121"/>
        <v>5</v>
      </c>
      <c r="V293" s="667">
        <f t="shared" si="128"/>
        <v>90</v>
      </c>
      <c r="W293" s="877">
        <f t="shared" si="120"/>
        <v>5</v>
      </c>
      <c r="X293" s="667">
        <f t="shared" si="108"/>
        <v>90</v>
      </c>
      <c r="Y293" s="877">
        <f t="shared" si="109"/>
        <v>0</v>
      </c>
      <c r="Z293" s="667">
        <f t="shared" si="110"/>
        <v>90</v>
      </c>
      <c r="AA293" s="877">
        <f t="shared" si="111"/>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7"/>
        <v>YYLWNwd</v>
      </c>
      <c r="H294" s="695">
        <f>H293*1.2</f>
        <v>108</v>
      </c>
      <c r="I294" s="222">
        <v>10</v>
      </c>
      <c r="J294" s="667">
        <f t="shared" si="122"/>
        <v>91.8</v>
      </c>
      <c r="K294" s="877">
        <f t="shared" si="113"/>
        <v>15</v>
      </c>
      <c r="L294" s="667">
        <f t="shared" si="123"/>
        <v>91.8</v>
      </c>
      <c r="M294" s="877">
        <f t="shared" si="113"/>
        <v>10</v>
      </c>
      <c r="N294" s="667">
        <f t="shared" si="124"/>
        <v>91.8</v>
      </c>
      <c r="O294" s="877">
        <f t="shared" si="113"/>
        <v>10</v>
      </c>
      <c r="P294" s="667">
        <f t="shared" si="125"/>
        <v>91.8</v>
      </c>
      <c r="Q294" s="877">
        <f t="shared" si="113"/>
        <v>5</v>
      </c>
      <c r="R294" s="667">
        <f t="shared" si="126"/>
        <v>108</v>
      </c>
      <c r="S294" s="877">
        <f t="shared" si="113"/>
        <v>10</v>
      </c>
      <c r="T294" s="667">
        <f t="shared" si="127"/>
        <v>108</v>
      </c>
      <c r="U294" s="877">
        <f t="shared" si="121"/>
        <v>5</v>
      </c>
      <c r="V294" s="667">
        <f t="shared" si="128"/>
        <v>108</v>
      </c>
      <c r="W294" s="877">
        <f t="shared" si="120"/>
        <v>5</v>
      </c>
      <c r="X294" s="667">
        <f t="shared" si="108"/>
        <v>108</v>
      </c>
      <c r="Y294" s="877">
        <f t="shared" si="109"/>
        <v>0</v>
      </c>
      <c r="Z294" s="667">
        <f t="shared" si="110"/>
        <v>108</v>
      </c>
      <c r="AA294" s="877">
        <f t="shared" si="111"/>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7"/>
        <v>YYWLWz</v>
      </c>
      <c r="H295" s="222">
        <v>110</v>
      </c>
      <c r="I295" s="222">
        <v>0</v>
      </c>
      <c r="J295" s="667">
        <f t="shared" si="122"/>
        <v>93.5</v>
      </c>
      <c r="K295" s="877">
        <f t="shared" si="113"/>
        <v>0</v>
      </c>
      <c r="L295" s="667">
        <f t="shared" si="123"/>
        <v>93.5</v>
      </c>
      <c r="M295" s="877">
        <f t="shared" si="113"/>
        <v>0</v>
      </c>
      <c r="N295" s="667">
        <f t="shared" si="124"/>
        <v>93.5</v>
      </c>
      <c r="O295" s="877">
        <f t="shared" si="113"/>
        <v>0</v>
      </c>
      <c r="P295" s="667">
        <f t="shared" si="125"/>
        <v>93.5</v>
      </c>
      <c r="Q295" s="877">
        <f t="shared" si="113"/>
        <v>0</v>
      </c>
      <c r="R295" s="667">
        <f t="shared" si="126"/>
        <v>110</v>
      </c>
      <c r="S295" s="877">
        <f t="shared" si="113"/>
        <v>0</v>
      </c>
      <c r="T295" s="667">
        <f t="shared" si="127"/>
        <v>110</v>
      </c>
      <c r="U295" s="877">
        <f t="shared" si="121"/>
        <v>0</v>
      </c>
      <c r="V295" s="667">
        <f t="shared" si="128"/>
        <v>110</v>
      </c>
      <c r="W295" s="877">
        <f t="shared" si="120"/>
        <v>0</v>
      </c>
      <c r="X295" s="667">
        <f t="shared" si="108"/>
        <v>110</v>
      </c>
      <c r="Y295" s="877">
        <f t="shared" si="109"/>
        <v>0</v>
      </c>
      <c r="Z295" s="667">
        <f t="shared" si="110"/>
        <v>110</v>
      </c>
      <c r="AA295" s="877">
        <f t="shared" si="11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7"/>
        <v>YYWLWzd</v>
      </c>
      <c r="H296" s="695">
        <f>H295*1.2</f>
        <v>132</v>
      </c>
      <c r="I296" s="222">
        <v>0</v>
      </c>
      <c r="J296" s="667">
        <f t="shared" si="122"/>
        <v>112.2</v>
      </c>
      <c r="K296" s="877">
        <f t="shared" si="113"/>
        <v>0</v>
      </c>
      <c r="L296" s="667">
        <f t="shared" si="123"/>
        <v>112.2</v>
      </c>
      <c r="M296" s="877">
        <f t="shared" si="113"/>
        <v>0</v>
      </c>
      <c r="N296" s="667">
        <f t="shared" si="124"/>
        <v>112.2</v>
      </c>
      <c r="O296" s="877">
        <f t="shared" si="113"/>
        <v>0</v>
      </c>
      <c r="P296" s="667">
        <f t="shared" si="125"/>
        <v>112.2</v>
      </c>
      <c r="Q296" s="877">
        <f t="shared" si="113"/>
        <v>0</v>
      </c>
      <c r="R296" s="667">
        <f t="shared" si="126"/>
        <v>132</v>
      </c>
      <c r="S296" s="877">
        <f t="shared" si="113"/>
        <v>0</v>
      </c>
      <c r="T296" s="667">
        <f t="shared" si="127"/>
        <v>132</v>
      </c>
      <c r="U296" s="877">
        <f t="shared" si="121"/>
        <v>0</v>
      </c>
      <c r="V296" s="667">
        <f t="shared" si="128"/>
        <v>132</v>
      </c>
      <c r="W296" s="877">
        <f t="shared" si="120"/>
        <v>0</v>
      </c>
      <c r="X296" s="667">
        <f t="shared" si="108"/>
        <v>132</v>
      </c>
      <c r="Y296" s="877">
        <f t="shared" si="109"/>
        <v>0</v>
      </c>
      <c r="Z296" s="667">
        <f t="shared" si="110"/>
        <v>132</v>
      </c>
      <c r="AA296" s="877">
        <f t="shared" si="111"/>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7"/>
        <v>YYNWLw</v>
      </c>
      <c r="H297" s="222">
        <v>90</v>
      </c>
      <c r="I297" s="222">
        <v>10</v>
      </c>
      <c r="J297" s="667">
        <f t="shared" si="122"/>
        <v>76.5</v>
      </c>
      <c r="K297" s="877">
        <f t="shared" si="113"/>
        <v>15</v>
      </c>
      <c r="L297" s="667">
        <f t="shared" si="123"/>
        <v>76.5</v>
      </c>
      <c r="M297" s="877">
        <f t="shared" si="113"/>
        <v>10</v>
      </c>
      <c r="N297" s="667">
        <f t="shared" si="124"/>
        <v>76.5</v>
      </c>
      <c r="O297" s="877">
        <f t="shared" si="113"/>
        <v>10</v>
      </c>
      <c r="P297" s="667">
        <f t="shared" si="125"/>
        <v>76.5</v>
      </c>
      <c r="Q297" s="877">
        <f t="shared" si="113"/>
        <v>5</v>
      </c>
      <c r="R297" s="667">
        <f t="shared" si="126"/>
        <v>90</v>
      </c>
      <c r="S297" s="877">
        <f t="shared" si="113"/>
        <v>10</v>
      </c>
      <c r="T297" s="667">
        <f t="shared" si="127"/>
        <v>90</v>
      </c>
      <c r="U297" s="877">
        <f t="shared" si="121"/>
        <v>5</v>
      </c>
      <c r="V297" s="667">
        <f t="shared" si="128"/>
        <v>90</v>
      </c>
      <c r="W297" s="877">
        <f t="shared" si="120"/>
        <v>5</v>
      </c>
      <c r="X297" s="667">
        <f t="shared" si="108"/>
        <v>90</v>
      </c>
      <c r="Y297" s="877">
        <f t="shared" si="109"/>
        <v>0</v>
      </c>
      <c r="Z297" s="667">
        <f t="shared" si="110"/>
        <v>90</v>
      </c>
      <c r="AA297" s="877">
        <f t="shared" si="11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7"/>
        <v>YYNWLwd</v>
      </c>
      <c r="H298" s="695">
        <f>H297*1.2</f>
        <v>108</v>
      </c>
      <c r="I298" s="222">
        <v>10</v>
      </c>
      <c r="J298" s="667">
        <f t="shared" si="122"/>
        <v>91.8</v>
      </c>
      <c r="K298" s="877">
        <f t="shared" si="113"/>
        <v>15</v>
      </c>
      <c r="L298" s="667">
        <f t="shared" si="123"/>
        <v>91.8</v>
      </c>
      <c r="M298" s="877">
        <f t="shared" si="113"/>
        <v>10</v>
      </c>
      <c r="N298" s="667">
        <f t="shared" si="124"/>
        <v>91.8</v>
      </c>
      <c r="O298" s="877">
        <f t="shared" si="113"/>
        <v>10</v>
      </c>
      <c r="P298" s="667">
        <f t="shared" si="125"/>
        <v>91.8</v>
      </c>
      <c r="Q298" s="877">
        <f t="shared" si="113"/>
        <v>5</v>
      </c>
      <c r="R298" s="667">
        <f t="shared" si="126"/>
        <v>108</v>
      </c>
      <c r="S298" s="877">
        <f t="shared" si="113"/>
        <v>10</v>
      </c>
      <c r="T298" s="667">
        <f t="shared" si="127"/>
        <v>108</v>
      </c>
      <c r="U298" s="877">
        <f t="shared" si="121"/>
        <v>5</v>
      </c>
      <c r="V298" s="667">
        <f t="shared" si="128"/>
        <v>108</v>
      </c>
      <c r="W298" s="877">
        <f t="shared" si="120"/>
        <v>5</v>
      </c>
      <c r="X298" s="667">
        <f t="shared" si="108"/>
        <v>108</v>
      </c>
      <c r="Y298" s="877">
        <f t="shared" si="109"/>
        <v>0</v>
      </c>
      <c r="Z298" s="667">
        <f t="shared" si="110"/>
        <v>108</v>
      </c>
      <c r="AA298" s="877">
        <f t="shared" si="111"/>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7"/>
        <v>AYAA2A1w</v>
      </c>
      <c r="H299" s="222">
        <v>90</v>
      </c>
      <c r="I299" s="222">
        <v>0</v>
      </c>
      <c r="J299" s="667">
        <f t="shared" si="122"/>
        <v>76.5</v>
      </c>
      <c r="K299" s="877">
        <f t="shared" si="113"/>
        <v>0</v>
      </c>
      <c r="L299" s="667">
        <f t="shared" si="123"/>
        <v>76.5</v>
      </c>
      <c r="M299" s="877">
        <f t="shared" si="113"/>
        <v>0</v>
      </c>
      <c r="N299" s="667">
        <f t="shared" si="124"/>
        <v>76.5</v>
      </c>
      <c r="O299" s="877">
        <f t="shared" si="113"/>
        <v>0</v>
      </c>
      <c r="P299" s="667">
        <f t="shared" si="125"/>
        <v>76.5</v>
      </c>
      <c r="Q299" s="877">
        <f t="shared" si="113"/>
        <v>0</v>
      </c>
      <c r="R299" s="667">
        <f t="shared" si="126"/>
        <v>90</v>
      </c>
      <c r="S299" s="877">
        <f t="shared" si="113"/>
        <v>0</v>
      </c>
      <c r="T299" s="667">
        <f t="shared" si="127"/>
        <v>90</v>
      </c>
      <c r="U299" s="877">
        <f t="shared" si="121"/>
        <v>0</v>
      </c>
      <c r="V299" s="667">
        <f t="shared" si="128"/>
        <v>90</v>
      </c>
      <c r="W299" s="877">
        <f t="shared" si="120"/>
        <v>0</v>
      </c>
      <c r="X299" s="667">
        <f t="shared" si="108"/>
        <v>90</v>
      </c>
      <c r="Y299" s="877">
        <f t="shared" si="109"/>
        <v>0</v>
      </c>
      <c r="Z299" s="667">
        <f t="shared" si="110"/>
        <v>90</v>
      </c>
      <c r="AA299" s="877">
        <f t="shared" si="11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7"/>
        <v>AYAA2A1wd</v>
      </c>
      <c r="H300" s="695">
        <f>H299*1.2</f>
        <v>108</v>
      </c>
      <c r="I300" s="222">
        <v>0</v>
      </c>
      <c r="J300" s="667">
        <f t="shared" si="122"/>
        <v>91.8</v>
      </c>
      <c r="K300" s="877">
        <f t="shared" si="113"/>
        <v>0</v>
      </c>
      <c r="L300" s="667">
        <f t="shared" si="123"/>
        <v>91.8</v>
      </c>
      <c r="M300" s="877">
        <f t="shared" si="113"/>
        <v>0</v>
      </c>
      <c r="N300" s="667">
        <f t="shared" si="124"/>
        <v>91.8</v>
      </c>
      <c r="O300" s="877">
        <f t="shared" si="113"/>
        <v>0</v>
      </c>
      <c r="P300" s="667">
        <f t="shared" si="125"/>
        <v>91.8</v>
      </c>
      <c r="Q300" s="877">
        <f t="shared" si="113"/>
        <v>0</v>
      </c>
      <c r="R300" s="667">
        <f t="shared" si="126"/>
        <v>108</v>
      </c>
      <c r="S300" s="877">
        <f t="shared" si="113"/>
        <v>0</v>
      </c>
      <c r="T300" s="667">
        <f t="shared" si="127"/>
        <v>108</v>
      </c>
      <c r="U300" s="877">
        <f t="shared" si="121"/>
        <v>0</v>
      </c>
      <c r="V300" s="667">
        <f t="shared" si="128"/>
        <v>108</v>
      </c>
      <c r="W300" s="877">
        <f t="shared" si="120"/>
        <v>0</v>
      </c>
      <c r="X300" s="667">
        <f t="shared" si="108"/>
        <v>108</v>
      </c>
      <c r="Y300" s="877">
        <f t="shared" si="109"/>
        <v>0</v>
      </c>
      <c r="Z300" s="667">
        <f t="shared" si="110"/>
        <v>108</v>
      </c>
      <c r="AA300" s="877">
        <f t="shared" si="111"/>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7"/>
        <v>AAWA2A1a</v>
      </c>
      <c r="H301" s="222">
        <v>15</v>
      </c>
      <c r="I301" s="222">
        <v>0</v>
      </c>
      <c r="J301" s="667">
        <f t="shared" si="122"/>
        <v>12.75</v>
      </c>
      <c r="K301" s="877">
        <f t="shared" si="113"/>
        <v>0</v>
      </c>
      <c r="L301" s="667">
        <f t="shared" si="123"/>
        <v>12.75</v>
      </c>
      <c r="M301" s="877">
        <f t="shared" si="113"/>
        <v>0</v>
      </c>
      <c r="N301" s="667">
        <f t="shared" si="124"/>
        <v>12.75</v>
      </c>
      <c r="O301" s="877">
        <f t="shared" si="113"/>
        <v>0</v>
      </c>
      <c r="P301" s="667">
        <f t="shared" si="125"/>
        <v>12.75</v>
      </c>
      <c r="Q301" s="877">
        <f t="shared" si="113"/>
        <v>0</v>
      </c>
      <c r="R301" s="667">
        <f t="shared" si="126"/>
        <v>15</v>
      </c>
      <c r="S301" s="877">
        <f t="shared" si="113"/>
        <v>0</v>
      </c>
      <c r="T301" s="667">
        <f t="shared" si="127"/>
        <v>15</v>
      </c>
      <c r="U301" s="877">
        <f t="shared" si="121"/>
        <v>0</v>
      </c>
      <c r="V301" s="667">
        <f t="shared" si="128"/>
        <v>15</v>
      </c>
      <c r="W301" s="877">
        <f t="shared" si="120"/>
        <v>0</v>
      </c>
      <c r="X301" s="667">
        <f t="shared" si="108"/>
        <v>15</v>
      </c>
      <c r="Y301" s="877">
        <f t="shared" si="109"/>
        <v>0</v>
      </c>
      <c r="Z301" s="667">
        <f t="shared" si="110"/>
        <v>15</v>
      </c>
      <c r="AA301" s="877">
        <f t="shared" si="111"/>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7"/>
        <v>AAAWA1a</v>
      </c>
      <c r="H302" s="222">
        <v>0</v>
      </c>
      <c r="I302" s="222">
        <v>0</v>
      </c>
      <c r="J302" s="667">
        <f t="shared" si="122"/>
        <v>0</v>
      </c>
      <c r="K302" s="877">
        <f t="shared" si="113"/>
        <v>0</v>
      </c>
      <c r="L302" s="667">
        <f t="shared" si="123"/>
        <v>0</v>
      </c>
      <c r="M302" s="877">
        <f t="shared" si="113"/>
        <v>0</v>
      </c>
      <c r="N302" s="667">
        <f t="shared" si="124"/>
        <v>0</v>
      </c>
      <c r="O302" s="877">
        <f t="shared" si="113"/>
        <v>0</v>
      </c>
      <c r="P302" s="667">
        <f t="shared" si="125"/>
        <v>0</v>
      </c>
      <c r="Q302" s="877">
        <f t="shared" si="113"/>
        <v>0</v>
      </c>
      <c r="R302" s="667">
        <f t="shared" si="126"/>
        <v>0</v>
      </c>
      <c r="S302" s="877">
        <f t="shared" si="113"/>
        <v>0</v>
      </c>
      <c r="T302" s="667">
        <f t="shared" si="127"/>
        <v>0</v>
      </c>
      <c r="U302" s="877">
        <f t="shared" si="121"/>
        <v>0</v>
      </c>
      <c r="V302" s="667">
        <f t="shared" si="128"/>
        <v>0</v>
      </c>
      <c r="W302" s="877">
        <f t="shared" si="120"/>
        <v>0</v>
      </c>
      <c r="X302" s="667">
        <f t="shared" si="108"/>
        <v>0</v>
      </c>
      <c r="Y302" s="877">
        <f t="shared" si="109"/>
        <v>0</v>
      </c>
      <c r="Z302" s="667">
        <f t="shared" si="110"/>
        <v>0</v>
      </c>
      <c r="AA302" s="877">
        <f t="shared" si="11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7"/>
        <v>YAAA2Wa</v>
      </c>
      <c r="H303" s="222">
        <v>0</v>
      </c>
      <c r="I303" s="222">
        <v>0</v>
      </c>
      <c r="J303" s="667">
        <f t="shared" si="122"/>
        <v>0</v>
      </c>
      <c r="K303" s="877">
        <f t="shared" si="113"/>
        <v>0</v>
      </c>
      <c r="L303" s="667">
        <f t="shared" si="123"/>
        <v>0</v>
      </c>
      <c r="M303" s="877">
        <f t="shared" si="113"/>
        <v>0</v>
      </c>
      <c r="N303" s="667">
        <f t="shared" si="124"/>
        <v>0</v>
      </c>
      <c r="O303" s="877">
        <f t="shared" si="113"/>
        <v>0</v>
      </c>
      <c r="P303" s="667">
        <f t="shared" si="125"/>
        <v>0</v>
      </c>
      <c r="Q303" s="877">
        <f t="shared" si="113"/>
        <v>0</v>
      </c>
      <c r="R303" s="667">
        <f t="shared" si="126"/>
        <v>0</v>
      </c>
      <c r="S303" s="877">
        <f t="shared" si="113"/>
        <v>0</v>
      </c>
      <c r="T303" s="667">
        <f t="shared" si="127"/>
        <v>0</v>
      </c>
      <c r="U303" s="877">
        <f t="shared" si="121"/>
        <v>0</v>
      </c>
      <c r="V303" s="667">
        <f t="shared" si="128"/>
        <v>0</v>
      </c>
      <c r="W303" s="877">
        <f t="shared" si="120"/>
        <v>0</v>
      </c>
      <c r="X303" s="667">
        <f t="shared" si="108"/>
        <v>0</v>
      </c>
      <c r="Y303" s="877">
        <f t="shared" si="109"/>
        <v>0</v>
      </c>
      <c r="Z303" s="667">
        <f t="shared" si="110"/>
        <v>0</v>
      </c>
      <c r="AA303" s="877">
        <f t="shared" si="11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7"/>
        <v>AYAWA1w</v>
      </c>
      <c r="H304" s="222">
        <v>90</v>
      </c>
      <c r="I304" s="222">
        <v>10</v>
      </c>
      <c r="J304" s="667">
        <f t="shared" si="122"/>
        <v>76.5</v>
      </c>
      <c r="K304" s="877">
        <f t="shared" si="113"/>
        <v>15</v>
      </c>
      <c r="L304" s="667">
        <f t="shared" si="123"/>
        <v>76.5</v>
      </c>
      <c r="M304" s="877">
        <f t="shared" si="113"/>
        <v>10</v>
      </c>
      <c r="N304" s="667">
        <f t="shared" si="124"/>
        <v>76.5</v>
      </c>
      <c r="O304" s="877">
        <f t="shared" si="113"/>
        <v>10</v>
      </c>
      <c r="P304" s="667">
        <f t="shared" si="125"/>
        <v>76.5</v>
      </c>
      <c r="Q304" s="877">
        <f t="shared" si="113"/>
        <v>5</v>
      </c>
      <c r="R304" s="667">
        <f t="shared" si="126"/>
        <v>90</v>
      </c>
      <c r="S304" s="877">
        <f t="shared" si="113"/>
        <v>10</v>
      </c>
      <c r="T304" s="667">
        <f t="shared" si="127"/>
        <v>90</v>
      </c>
      <c r="U304" s="877">
        <f t="shared" si="121"/>
        <v>5</v>
      </c>
      <c r="V304" s="667">
        <f t="shared" si="128"/>
        <v>90</v>
      </c>
      <c r="W304" s="877">
        <f t="shared" si="120"/>
        <v>5</v>
      </c>
      <c r="X304" s="667">
        <f t="shared" si="108"/>
        <v>90</v>
      </c>
      <c r="Y304" s="877">
        <f t="shared" si="109"/>
        <v>0</v>
      </c>
      <c r="Z304" s="667">
        <f t="shared" si="110"/>
        <v>90</v>
      </c>
      <c r="AA304" s="877">
        <f t="shared" si="111"/>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7"/>
        <v>AYAWA1wd</v>
      </c>
      <c r="H305" s="695">
        <f>H304*1.2</f>
        <v>108</v>
      </c>
      <c r="I305" s="222">
        <v>10</v>
      </c>
      <c r="J305" s="667">
        <f t="shared" si="122"/>
        <v>91.8</v>
      </c>
      <c r="K305" s="877">
        <f t="shared" si="113"/>
        <v>15</v>
      </c>
      <c r="L305" s="667">
        <f t="shared" si="123"/>
        <v>91.8</v>
      </c>
      <c r="M305" s="877">
        <f t="shared" si="113"/>
        <v>10</v>
      </c>
      <c r="N305" s="667">
        <f t="shared" si="124"/>
        <v>91.8</v>
      </c>
      <c r="O305" s="877">
        <f t="shared" si="113"/>
        <v>10</v>
      </c>
      <c r="P305" s="667">
        <f t="shared" si="125"/>
        <v>91.8</v>
      </c>
      <c r="Q305" s="877">
        <f t="shared" si="113"/>
        <v>5</v>
      </c>
      <c r="R305" s="667">
        <f t="shared" si="126"/>
        <v>108</v>
      </c>
      <c r="S305" s="877">
        <f t="shared" si="113"/>
        <v>10</v>
      </c>
      <c r="T305" s="667">
        <f t="shared" si="127"/>
        <v>108</v>
      </c>
      <c r="U305" s="877">
        <f t="shared" si="121"/>
        <v>5</v>
      </c>
      <c r="V305" s="667">
        <f t="shared" si="128"/>
        <v>108</v>
      </c>
      <c r="W305" s="877">
        <f t="shared" si="120"/>
        <v>5</v>
      </c>
      <c r="X305" s="667">
        <f t="shared" si="108"/>
        <v>108</v>
      </c>
      <c r="Y305" s="877">
        <f t="shared" si="109"/>
        <v>0</v>
      </c>
      <c r="Z305" s="667">
        <f t="shared" si="110"/>
        <v>108</v>
      </c>
      <c r="AA305" s="877">
        <f t="shared" si="111"/>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7"/>
        <v>YAWA2Wa</v>
      </c>
      <c r="H306" s="222">
        <v>15</v>
      </c>
      <c r="I306" s="222">
        <v>0</v>
      </c>
      <c r="J306" s="667">
        <f t="shared" si="122"/>
        <v>12.75</v>
      </c>
      <c r="K306" s="877">
        <f t="shared" si="113"/>
        <v>0</v>
      </c>
      <c r="L306" s="667">
        <f t="shared" si="123"/>
        <v>12.75</v>
      </c>
      <c r="M306" s="877">
        <f t="shared" si="113"/>
        <v>0</v>
      </c>
      <c r="N306" s="667">
        <f t="shared" si="124"/>
        <v>12.75</v>
      </c>
      <c r="O306" s="877">
        <f t="shared" si="113"/>
        <v>0</v>
      </c>
      <c r="P306" s="667">
        <f t="shared" si="125"/>
        <v>12.75</v>
      </c>
      <c r="Q306" s="877">
        <f t="shared" si="113"/>
        <v>0</v>
      </c>
      <c r="R306" s="667">
        <f t="shared" si="126"/>
        <v>15</v>
      </c>
      <c r="S306" s="877">
        <f t="shared" si="113"/>
        <v>0</v>
      </c>
      <c r="T306" s="667">
        <f t="shared" si="127"/>
        <v>15</v>
      </c>
      <c r="U306" s="877">
        <f t="shared" si="121"/>
        <v>0</v>
      </c>
      <c r="V306" s="667">
        <f t="shared" si="128"/>
        <v>15</v>
      </c>
      <c r="W306" s="877">
        <f t="shared" si="120"/>
        <v>0</v>
      </c>
      <c r="X306" s="667">
        <f t="shared" si="108"/>
        <v>15</v>
      </c>
      <c r="Y306" s="877">
        <f t="shared" si="109"/>
        <v>0</v>
      </c>
      <c r="Z306" s="667">
        <f t="shared" si="110"/>
        <v>15</v>
      </c>
      <c r="AA306" s="877">
        <f t="shared" si="11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7"/>
        <v>YYAWWa</v>
      </c>
      <c r="H307" s="222">
        <v>15</v>
      </c>
      <c r="I307" s="222">
        <v>0</v>
      </c>
      <c r="J307" s="667">
        <f t="shared" si="122"/>
        <v>12.75</v>
      </c>
      <c r="K307" s="877">
        <f t="shared" si="113"/>
        <v>0</v>
      </c>
      <c r="L307" s="667">
        <f t="shared" si="123"/>
        <v>12.75</v>
      </c>
      <c r="M307" s="877">
        <f t="shared" si="113"/>
        <v>0</v>
      </c>
      <c r="N307" s="667">
        <f t="shared" si="124"/>
        <v>12.75</v>
      </c>
      <c r="O307" s="877">
        <f t="shared" si="113"/>
        <v>0</v>
      </c>
      <c r="P307" s="667">
        <f t="shared" si="125"/>
        <v>12.75</v>
      </c>
      <c r="Q307" s="877">
        <f t="shared" si="113"/>
        <v>0</v>
      </c>
      <c r="R307" s="667">
        <f t="shared" si="126"/>
        <v>15</v>
      </c>
      <c r="S307" s="877">
        <f t="shared" si="113"/>
        <v>0</v>
      </c>
      <c r="T307" s="667">
        <f t="shared" si="127"/>
        <v>15</v>
      </c>
      <c r="U307" s="877">
        <f t="shared" si="121"/>
        <v>0</v>
      </c>
      <c r="V307" s="667">
        <f t="shared" si="128"/>
        <v>15</v>
      </c>
      <c r="W307" s="877">
        <f t="shared" si="120"/>
        <v>0</v>
      </c>
      <c r="X307" s="667">
        <f t="shared" si="108"/>
        <v>15</v>
      </c>
      <c r="Y307" s="877">
        <f t="shared" si="109"/>
        <v>0</v>
      </c>
      <c r="Z307" s="667">
        <f t="shared" si="110"/>
        <v>15</v>
      </c>
      <c r="AA307" s="877">
        <f t="shared" si="111"/>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7"/>
        <v>YYWA2Ww</v>
      </c>
      <c r="H308" s="222">
        <v>90</v>
      </c>
      <c r="I308" s="222">
        <v>15</v>
      </c>
      <c r="J308" s="667">
        <f t="shared" si="122"/>
        <v>76.5</v>
      </c>
      <c r="K308" s="877">
        <f t="shared" si="113"/>
        <v>22.5</v>
      </c>
      <c r="L308" s="667">
        <f t="shared" si="123"/>
        <v>76.5</v>
      </c>
      <c r="M308" s="877">
        <f t="shared" si="113"/>
        <v>15</v>
      </c>
      <c r="N308" s="667">
        <f t="shared" si="124"/>
        <v>76.5</v>
      </c>
      <c r="O308" s="877">
        <f t="shared" si="113"/>
        <v>15</v>
      </c>
      <c r="P308" s="667">
        <f t="shared" si="125"/>
        <v>76.5</v>
      </c>
      <c r="Q308" s="877">
        <f t="shared" si="113"/>
        <v>7.5</v>
      </c>
      <c r="R308" s="667">
        <f t="shared" si="126"/>
        <v>90</v>
      </c>
      <c r="S308" s="877">
        <f t="shared" si="113"/>
        <v>15</v>
      </c>
      <c r="T308" s="667">
        <f t="shared" si="127"/>
        <v>90</v>
      </c>
      <c r="U308" s="877">
        <f t="shared" si="121"/>
        <v>7.5</v>
      </c>
      <c r="V308" s="667">
        <f t="shared" si="128"/>
        <v>90</v>
      </c>
      <c r="W308" s="877">
        <f t="shared" si="120"/>
        <v>7.5</v>
      </c>
      <c r="X308" s="667">
        <f t="shared" si="108"/>
        <v>90</v>
      </c>
      <c r="Y308" s="877">
        <f t="shared" si="109"/>
        <v>0</v>
      </c>
      <c r="Z308" s="667">
        <f t="shared" si="110"/>
        <v>90</v>
      </c>
      <c r="AA308" s="877">
        <f t="shared" si="111"/>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YYWA2Wwd</v>
      </c>
      <c r="H309" s="695">
        <f>H308*1.2</f>
        <v>108</v>
      </c>
      <c r="I309" s="222">
        <v>15</v>
      </c>
      <c r="J309" s="667">
        <f t="shared" si="122"/>
        <v>91.8</v>
      </c>
      <c r="K309" s="877">
        <f t="shared" si="113"/>
        <v>22.5</v>
      </c>
      <c r="L309" s="667">
        <f t="shared" si="123"/>
        <v>91.8</v>
      </c>
      <c r="M309" s="877">
        <f t="shared" si="113"/>
        <v>15</v>
      </c>
      <c r="N309" s="667">
        <f t="shared" si="124"/>
        <v>91.8</v>
      </c>
      <c r="O309" s="877">
        <f t="shared" si="113"/>
        <v>15</v>
      </c>
      <c r="P309" s="667">
        <f t="shared" si="125"/>
        <v>91.8</v>
      </c>
      <c r="Q309" s="877">
        <f t="shared" si="113"/>
        <v>7.5</v>
      </c>
      <c r="R309" s="667">
        <f t="shared" si="126"/>
        <v>108</v>
      </c>
      <c r="S309" s="877">
        <f t="shared" si="113"/>
        <v>15</v>
      </c>
      <c r="T309" s="667">
        <f t="shared" si="127"/>
        <v>108</v>
      </c>
      <c r="U309" s="877">
        <f t="shared" si="121"/>
        <v>7.5</v>
      </c>
      <c r="V309" s="667">
        <f t="shared" si="128"/>
        <v>108</v>
      </c>
      <c r="W309" s="877">
        <f t="shared" si="120"/>
        <v>7.5</v>
      </c>
      <c r="X309" s="667">
        <f t="shared" si="108"/>
        <v>108</v>
      </c>
      <c r="Y309" s="877">
        <f t="shared" si="109"/>
        <v>0</v>
      </c>
      <c r="Z309" s="667">
        <f t="shared" si="110"/>
        <v>108</v>
      </c>
      <c r="AA309" s="877">
        <f t="shared" si="111"/>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YYWWA1w</v>
      </c>
      <c r="H310" s="222">
        <v>90</v>
      </c>
      <c r="I310" s="222">
        <v>10</v>
      </c>
      <c r="J310" s="667">
        <f t="shared" si="122"/>
        <v>76.5</v>
      </c>
      <c r="K310" s="877">
        <f t="shared" si="113"/>
        <v>15</v>
      </c>
      <c r="L310" s="667">
        <f t="shared" si="123"/>
        <v>76.5</v>
      </c>
      <c r="M310" s="877">
        <f t="shared" si="113"/>
        <v>10</v>
      </c>
      <c r="N310" s="667">
        <f t="shared" si="124"/>
        <v>76.5</v>
      </c>
      <c r="O310" s="877">
        <f t="shared" si="113"/>
        <v>10</v>
      </c>
      <c r="P310" s="667">
        <f t="shared" si="125"/>
        <v>76.5</v>
      </c>
      <c r="Q310" s="877">
        <f t="shared" si="113"/>
        <v>5</v>
      </c>
      <c r="R310" s="667">
        <f t="shared" si="126"/>
        <v>90</v>
      </c>
      <c r="S310" s="877">
        <f t="shared" si="113"/>
        <v>10</v>
      </c>
      <c r="T310" s="667">
        <f t="shared" si="127"/>
        <v>90</v>
      </c>
      <c r="U310" s="877">
        <f t="shared" si="121"/>
        <v>5</v>
      </c>
      <c r="V310" s="667">
        <f t="shared" si="128"/>
        <v>90</v>
      </c>
      <c r="W310" s="877">
        <f t="shared" si="120"/>
        <v>5</v>
      </c>
      <c r="X310" s="667">
        <f t="shared" si="108"/>
        <v>90</v>
      </c>
      <c r="Y310" s="877">
        <f t="shared" si="109"/>
        <v>0</v>
      </c>
      <c r="Z310" s="667">
        <f t="shared" si="110"/>
        <v>90</v>
      </c>
      <c r="AA310" s="877">
        <f t="shared" si="111"/>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YYWWA1wd</v>
      </c>
      <c r="H311" s="695">
        <f>H310*1.2</f>
        <v>108</v>
      </c>
      <c r="I311" s="222">
        <v>10</v>
      </c>
      <c r="J311" s="667">
        <f t="shared" si="122"/>
        <v>91.8</v>
      </c>
      <c r="K311" s="877">
        <f t="shared" si="113"/>
        <v>15</v>
      </c>
      <c r="L311" s="667">
        <f t="shared" si="123"/>
        <v>91.8</v>
      </c>
      <c r="M311" s="877">
        <f t="shared" si="113"/>
        <v>10</v>
      </c>
      <c r="N311" s="667">
        <f t="shared" si="124"/>
        <v>91.8</v>
      </c>
      <c r="O311" s="877">
        <f t="shared" si="113"/>
        <v>10</v>
      </c>
      <c r="P311" s="667">
        <f t="shared" si="125"/>
        <v>91.8</v>
      </c>
      <c r="Q311" s="877">
        <f t="shared" si="113"/>
        <v>5</v>
      </c>
      <c r="R311" s="667">
        <f t="shared" si="126"/>
        <v>108</v>
      </c>
      <c r="S311" s="877">
        <f t="shared" si="113"/>
        <v>10</v>
      </c>
      <c r="T311" s="667">
        <f t="shared" si="127"/>
        <v>108</v>
      </c>
      <c r="U311" s="877">
        <f t="shared" si="121"/>
        <v>5</v>
      </c>
      <c r="V311" s="667">
        <f t="shared" si="128"/>
        <v>108</v>
      </c>
      <c r="W311" s="877">
        <f t="shared" si="120"/>
        <v>5</v>
      </c>
      <c r="X311" s="667">
        <f t="shared" si="108"/>
        <v>108</v>
      </c>
      <c r="Y311" s="877">
        <f t="shared" si="109"/>
        <v>0</v>
      </c>
      <c r="Z311" s="667">
        <f t="shared" si="110"/>
        <v>108</v>
      </c>
      <c r="AA311" s="877">
        <f t="shared" si="111"/>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YYWWWw</v>
      </c>
      <c r="H312" s="222">
        <v>90</v>
      </c>
      <c r="I312" s="222">
        <v>15</v>
      </c>
      <c r="J312" s="667">
        <f t="shared" si="122"/>
        <v>76.5</v>
      </c>
      <c r="K312" s="877">
        <f t="shared" si="113"/>
        <v>22.5</v>
      </c>
      <c r="L312" s="667">
        <f t="shared" si="123"/>
        <v>76.5</v>
      </c>
      <c r="M312" s="877">
        <f t="shared" si="113"/>
        <v>15</v>
      </c>
      <c r="N312" s="667">
        <f t="shared" si="124"/>
        <v>76.5</v>
      </c>
      <c r="O312" s="877">
        <f t="shared" si="113"/>
        <v>15</v>
      </c>
      <c r="P312" s="667">
        <f t="shared" si="125"/>
        <v>76.5</v>
      </c>
      <c r="Q312" s="877">
        <f t="shared" si="113"/>
        <v>7.5</v>
      </c>
      <c r="R312" s="667">
        <f t="shared" si="126"/>
        <v>90</v>
      </c>
      <c r="S312" s="877">
        <f t="shared" si="113"/>
        <v>15</v>
      </c>
      <c r="T312" s="667">
        <f t="shared" si="127"/>
        <v>90</v>
      </c>
      <c r="U312" s="877">
        <f t="shared" si="121"/>
        <v>7.5</v>
      </c>
      <c r="V312" s="667">
        <f t="shared" si="128"/>
        <v>90</v>
      </c>
      <c r="W312" s="877">
        <f t="shared" si="120"/>
        <v>7.5</v>
      </c>
      <c r="X312" s="667">
        <f t="shared" si="108"/>
        <v>90</v>
      </c>
      <c r="Y312" s="877">
        <f t="shared" si="109"/>
        <v>0</v>
      </c>
      <c r="Z312" s="667">
        <f t="shared" si="110"/>
        <v>90</v>
      </c>
      <c r="AA312" s="877">
        <f t="shared" si="11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9">_xlfn.CONCAT(H192:M192)</f>
        <v>YYWWWwd</v>
      </c>
      <c r="H313" s="695">
        <f>H312*1.2</f>
        <v>108</v>
      </c>
      <c r="I313" s="222">
        <v>15</v>
      </c>
      <c r="J313" s="667">
        <f t="shared" si="122"/>
        <v>91.8</v>
      </c>
      <c r="K313" s="877">
        <f t="shared" si="113"/>
        <v>22.5</v>
      </c>
      <c r="L313" s="667">
        <f t="shared" si="123"/>
        <v>91.8</v>
      </c>
      <c r="M313" s="877">
        <f t="shared" si="113"/>
        <v>15</v>
      </c>
      <c r="N313" s="667">
        <f t="shared" si="124"/>
        <v>91.8</v>
      </c>
      <c r="O313" s="877">
        <f t="shared" si="113"/>
        <v>15</v>
      </c>
      <c r="P313" s="667">
        <f t="shared" si="125"/>
        <v>91.8</v>
      </c>
      <c r="Q313" s="877">
        <f t="shared" si="113"/>
        <v>7.5</v>
      </c>
      <c r="R313" s="667">
        <f t="shared" si="126"/>
        <v>108</v>
      </c>
      <c r="S313" s="877">
        <f t="shared" si="113"/>
        <v>15</v>
      </c>
      <c r="T313" s="667">
        <f t="shared" si="127"/>
        <v>108</v>
      </c>
      <c r="U313" s="877">
        <f t="shared" si="121"/>
        <v>7.5</v>
      </c>
      <c r="V313" s="667">
        <f t="shared" si="128"/>
        <v>108</v>
      </c>
      <c r="W313" s="877">
        <f t="shared" si="120"/>
        <v>7.5</v>
      </c>
      <c r="X313" s="667">
        <f t="shared" ref="X313:X332" si="130">$H313*HLOOKUP(X$279,$J$276:$R$277,2)</f>
        <v>108</v>
      </c>
      <c r="Y313" s="877">
        <f t="shared" ref="Y313:Y332" si="131">$I313*HLOOKUP(Y$279,$J$276:$R$278,3)</f>
        <v>0</v>
      </c>
      <c r="Z313" s="667">
        <f t="shared" ref="Z313:Z332" si="132">$H313*HLOOKUP(Z$279,$J$276:$R$277,2)</f>
        <v>108</v>
      </c>
      <c r="AA313" s="877">
        <f t="shared" ref="AA313:AA332" si="133">$I313*HLOOKUP(AA$279,$J$276:$R$278,3)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9"/>
        <v>YYNWBz</v>
      </c>
      <c r="H314" s="222">
        <v>110</v>
      </c>
      <c r="I314" s="222">
        <v>0</v>
      </c>
      <c r="J314" s="667">
        <f t="shared" si="122"/>
        <v>93.5</v>
      </c>
      <c r="K314" s="877">
        <f t="shared" si="113"/>
        <v>0</v>
      </c>
      <c r="L314" s="667">
        <f t="shared" si="123"/>
        <v>93.5</v>
      </c>
      <c r="M314" s="877">
        <f t="shared" si="113"/>
        <v>0</v>
      </c>
      <c r="N314" s="667">
        <f t="shared" si="124"/>
        <v>93.5</v>
      </c>
      <c r="O314" s="877">
        <f t="shared" si="113"/>
        <v>0</v>
      </c>
      <c r="P314" s="667">
        <f t="shared" si="125"/>
        <v>93.5</v>
      </c>
      <c r="Q314" s="877">
        <f t="shared" si="113"/>
        <v>0</v>
      </c>
      <c r="R314" s="667">
        <f t="shared" si="126"/>
        <v>110</v>
      </c>
      <c r="S314" s="877">
        <f t="shared" si="113"/>
        <v>0</v>
      </c>
      <c r="T314" s="667">
        <f t="shared" si="127"/>
        <v>110</v>
      </c>
      <c r="U314" s="877">
        <f t="shared" si="121"/>
        <v>0</v>
      </c>
      <c r="V314" s="667">
        <f t="shared" si="128"/>
        <v>110</v>
      </c>
      <c r="W314" s="877">
        <f t="shared" si="120"/>
        <v>0</v>
      </c>
      <c r="X314" s="667">
        <f t="shared" si="130"/>
        <v>110</v>
      </c>
      <c r="Y314" s="877">
        <f t="shared" si="131"/>
        <v>0</v>
      </c>
      <c r="Z314" s="667">
        <f t="shared" si="132"/>
        <v>110</v>
      </c>
      <c r="AA314" s="877">
        <f t="shared" si="133"/>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9"/>
        <v>YYNWBzd</v>
      </c>
      <c r="H315" s="695">
        <f>H314*1.2</f>
        <v>132</v>
      </c>
      <c r="I315" s="222">
        <v>0</v>
      </c>
      <c r="J315" s="667">
        <f t="shared" si="122"/>
        <v>112.2</v>
      </c>
      <c r="K315" s="877">
        <f t="shared" si="113"/>
        <v>0</v>
      </c>
      <c r="L315" s="667">
        <f t="shared" si="123"/>
        <v>112.2</v>
      </c>
      <c r="M315" s="877">
        <f t="shared" si="113"/>
        <v>0</v>
      </c>
      <c r="N315" s="667">
        <f t="shared" si="124"/>
        <v>112.2</v>
      </c>
      <c r="O315" s="877">
        <f t="shared" si="113"/>
        <v>0</v>
      </c>
      <c r="P315" s="667">
        <f t="shared" si="125"/>
        <v>112.2</v>
      </c>
      <c r="Q315" s="877">
        <f t="shared" si="113"/>
        <v>0</v>
      </c>
      <c r="R315" s="667">
        <f t="shared" si="126"/>
        <v>132</v>
      </c>
      <c r="S315" s="877">
        <f t="shared" si="113"/>
        <v>0</v>
      </c>
      <c r="T315" s="667">
        <f t="shared" si="127"/>
        <v>132</v>
      </c>
      <c r="U315" s="877">
        <f t="shared" si="121"/>
        <v>0</v>
      </c>
      <c r="V315" s="667">
        <f t="shared" si="128"/>
        <v>132</v>
      </c>
      <c r="W315" s="877">
        <f t="shared" si="120"/>
        <v>0</v>
      </c>
      <c r="X315" s="667">
        <f t="shared" si="130"/>
        <v>132</v>
      </c>
      <c r="Y315" s="877">
        <f t="shared" si="131"/>
        <v>0</v>
      </c>
      <c r="Z315" s="667">
        <f t="shared" si="132"/>
        <v>132</v>
      </c>
      <c r="AA315" s="877">
        <f t="shared" si="133"/>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9"/>
        <v>YYBNWb</v>
      </c>
      <c r="H316" s="222">
        <v>90</v>
      </c>
      <c r="I316" s="222">
        <v>5</v>
      </c>
      <c r="J316" s="667">
        <f t="shared" si="122"/>
        <v>76.5</v>
      </c>
      <c r="K316" s="877">
        <f t="shared" si="113"/>
        <v>7.5</v>
      </c>
      <c r="L316" s="667">
        <f t="shared" si="123"/>
        <v>76.5</v>
      </c>
      <c r="M316" s="877">
        <f t="shared" si="113"/>
        <v>5</v>
      </c>
      <c r="N316" s="667">
        <f t="shared" si="124"/>
        <v>76.5</v>
      </c>
      <c r="O316" s="877">
        <f t="shared" si="113"/>
        <v>5</v>
      </c>
      <c r="P316" s="667">
        <f t="shared" si="125"/>
        <v>76.5</v>
      </c>
      <c r="Q316" s="877">
        <f t="shared" si="113"/>
        <v>2.5</v>
      </c>
      <c r="R316" s="667">
        <f t="shared" si="126"/>
        <v>90</v>
      </c>
      <c r="S316" s="877">
        <f t="shared" si="113"/>
        <v>5</v>
      </c>
      <c r="T316" s="667">
        <f t="shared" si="127"/>
        <v>90</v>
      </c>
      <c r="U316" s="877">
        <f t="shared" si="121"/>
        <v>2.5</v>
      </c>
      <c r="V316" s="667">
        <f t="shared" si="128"/>
        <v>90</v>
      </c>
      <c r="W316" s="877">
        <f t="shared" si="120"/>
        <v>2.5</v>
      </c>
      <c r="X316" s="667">
        <f t="shared" si="130"/>
        <v>90</v>
      </c>
      <c r="Y316" s="877">
        <f t="shared" si="131"/>
        <v>0</v>
      </c>
      <c r="Z316" s="667">
        <f t="shared" si="132"/>
        <v>90</v>
      </c>
      <c r="AA316" s="877">
        <f t="shared" si="133"/>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9"/>
        <v>YYBNWbd</v>
      </c>
      <c r="H317" s="695">
        <f>H316*1.2</f>
        <v>108</v>
      </c>
      <c r="I317" s="222">
        <v>5</v>
      </c>
      <c r="J317" s="667">
        <f t="shared" si="122"/>
        <v>91.8</v>
      </c>
      <c r="K317" s="877">
        <f t="shared" si="113"/>
        <v>7.5</v>
      </c>
      <c r="L317" s="667">
        <f t="shared" si="123"/>
        <v>91.8</v>
      </c>
      <c r="M317" s="877">
        <f t="shared" si="113"/>
        <v>5</v>
      </c>
      <c r="N317" s="667">
        <f t="shared" si="124"/>
        <v>91.8</v>
      </c>
      <c r="O317" s="877">
        <f t="shared" si="113"/>
        <v>5</v>
      </c>
      <c r="P317" s="667">
        <f t="shared" si="125"/>
        <v>91.8</v>
      </c>
      <c r="Q317" s="877">
        <f t="shared" si="113"/>
        <v>2.5</v>
      </c>
      <c r="R317" s="667">
        <f t="shared" si="126"/>
        <v>108</v>
      </c>
      <c r="S317" s="877">
        <f t="shared" si="113"/>
        <v>5</v>
      </c>
      <c r="T317" s="667">
        <f t="shared" si="127"/>
        <v>108</v>
      </c>
      <c r="U317" s="877">
        <f t="shared" si="121"/>
        <v>2.5</v>
      </c>
      <c r="V317" s="667">
        <f t="shared" si="128"/>
        <v>108</v>
      </c>
      <c r="W317" s="877">
        <f t="shared" si="120"/>
        <v>2.5</v>
      </c>
      <c r="X317" s="667">
        <f t="shared" si="130"/>
        <v>108</v>
      </c>
      <c r="Y317" s="877">
        <f t="shared" si="131"/>
        <v>0</v>
      </c>
      <c r="Z317" s="667">
        <f t="shared" si="132"/>
        <v>108</v>
      </c>
      <c r="AA317" s="877">
        <f t="shared" si="133"/>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9"/>
        <v>YYWBNw</v>
      </c>
      <c r="H318" s="222">
        <v>90</v>
      </c>
      <c r="I318" s="222">
        <v>5</v>
      </c>
      <c r="J318" s="667">
        <f t="shared" si="122"/>
        <v>76.5</v>
      </c>
      <c r="K318" s="877">
        <f t="shared" si="113"/>
        <v>7.5</v>
      </c>
      <c r="L318" s="667">
        <f t="shared" si="123"/>
        <v>76.5</v>
      </c>
      <c r="M318" s="877">
        <f t="shared" si="113"/>
        <v>5</v>
      </c>
      <c r="N318" s="667">
        <f t="shared" si="124"/>
        <v>76.5</v>
      </c>
      <c r="O318" s="877">
        <f t="shared" si="113"/>
        <v>5</v>
      </c>
      <c r="P318" s="667">
        <f t="shared" si="125"/>
        <v>76.5</v>
      </c>
      <c r="Q318" s="877">
        <f t="shared" si="113"/>
        <v>2.5</v>
      </c>
      <c r="R318" s="667">
        <f t="shared" si="126"/>
        <v>90</v>
      </c>
      <c r="S318" s="877">
        <f t="shared" si="113"/>
        <v>5</v>
      </c>
      <c r="T318" s="667">
        <f t="shared" si="127"/>
        <v>90</v>
      </c>
      <c r="U318" s="877">
        <f t="shared" si="121"/>
        <v>2.5</v>
      </c>
      <c r="V318" s="667">
        <f t="shared" si="128"/>
        <v>90</v>
      </c>
      <c r="W318" s="877">
        <f t="shared" si="120"/>
        <v>2.5</v>
      </c>
      <c r="X318" s="667">
        <f t="shared" si="130"/>
        <v>90</v>
      </c>
      <c r="Y318" s="877">
        <f t="shared" si="131"/>
        <v>0</v>
      </c>
      <c r="Z318" s="667">
        <f t="shared" si="132"/>
        <v>90</v>
      </c>
      <c r="AA318" s="877">
        <f t="shared" si="133"/>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9"/>
        <v>YYWBNwd</v>
      </c>
      <c r="H319" s="695">
        <f>H318*1.2</f>
        <v>108</v>
      </c>
      <c r="I319" s="222">
        <v>5</v>
      </c>
      <c r="J319" s="667">
        <f t="shared" ref="J319" si="134">$H319*HLOOKUP(J$279,$J$276:$R$277,2)</f>
        <v>91.8</v>
      </c>
      <c r="K319" s="877">
        <f t="shared" si="113"/>
        <v>7.5</v>
      </c>
      <c r="L319" s="667">
        <f t="shared" ref="L319" si="135">$H319*HLOOKUP(L$279,$J$276:$R$277,2)</f>
        <v>91.8</v>
      </c>
      <c r="M319" s="877">
        <f t="shared" si="113"/>
        <v>5</v>
      </c>
      <c r="N319" s="667">
        <f t="shared" ref="N319" si="136">$H319*HLOOKUP(N$279,$J$276:$R$277,2)</f>
        <v>91.8</v>
      </c>
      <c r="O319" s="877">
        <f t="shared" si="113"/>
        <v>5</v>
      </c>
      <c r="P319" s="667">
        <f t="shared" ref="P319" si="137">$H319*HLOOKUP(P$279,$J$276:$R$277,2)</f>
        <v>91.8</v>
      </c>
      <c r="Q319" s="877">
        <f t="shared" si="113"/>
        <v>2.5</v>
      </c>
      <c r="R319" s="667">
        <f t="shared" ref="R319" si="138">$H319*HLOOKUP(R$279,$J$276:$R$277,2)</f>
        <v>108</v>
      </c>
      <c r="S319" s="877">
        <f t="shared" si="113"/>
        <v>5</v>
      </c>
      <c r="T319" s="667">
        <f t="shared" ref="T319" si="139">$H319*HLOOKUP(T$279,$J$276:$R$277,2)</f>
        <v>108</v>
      </c>
      <c r="U319" s="877">
        <f t="shared" si="121"/>
        <v>2.5</v>
      </c>
      <c r="V319" s="667">
        <f t="shared" ref="V319" si="140">$H319*HLOOKUP(V$279,$J$276:$R$277,2)</f>
        <v>108</v>
      </c>
      <c r="W319" s="877">
        <f t="shared" si="120"/>
        <v>2.5</v>
      </c>
      <c r="X319" s="667">
        <f t="shared" si="130"/>
        <v>108</v>
      </c>
      <c r="Y319" s="877">
        <f t="shared" si="131"/>
        <v>0</v>
      </c>
      <c r="Z319" s="667">
        <f t="shared" si="132"/>
        <v>108</v>
      </c>
      <c r="AA319" s="877">
        <f t="shared" si="13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9"/>
        <v>YYLWBl</v>
      </c>
      <c r="H320" s="222">
        <v>130</v>
      </c>
      <c r="I320" s="222">
        <v>0</v>
      </c>
      <c r="J320" s="667">
        <f>$H320*HLOOKUP(J$279,$J$276:$R$277,2)</f>
        <v>110.5</v>
      </c>
      <c r="K320" s="877">
        <f t="shared" si="113"/>
        <v>0</v>
      </c>
      <c r="L320" s="667">
        <f>$H320*HLOOKUP(L$279,$J$276:$R$277,2)</f>
        <v>110.5</v>
      </c>
      <c r="M320" s="877">
        <f t="shared" si="113"/>
        <v>0</v>
      </c>
      <c r="N320" s="667">
        <f>$H320*HLOOKUP(N$279,$J$276:$R$277,2)</f>
        <v>110.5</v>
      </c>
      <c r="O320" s="877">
        <f t="shared" si="113"/>
        <v>0</v>
      </c>
      <c r="P320" s="667">
        <f>$H320*HLOOKUP(P$279,$J$276:$R$277,2)</f>
        <v>110.5</v>
      </c>
      <c r="Q320" s="877">
        <f t="shared" si="113"/>
        <v>0</v>
      </c>
      <c r="R320" s="667">
        <f>$H320*HLOOKUP(R$279,$J$276:$R$277,2)</f>
        <v>130</v>
      </c>
      <c r="S320" s="877">
        <f t="shared" si="113"/>
        <v>0</v>
      </c>
      <c r="T320" s="667">
        <f>$H320*HLOOKUP(T$279,$J$276:$R$277,2)</f>
        <v>130</v>
      </c>
      <c r="U320" s="877">
        <f t="shared" si="121"/>
        <v>0</v>
      </c>
      <c r="V320" s="667">
        <f>$H320*HLOOKUP(V$279,$J$276:$R$277,2)</f>
        <v>130</v>
      </c>
      <c r="W320" s="877">
        <f t="shared" si="120"/>
        <v>0</v>
      </c>
      <c r="X320" s="667">
        <f t="shared" si="130"/>
        <v>130</v>
      </c>
      <c r="Y320" s="877">
        <f t="shared" si="131"/>
        <v>0</v>
      </c>
      <c r="Z320" s="667">
        <f t="shared" si="132"/>
        <v>130</v>
      </c>
      <c r="AA320" s="877">
        <f t="shared" si="133"/>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9"/>
        <v>YYBLWb</v>
      </c>
      <c r="H321" s="222">
        <v>90</v>
      </c>
      <c r="I321" s="222">
        <v>5</v>
      </c>
      <c r="J321" s="667">
        <f>$H321*HLOOKUP(J$279,$J$276:$R$277,2)</f>
        <v>76.5</v>
      </c>
      <c r="K321" s="877">
        <f t="shared" si="113"/>
        <v>7.5</v>
      </c>
      <c r="L321" s="667">
        <f>$H321*HLOOKUP(L$279,$J$276:$R$277,2)</f>
        <v>76.5</v>
      </c>
      <c r="M321" s="877">
        <f t="shared" si="113"/>
        <v>5</v>
      </c>
      <c r="N321" s="667">
        <f>$H321*HLOOKUP(N$279,$J$276:$R$277,2)</f>
        <v>76.5</v>
      </c>
      <c r="O321" s="877">
        <f t="shared" si="113"/>
        <v>5</v>
      </c>
      <c r="P321" s="667">
        <f>$H321*HLOOKUP(P$279,$J$276:$R$277,2)</f>
        <v>76.5</v>
      </c>
      <c r="Q321" s="877">
        <f t="shared" si="113"/>
        <v>2.5</v>
      </c>
      <c r="R321" s="667">
        <f>$H321*HLOOKUP(R$279,$J$276:$R$277,2)</f>
        <v>90</v>
      </c>
      <c r="S321" s="877">
        <f t="shared" si="113"/>
        <v>5</v>
      </c>
      <c r="T321" s="667">
        <f>$H321*HLOOKUP(T$279,$J$276:$R$277,2)</f>
        <v>90</v>
      </c>
      <c r="U321" s="877">
        <f t="shared" si="121"/>
        <v>2.5</v>
      </c>
      <c r="V321" s="667">
        <f>$H321*HLOOKUP(V$279,$J$276:$R$277,2)</f>
        <v>90</v>
      </c>
      <c r="W321" s="877">
        <f t="shared" si="120"/>
        <v>2.5</v>
      </c>
      <c r="X321" s="667">
        <f t="shared" si="130"/>
        <v>90</v>
      </c>
      <c r="Y321" s="877">
        <f t="shared" si="131"/>
        <v>0</v>
      </c>
      <c r="Z321" s="667">
        <f t="shared" si="132"/>
        <v>90</v>
      </c>
      <c r="AA321" s="877">
        <f t="shared" si="13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9"/>
        <v>YYBLWbd</v>
      </c>
      <c r="H322" s="695">
        <f>H321*1.2</f>
        <v>108</v>
      </c>
      <c r="I322" s="222">
        <v>5</v>
      </c>
      <c r="J322" s="667">
        <f>$H322*HLOOKUP(J$279,$J$276:$R$277,2)</f>
        <v>91.8</v>
      </c>
      <c r="K322" s="877">
        <f t="shared" si="113"/>
        <v>7.5</v>
      </c>
      <c r="L322" s="667">
        <f>$H322*HLOOKUP(L$279,$J$276:$R$277,2)</f>
        <v>91.8</v>
      </c>
      <c r="M322" s="877">
        <f t="shared" si="113"/>
        <v>5</v>
      </c>
      <c r="N322" s="667">
        <f>$H322*HLOOKUP(N$279,$J$276:$R$277,2)</f>
        <v>91.8</v>
      </c>
      <c r="O322" s="877">
        <f t="shared" si="113"/>
        <v>5</v>
      </c>
      <c r="P322" s="667">
        <f>$H322*HLOOKUP(P$279,$J$276:$R$277,2)</f>
        <v>91.8</v>
      </c>
      <c r="Q322" s="877">
        <f t="shared" si="113"/>
        <v>2.5</v>
      </c>
      <c r="R322" s="667">
        <f>$H322*HLOOKUP(R$279,$J$276:$R$277,2)</f>
        <v>108</v>
      </c>
      <c r="S322" s="877">
        <f t="shared" si="113"/>
        <v>5</v>
      </c>
      <c r="T322" s="667">
        <f>$H322*HLOOKUP(T$279,$J$276:$R$277,2)</f>
        <v>108</v>
      </c>
      <c r="U322" s="877">
        <f t="shared" si="121"/>
        <v>2.5</v>
      </c>
      <c r="V322" s="667">
        <f>$H322*HLOOKUP(V$279,$J$276:$R$277,2)</f>
        <v>108</v>
      </c>
      <c r="W322" s="877">
        <f t="shared" si="120"/>
        <v>2.5</v>
      </c>
      <c r="X322" s="667">
        <f t="shared" si="130"/>
        <v>108</v>
      </c>
      <c r="Y322" s="877">
        <f t="shared" si="131"/>
        <v>0</v>
      </c>
      <c r="Z322" s="667">
        <f t="shared" si="132"/>
        <v>108</v>
      </c>
      <c r="AA322" s="877">
        <f t="shared" si="13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9"/>
        <v>YYWBLw</v>
      </c>
      <c r="H323" s="222">
        <v>90</v>
      </c>
      <c r="I323" s="222">
        <v>5</v>
      </c>
      <c r="J323" s="667">
        <f>$H323*HLOOKUP(J$279,$J$276:$R$277,2)</f>
        <v>76.5</v>
      </c>
      <c r="K323" s="877">
        <f t="shared" si="113"/>
        <v>7.5</v>
      </c>
      <c r="L323" s="667">
        <f>$H323*HLOOKUP(L$279,$J$276:$R$277,2)</f>
        <v>76.5</v>
      </c>
      <c r="M323" s="877">
        <f t="shared" si="113"/>
        <v>5</v>
      </c>
      <c r="N323" s="667">
        <f>$H323*HLOOKUP(N$279,$J$276:$R$277,2)</f>
        <v>76.5</v>
      </c>
      <c r="O323" s="877">
        <f t="shared" si="113"/>
        <v>5</v>
      </c>
      <c r="P323" s="667">
        <f>$H323*HLOOKUP(P$279,$J$276:$R$277,2)</f>
        <v>76.5</v>
      </c>
      <c r="Q323" s="877">
        <f t="shared" si="113"/>
        <v>2.5</v>
      </c>
      <c r="R323" s="667">
        <f>$H323*HLOOKUP(R$279,$J$276:$R$277,2)</f>
        <v>90</v>
      </c>
      <c r="S323" s="877">
        <f t="shared" si="113"/>
        <v>5</v>
      </c>
      <c r="T323" s="667">
        <f>$H323*HLOOKUP(T$279,$J$276:$R$277,2)</f>
        <v>90</v>
      </c>
      <c r="U323" s="877">
        <f t="shared" si="121"/>
        <v>2.5</v>
      </c>
      <c r="V323" s="667">
        <f>$H323*HLOOKUP(V$279,$J$276:$R$277,2)</f>
        <v>90</v>
      </c>
      <c r="W323" s="877">
        <f t="shared" si="120"/>
        <v>2.5</v>
      </c>
      <c r="X323" s="667">
        <f t="shared" si="130"/>
        <v>90</v>
      </c>
      <c r="Y323" s="877">
        <f t="shared" si="131"/>
        <v>0</v>
      </c>
      <c r="Z323" s="667">
        <f t="shared" si="132"/>
        <v>90</v>
      </c>
      <c r="AA323" s="877">
        <f t="shared" si="133"/>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9"/>
        <v>YYWBLwd</v>
      </c>
      <c r="H324" s="695">
        <f>H323*1.2</f>
        <v>108</v>
      </c>
      <c r="I324" s="222">
        <v>5</v>
      </c>
      <c r="J324" s="667">
        <f>$H324*HLOOKUP(J$279,$J$276:$R$277,2)</f>
        <v>91.8</v>
      </c>
      <c r="K324" s="877">
        <f t="shared" si="113"/>
        <v>7.5</v>
      </c>
      <c r="L324" s="667">
        <f>$H324*HLOOKUP(L$279,$J$276:$R$277,2)</f>
        <v>91.8</v>
      </c>
      <c r="M324" s="877">
        <f t="shared" si="113"/>
        <v>5</v>
      </c>
      <c r="N324" s="667">
        <f>$H324*HLOOKUP(N$279,$J$276:$R$277,2)</f>
        <v>91.8</v>
      </c>
      <c r="O324" s="877">
        <f t="shared" si="113"/>
        <v>5</v>
      </c>
      <c r="P324" s="667">
        <f>$H324*HLOOKUP(P$279,$J$276:$R$277,2)</f>
        <v>91.8</v>
      </c>
      <c r="Q324" s="877">
        <f t="shared" si="113"/>
        <v>2.5</v>
      </c>
      <c r="R324" s="667">
        <f>$H324*HLOOKUP(R$279,$J$276:$R$277,2)</f>
        <v>108</v>
      </c>
      <c r="S324" s="877">
        <f t="shared" si="113"/>
        <v>5</v>
      </c>
      <c r="T324" s="667">
        <f>$H324*HLOOKUP(T$279,$J$276:$R$277,2)</f>
        <v>108</v>
      </c>
      <c r="U324" s="877">
        <f t="shared" si="121"/>
        <v>2.5</v>
      </c>
      <c r="V324" s="667">
        <f>$H324*HLOOKUP(V$279,$J$276:$R$277,2)</f>
        <v>108</v>
      </c>
      <c r="W324" s="877">
        <f t="shared" si="120"/>
        <v>2.5</v>
      </c>
      <c r="X324" s="667">
        <f t="shared" si="130"/>
        <v>108</v>
      </c>
      <c r="Y324" s="877">
        <f t="shared" si="131"/>
        <v>0</v>
      </c>
      <c r="Z324" s="667">
        <f t="shared" si="132"/>
        <v>108</v>
      </c>
      <c r="AA324" s="877">
        <f t="shared" si="13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9"/>
        <v>YAAA2Nw</v>
      </c>
      <c r="H325" s="222">
        <v>90</v>
      </c>
      <c r="I325" s="222">
        <v>0</v>
      </c>
      <c r="J325" s="667">
        <f t="shared" ref="J325:J332" si="141">$H325*HLOOKUP(J$279,$J$276:$R$277,2)</f>
        <v>76.5</v>
      </c>
      <c r="K325" s="877">
        <f t="shared" si="113"/>
        <v>0</v>
      </c>
      <c r="L325" s="667">
        <f t="shared" ref="L325:L332" si="142">$H325*HLOOKUP(L$279,$J$276:$R$277,2)</f>
        <v>76.5</v>
      </c>
      <c r="M325" s="877">
        <f t="shared" si="113"/>
        <v>0</v>
      </c>
      <c r="N325" s="667">
        <f t="shared" ref="N325:N332" si="143">$H325*HLOOKUP(N$279,$J$276:$R$277,2)</f>
        <v>76.5</v>
      </c>
      <c r="O325" s="877">
        <f t="shared" si="113"/>
        <v>0</v>
      </c>
      <c r="P325" s="667">
        <f t="shared" ref="P325:P332" si="144">$H325*HLOOKUP(P$279,$J$276:$R$277,2)</f>
        <v>76.5</v>
      </c>
      <c r="Q325" s="877">
        <f t="shared" si="113"/>
        <v>0</v>
      </c>
      <c r="R325" s="667">
        <f t="shared" ref="R325:R332" si="145">$H325*HLOOKUP(R$279,$J$276:$R$277,2)</f>
        <v>90</v>
      </c>
      <c r="S325" s="877">
        <f t="shared" si="113"/>
        <v>0</v>
      </c>
      <c r="T325" s="667">
        <f t="shared" ref="T325:T332" si="146">$H325*HLOOKUP(T$279,$J$276:$R$277,2)</f>
        <v>90</v>
      </c>
      <c r="U325" s="877">
        <f t="shared" si="121"/>
        <v>0</v>
      </c>
      <c r="V325" s="667">
        <f t="shared" ref="V325:V332" si="147">$H325*HLOOKUP(V$279,$J$276:$R$277,2)</f>
        <v>90</v>
      </c>
      <c r="W325" s="877">
        <f t="shared" si="120"/>
        <v>0</v>
      </c>
      <c r="X325" s="667">
        <f t="shared" si="130"/>
        <v>90</v>
      </c>
      <c r="Y325" s="877">
        <f t="shared" si="131"/>
        <v>0</v>
      </c>
      <c r="Z325" s="667">
        <f t="shared" si="132"/>
        <v>90</v>
      </c>
      <c r="AA325" s="877">
        <f t="shared" si="133"/>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9"/>
        <v>YAAA2Nwd</v>
      </c>
      <c r="H326" s="695">
        <f>H325*1.2</f>
        <v>108</v>
      </c>
      <c r="I326" s="222">
        <v>0</v>
      </c>
      <c r="J326" s="667">
        <f t="shared" si="141"/>
        <v>91.8</v>
      </c>
      <c r="K326" s="877">
        <f t="shared" si="113"/>
        <v>0</v>
      </c>
      <c r="L326" s="667">
        <f t="shared" si="142"/>
        <v>91.8</v>
      </c>
      <c r="M326" s="877">
        <f t="shared" si="113"/>
        <v>0</v>
      </c>
      <c r="N326" s="667">
        <f t="shared" si="143"/>
        <v>91.8</v>
      </c>
      <c r="O326" s="877">
        <f t="shared" si="113"/>
        <v>0</v>
      </c>
      <c r="P326" s="667">
        <f t="shared" si="144"/>
        <v>91.8</v>
      </c>
      <c r="Q326" s="877">
        <f t="shared" si="113"/>
        <v>0</v>
      </c>
      <c r="R326" s="667">
        <f t="shared" si="145"/>
        <v>108</v>
      </c>
      <c r="S326" s="877">
        <f t="shared" si="113"/>
        <v>0</v>
      </c>
      <c r="T326" s="667">
        <f t="shared" si="146"/>
        <v>108</v>
      </c>
      <c r="U326" s="877">
        <f t="shared" si="121"/>
        <v>0</v>
      </c>
      <c r="V326" s="667">
        <f t="shared" si="147"/>
        <v>108</v>
      </c>
      <c r="W326" s="877">
        <f t="shared" si="120"/>
        <v>0</v>
      </c>
      <c r="X326" s="667">
        <f t="shared" si="130"/>
        <v>108</v>
      </c>
      <c r="Y326" s="877">
        <f t="shared" si="131"/>
        <v>0</v>
      </c>
      <c r="Z326" s="667">
        <f t="shared" si="132"/>
        <v>108</v>
      </c>
      <c r="AA326" s="877">
        <f t="shared" si="133"/>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9"/>
        <v>YYAA2A1z</v>
      </c>
      <c r="H327" s="222">
        <v>110</v>
      </c>
      <c r="I327" s="222">
        <v>0</v>
      </c>
      <c r="J327" s="667">
        <f t="shared" si="141"/>
        <v>93.5</v>
      </c>
      <c r="K327" s="877">
        <f t="shared" si="113"/>
        <v>0</v>
      </c>
      <c r="L327" s="667">
        <f t="shared" si="142"/>
        <v>93.5</v>
      </c>
      <c r="M327" s="877">
        <f t="shared" si="113"/>
        <v>0</v>
      </c>
      <c r="N327" s="667">
        <f t="shared" si="143"/>
        <v>93.5</v>
      </c>
      <c r="O327" s="877">
        <f t="shared" si="113"/>
        <v>0</v>
      </c>
      <c r="P327" s="667">
        <f t="shared" si="144"/>
        <v>93.5</v>
      </c>
      <c r="Q327" s="877">
        <f t="shared" si="113"/>
        <v>0</v>
      </c>
      <c r="R327" s="667">
        <f t="shared" si="145"/>
        <v>110</v>
      </c>
      <c r="S327" s="877">
        <f t="shared" si="113"/>
        <v>0</v>
      </c>
      <c r="T327" s="667">
        <f t="shared" si="146"/>
        <v>110</v>
      </c>
      <c r="U327" s="877">
        <f t="shared" si="121"/>
        <v>0</v>
      </c>
      <c r="V327" s="667">
        <f t="shared" si="147"/>
        <v>110</v>
      </c>
      <c r="W327" s="877">
        <f t="shared" si="120"/>
        <v>0</v>
      </c>
      <c r="X327" s="667">
        <f t="shared" si="130"/>
        <v>110</v>
      </c>
      <c r="Y327" s="877">
        <f t="shared" si="131"/>
        <v>0</v>
      </c>
      <c r="Z327" s="667">
        <f t="shared" si="132"/>
        <v>110</v>
      </c>
      <c r="AA327" s="877">
        <f t="shared" si="133"/>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9"/>
        <v>YYAA2A1zd</v>
      </c>
      <c r="H328" s="695">
        <f>H327*1.2</f>
        <v>132</v>
      </c>
      <c r="I328" s="222">
        <v>0</v>
      </c>
      <c r="J328" s="667">
        <f t="shared" si="141"/>
        <v>112.2</v>
      </c>
      <c r="K328" s="877">
        <f t="shared" si="113"/>
        <v>0</v>
      </c>
      <c r="L328" s="667">
        <f t="shared" si="142"/>
        <v>112.2</v>
      </c>
      <c r="M328" s="877">
        <f t="shared" si="113"/>
        <v>0</v>
      </c>
      <c r="N328" s="667">
        <f t="shared" si="143"/>
        <v>112.2</v>
      </c>
      <c r="O328" s="877">
        <f t="shared" si="113"/>
        <v>0</v>
      </c>
      <c r="P328" s="667">
        <f t="shared" si="144"/>
        <v>112.2</v>
      </c>
      <c r="Q328" s="877">
        <f t="shared" si="113"/>
        <v>0</v>
      </c>
      <c r="R328" s="667">
        <f t="shared" si="145"/>
        <v>132</v>
      </c>
      <c r="S328" s="877">
        <f t="shared" si="113"/>
        <v>0</v>
      </c>
      <c r="T328" s="667">
        <f t="shared" si="146"/>
        <v>132</v>
      </c>
      <c r="U328" s="877">
        <f t="shared" si="121"/>
        <v>0</v>
      </c>
      <c r="V328" s="667">
        <f t="shared" si="147"/>
        <v>132</v>
      </c>
      <c r="W328" s="877">
        <f t="shared" si="120"/>
        <v>0</v>
      </c>
      <c r="X328" s="667">
        <f t="shared" si="130"/>
        <v>132</v>
      </c>
      <c r="Y328" s="877">
        <f t="shared" si="131"/>
        <v>0</v>
      </c>
      <c r="Z328" s="667">
        <f t="shared" si="132"/>
        <v>132</v>
      </c>
      <c r="AA328" s="877">
        <f t="shared" si="13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9"/>
        <v>AYWA2A1a</v>
      </c>
      <c r="H329" s="222">
        <v>15</v>
      </c>
      <c r="I329" s="222">
        <v>0</v>
      </c>
      <c r="J329" s="667">
        <f t="shared" si="141"/>
        <v>12.75</v>
      </c>
      <c r="K329" s="877">
        <f t="shared" si="113"/>
        <v>0</v>
      </c>
      <c r="L329" s="667">
        <f t="shared" si="142"/>
        <v>12.75</v>
      </c>
      <c r="M329" s="877">
        <f t="shared" si="113"/>
        <v>0</v>
      </c>
      <c r="N329" s="667">
        <f t="shared" si="143"/>
        <v>12.75</v>
      </c>
      <c r="O329" s="877">
        <f t="shared" si="113"/>
        <v>0</v>
      </c>
      <c r="P329" s="667">
        <f t="shared" si="144"/>
        <v>12.75</v>
      </c>
      <c r="Q329" s="877">
        <f t="shared" si="113"/>
        <v>0</v>
      </c>
      <c r="R329" s="667">
        <f t="shared" si="145"/>
        <v>15</v>
      </c>
      <c r="S329" s="877">
        <f t="shared" si="113"/>
        <v>0</v>
      </c>
      <c r="T329" s="667">
        <f t="shared" si="146"/>
        <v>15</v>
      </c>
      <c r="U329" s="877">
        <f t="shared" si="121"/>
        <v>0</v>
      </c>
      <c r="V329" s="667">
        <f t="shared" si="147"/>
        <v>15</v>
      </c>
      <c r="W329" s="877">
        <f t="shared" si="120"/>
        <v>0</v>
      </c>
      <c r="X329" s="667">
        <f t="shared" si="130"/>
        <v>15</v>
      </c>
      <c r="Y329" s="877">
        <f t="shared" si="131"/>
        <v>0</v>
      </c>
      <c r="Z329" s="667">
        <f t="shared" si="132"/>
        <v>15</v>
      </c>
      <c r="AA329" s="877">
        <f t="shared" si="13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9"/>
        <v>AANWA1a</v>
      </c>
      <c r="H330" s="222">
        <v>0</v>
      </c>
      <c r="I330" s="222">
        <v>0</v>
      </c>
      <c r="J330" s="667">
        <f t="shared" si="141"/>
        <v>0</v>
      </c>
      <c r="K330" s="877">
        <f t="shared" si="113"/>
        <v>0</v>
      </c>
      <c r="L330" s="667">
        <f t="shared" si="142"/>
        <v>0</v>
      </c>
      <c r="M330" s="877">
        <f t="shared" si="113"/>
        <v>0</v>
      </c>
      <c r="N330" s="667">
        <f t="shared" si="143"/>
        <v>0</v>
      </c>
      <c r="O330" s="877">
        <f t="shared" si="113"/>
        <v>0</v>
      </c>
      <c r="P330" s="667">
        <f t="shared" si="144"/>
        <v>0</v>
      </c>
      <c r="Q330" s="877">
        <f t="shared" si="113"/>
        <v>0</v>
      </c>
      <c r="R330" s="667">
        <f t="shared" si="145"/>
        <v>0</v>
      </c>
      <c r="S330" s="877">
        <f t="shared" si="113"/>
        <v>0</v>
      </c>
      <c r="T330" s="667">
        <f t="shared" si="146"/>
        <v>0</v>
      </c>
      <c r="U330" s="877">
        <f t="shared" si="121"/>
        <v>0</v>
      </c>
      <c r="V330" s="667">
        <f t="shared" si="147"/>
        <v>0</v>
      </c>
      <c r="W330" s="877">
        <f t="shared" si="120"/>
        <v>0</v>
      </c>
      <c r="X330" s="667">
        <f t="shared" si="130"/>
        <v>0</v>
      </c>
      <c r="Y330" s="877">
        <f t="shared" si="131"/>
        <v>0</v>
      </c>
      <c r="Z330" s="667">
        <f t="shared" si="132"/>
        <v>0</v>
      </c>
      <c r="AA330" s="877">
        <f t="shared" si="13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8">_xlfn.CONCAT(H210:M210)</f>
        <v>AAANWa</v>
      </c>
      <c r="H331" s="222">
        <v>0</v>
      </c>
      <c r="I331" s="222">
        <v>0</v>
      </c>
      <c r="J331" s="667">
        <f t="shared" si="141"/>
        <v>0</v>
      </c>
      <c r="K331" s="877">
        <f t="shared" ref="K331:S331" si="149">$I331*HLOOKUP(K$279,$J$276:$R$278,3)</f>
        <v>0</v>
      </c>
      <c r="L331" s="667">
        <f t="shared" si="142"/>
        <v>0</v>
      </c>
      <c r="M331" s="877">
        <f t="shared" si="149"/>
        <v>0</v>
      </c>
      <c r="N331" s="667">
        <f t="shared" si="143"/>
        <v>0</v>
      </c>
      <c r="O331" s="877">
        <f t="shared" si="149"/>
        <v>0</v>
      </c>
      <c r="P331" s="667">
        <f t="shared" si="144"/>
        <v>0</v>
      </c>
      <c r="Q331" s="877">
        <f t="shared" si="149"/>
        <v>0</v>
      </c>
      <c r="R331" s="667">
        <f t="shared" si="145"/>
        <v>0</v>
      </c>
      <c r="S331" s="877">
        <f t="shared" si="149"/>
        <v>0</v>
      </c>
      <c r="T331" s="667">
        <f t="shared" si="146"/>
        <v>0</v>
      </c>
      <c r="U331" s="877">
        <f t="shared" si="121"/>
        <v>0</v>
      </c>
      <c r="V331" s="667">
        <f t="shared" si="147"/>
        <v>0</v>
      </c>
      <c r="W331" s="877">
        <f t="shared" si="120"/>
        <v>0</v>
      </c>
      <c r="X331" s="667">
        <f t="shared" si="130"/>
        <v>0</v>
      </c>
      <c r="Y331" s="877">
        <f t="shared" si="131"/>
        <v>0</v>
      </c>
      <c r="Z331" s="667">
        <f t="shared" si="132"/>
        <v>0</v>
      </c>
      <c r="AA331" s="877">
        <f t="shared" si="13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50">_xlfn.CONCAT(H211:M211)</f>
        <v>MSMSMSMSMSms</v>
      </c>
      <c r="H332" s="222">
        <f>90*1.2</f>
        <v>108</v>
      </c>
      <c r="I332" s="222">
        <v>0</v>
      </c>
      <c r="J332" s="667">
        <f t="shared" si="141"/>
        <v>91.8</v>
      </c>
      <c r="K332" s="877">
        <f t="shared" si="113"/>
        <v>0</v>
      </c>
      <c r="L332" s="667">
        <f t="shared" si="142"/>
        <v>91.8</v>
      </c>
      <c r="M332" s="877">
        <f t="shared" si="113"/>
        <v>0</v>
      </c>
      <c r="N332" s="667">
        <f t="shared" si="143"/>
        <v>91.8</v>
      </c>
      <c r="O332" s="877">
        <f t="shared" si="113"/>
        <v>0</v>
      </c>
      <c r="P332" s="667">
        <f t="shared" si="144"/>
        <v>91.8</v>
      </c>
      <c r="Q332" s="877">
        <f t="shared" si="113"/>
        <v>0</v>
      </c>
      <c r="R332" s="667">
        <f t="shared" si="145"/>
        <v>108</v>
      </c>
      <c r="S332" s="877">
        <f t="shared" si="113"/>
        <v>0</v>
      </c>
      <c r="T332" s="667">
        <f t="shared" si="146"/>
        <v>108</v>
      </c>
      <c r="U332" s="877">
        <f t="shared" si="121"/>
        <v>0</v>
      </c>
      <c r="V332" s="667">
        <f t="shared" si="147"/>
        <v>108</v>
      </c>
      <c r="W332" s="877">
        <f t="shared" si="120"/>
        <v>0</v>
      </c>
      <c r="X332" s="667">
        <f t="shared" si="130"/>
        <v>108</v>
      </c>
      <c r="Y332" s="877">
        <f t="shared" si="131"/>
        <v>0</v>
      </c>
      <c r="Z332" s="667">
        <f t="shared" si="132"/>
        <v>108</v>
      </c>
      <c r="AA332" s="877">
        <f t="shared" si="13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782</v>
      </c>
      <c r="I334" t="s">
        <v>999</v>
      </c>
      <c r="J334" s="693" t="s">
        <v>379</v>
      </c>
      <c r="K334" s="693" t="s">
        <v>772</v>
      </c>
      <c r="L334" s="693" t="s">
        <v>773</v>
      </c>
      <c r="M334" s="693" t="s">
        <v>774</v>
      </c>
      <c r="N334" s="693" t="s">
        <v>775</v>
      </c>
      <c r="O334" s="693" t="s">
        <v>776</v>
      </c>
      <c r="P334" s="693" t="s">
        <v>777</v>
      </c>
      <c r="Q334" s="693" t="s">
        <v>778</v>
      </c>
      <c r="R334" s="693" t="s">
        <v>779</v>
      </c>
      <c r="S334" s="186"/>
      <c r="T334" t="s">
        <v>1213</v>
      </c>
      <c r="U334" s="693" t="s">
        <v>379</v>
      </c>
      <c r="V334" s="693" t="s">
        <v>772</v>
      </c>
      <c r="W334" s="693" t="s">
        <v>773</v>
      </c>
      <c r="X334" s="693" t="s">
        <v>774</v>
      </c>
      <c r="Y334" s="693" t="s">
        <v>775</v>
      </c>
      <c r="Z334" s="693" t="s">
        <v>776</v>
      </c>
      <c r="AA334" s="693" t="s">
        <v>777</v>
      </c>
      <c r="AB334" s="693" t="s">
        <v>778</v>
      </c>
      <c r="AC334" s="693" t="s">
        <v>779</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1213</v>
      </c>
      <c r="I335" t="s">
        <v>1000</v>
      </c>
      <c r="J335" s="694">
        <v>1</v>
      </c>
      <c r="K335" s="694">
        <v>1</v>
      </c>
      <c r="L335" s="694">
        <v>1</v>
      </c>
      <c r="M335" s="694">
        <v>1</v>
      </c>
      <c r="N335" s="694">
        <v>1</v>
      </c>
      <c r="O335" s="694">
        <v>1</v>
      </c>
      <c r="P335" s="694">
        <v>1</v>
      </c>
      <c r="Q335" s="694">
        <v>1</v>
      </c>
      <c r="R335" s="694">
        <v>1</v>
      </c>
      <c r="S335" s="186"/>
      <c r="T335" t="s">
        <v>1000</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1213</v>
      </c>
      <c r="I336" t="s">
        <v>1001</v>
      </c>
      <c r="J336" s="694">
        <v>1</v>
      </c>
      <c r="K336" s="694">
        <v>1</v>
      </c>
      <c r="L336" s="694">
        <v>1</v>
      </c>
      <c r="M336" s="694">
        <v>1</v>
      </c>
      <c r="N336" s="694">
        <v>1</v>
      </c>
      <c r="O336" s="694">
        <v>1</v>
      </c>
      <c r="P336" s="694">
        <v>1</v>
      </c>
      <c r="Q336" s="694">
        <v>1</v>
      </c>
      <c r="R336" s="694">
        <v>1</v>
      </c>
      <c r="S336" s="186"/>
      <c r="T336" t="s">
        <v>1001</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1213</v>
      </c>
      <c r="I337" t="s">
        <v>1002</v>
      </c>
      <c r="J337" s="694">
        <v>1</v>
      </c>
      <c r="K337" s="694">
        <v>1</v>
      </c>
      <c r="L337" s="694">
        <v>1</v>
      </c>
      <c r="M337" s="694">
        <v>1</v>
      </c>
      <c r="N337" s="694">
        <v>1</v>
      </c>
      <c r="O337" s="694">
        <v>1</v>
      </c>
      <c r="P337" s="694">
        <v>1</v>
      </c>
      <c r="Q337" s="694">
        <v>1</v>
      </c>
      <c r="R337" s="694">
        <v>1</v>
      </c>
      <c r="S337" s="186"/>
      <c r="T337" t="s">
        <v>1002</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1212</v>
      </c>
      <c r="I338" t="s">
        <v>967</v>
      </c>
      <c r="J338" s="694">
        <v>1.5</v>
      </c>
      <c r="K338" s="694">
        <v>1</v>
      </c>
      <c r="L338" s="694">
        <v>1</v>
      </c>
      <c r="M338" s="694">
        <v>0.5</v>
      </c>
      <c r="N338" s="694">
        <v>1</v>
      </c>
      <c r="O338" s="694">
        <v>0.5</v>
      </c>
      <c r="P338" s="694">
        <v>0.5</v>
      </c>
      <c r="Q338" s="694">
        <v>0</v>
      </c>
      <c r="R338" s="694">
        <v>1</v>
      </c>
      <c r="S338" s="186"/>
      <c r="T338" t="s">
        <v>967</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785</v>
      </c>
      <c r="H340" t="s">
        <v>800</v>
      </c>
      <c r="I340" t="s">
        <v>800</v>
      </c>
      <c r="J340" t="s">
        <v>800</v>
      </c>
      <c r="K340" t="s">
        <v>800</v>
      </c>
      <c r="L340" t="s">
        <v>379</v>
      </c>
      <c r="M340" t="s">
        <v>379</v>
      </c>
      <c r="N340" t="s">
        <v>379</v>
      </c>
      <c r="O340" t="s">
        <v>379</v>
      </c>
      <c r="P340" t="s">
        <v>772</v>
      </c>
      <c r="Q340" t="s">
        <v>772</v>
      </c>
      <c r="R340" t="s">
        <v>772</v>
      </c>
      <c r="S340" t="s">
        <v>772</v>
      </c>
      <c r="T340" t="s">
        <v>773</v>
      </c>
      <c r="U340" t="s">
        <v>773</v>
      </c>
      <c r="V340" t="s">
        <v>773</v>
      </c>
      <c r="W340" t="s">
        <v>773</v>
      </c>
      <c r="X340" t="s">
        <v>774</v>
      </c>
      <c r="Y340" t="s">
        <v>774</v>
      </c>
      <c r="Z340" t="s">
        <v>774</v>
      </c>
      <c r="AA340" t="s">
        <v>774</v>
      </c>
      <c r="AB340" t="s">
        <v>775</v>
      </c>
      <c r="AC340" t="s">
        <v>775</v>
      </c>
      <c r="AD340" t="s">
        <v>775</v>
      </c>
      <c r="AE340" t="s">
        <v>775</v>
      </c>
      <c r="AF340" t="s">
        <v>776</v>
      </c>
      <c r="AG340" t="s">
        <v>776</v>
      </c>
      <c r="AH340" t="s">
        <v>776</v>
      </c>
      <c r="AI340" t="s">
        <v>776</v>
      </c>
      <c r="AJ340" t="s">
        <v>777</v>
      </c>
      <c r="AK340" t="s">
        <v>777</v>
      </c>
      <c r="AL340" t="s">
        <v>777</v>
      </c>
      <c r="AM340" t="s">
        <v>777</v>
      </c>
      <c r="AN340" t="s">
        <v>778</v>
      </c>
      <c r="AO340" t="s">
        <v>778</v>
      </c>
      <c r="AP340" t="s">
        <v>778</v>
      </c>
      <c r="AQ340" t="s">
        <v>778</v>
      </c>
      <c r="AR340" t="s">
        <v>779</v>
      </c>
      <c r="AS340" t="s">
        <v>779</v>
      </c>
      <c r="AT340" t="s">
        <v>779</v>
      </c>
      <c r="AU340" t="s">
        <v>779</v>
      </c>
      <c r="AV340" s="186"/>
      <c r="AW340" s="186"/>
      <c r="AX340" s="16"/>
      <c r="AY340" s="8"/>
      <c r="AZ340" s="8"/>
      <c r="BA340" s="8"/>
    </row>
    <row r="341" spans="1:53" ht="14.5" outlineLevel="1" x14ac:dyDescent="0.35">
      <c r="A341" s="6"/>
      <c r="B341" s="7"/>
      <c r="C341" s="17"/>
      <c r="D341" s="17"/>
      <c r="E341" s="17"/>
      <c r="F341" s="26"/>
      <c r="G341" s="26" t="s">
        <v>784</v>
      </c>
      <c r="H341" t="s">
        <v>1000</v>
      </c>
      <c r="I341" t="s">
        <v>1001</v>
      </c>
      <c r="J341" t="s">
        <v>1002</v>
      </c>
      <c r="K341" t="s">
        <v>967</v>
      </c>
      <c r="L341" t="str">
        <f>H341</f>
        <v>knock</v>
      </c>
      <c r="M341" t="str">
        <f t="shared" ref="M341:AU341" si="151">I341</f>
        <v>pre-em</v>
      </c>
      <c r="N341" t="str">
        <f t="shared" si="151"/>
        <v>selective_and_spraytop</v>
      </c>
      <c r="O341" t="str">
        <f t="shared" si="151"/>
        <v>fungicide</v>
      </c>
      <c r="P341" t="str">
        <f t="shared" si="151"/>
        <v>knock</v>
      </c>
      <c r="Q341" t="str">
        <f t="shared" si="151"/>
        <v>pre-em</v>
      </c>
      <c r="R341" t="str">
        <f t="shared" si="151"/>
        <v>selective_and_spraytop</v>
      </c>
      <c r="S341" t="str">
        <f t="shared" si="151"/>
        <v>fungicide</v>
      </c>
      <c r="T341" t="str">
        <f t="shared" si="151"/>
        <v>knock</v>
      </c>
      <c r="U341" t="str">
        <f t="shared" si="151"/>
        <v>pre-em</v>
      </c>
      <c r="V341" t="str">
        <f t="shared" si="151"/>
        <v>selective_and_spraytop</v>
      </c>
      <c r="W341" t="str">
        <f t="shared" si="151"/>
        <v>fungicide</v>
      </c>
      <c r="X341" t="str">
        <f>T341</f>
        <v>knock</v>
      </c>
      <c r="Y341" t="str">
        <f>U341</f>
        <v>pre-em</v>
      </c>
      <c r="Z341" t="str">
        <f>V341</f>
        <v>selective_and_spraytop</v>
      </c>
      <c r="AA341" t="str">
        <f>W341</f>
        <v>fungicide</v>
      </c>
      <c r="AB341" t="str">
        <f t="shared" si="151"/>
        <v>knock</v>
      </c>
      <c r="AC341" t="str">
        <f t="shared" si="151"/>
        <v>pre-em</v>
      </c>
      <c r="AD341" t="str">
        <f>Z341</f>
        <v>selective_and_spraytop</v>
      </c>
      <c r="AE341" t="str">
        <f>AA341</f>
        <v>fungicide</v>
      </c>
      <c r="AF341" t="str">
        <f>AB341</f>
        <v>knock</v>
      </c>
      <c r="AG341" t="str">
        <f>AC341</f>
        <v>pre-em</v>
      </c>
      <c r="AH341" t="str">
        <f t="shared" si="151"/>
        <v>selective_and_spraytop</v>
      </c>
      <c r="AI341" t="str">
        <f t="shared" si="151"/>
        <v>fungicide</v>
      </c>
      <c r="AJ341" t="str">
        <f t="shared" si="151"/>
        <v>knock</v>
      </c>
      <c r="AK341" t="str">
        <f t="shared" si="151"/>
        <v>pre-em</v>
      </c>
      <c r="AL341" t="str">
        <f t="shared" si="151"/>
        <v>selective_and_spraytop</v>
      </c>
      <c r="AM341" t="str">
        <f t="shared" si="151"/>
        <v>fungicide</v>
      </c>
      <c r="AN341" t="str">
        <f t="shared" si="151"/>
        <v>knock</v>
      </c>
      <c r="AO341" t="str">
        <f t="shared" si="151"/>
        <v>pre-em</v>
      </c>
      <c r="AP341" t="str">
        <f>AL341</f>
        <v>selective_and_spraytop</v>
      </c>
      <c r="AQ341" t="str">
        <f>AM341</f>
        <v>fungicide</v>
      </c>
      <c r="AR341" t="str">
        <f>AN341</f>
        <v>knock</v>
      </c>
      <c r="AS341" t="str">
        <f>AO341</f>
        <v>pre-em</v>
      </c>
      <c r="AT341" t="str">
        <f t="shared" si="151"/>
        <v>selective_and_spraytop</v>
      </c>
      <c r="AU341" t="str">
        <f t="shared" si="151"/>
        <v>fungicide</v>
      </c>
      <c r="AV341" s="186"/>
      <c r="AW341" s="186"/>
      <c r="AX341" s="16"/>
      <c r="AY341" s="8"/>
      <c r="AZ341" s="8"/>
      <c r="BA341" s="8"/>
    </row>
    <row r="342" spans="1:53" ht="14.5" outlineLevel="1" x14ac:dyDescent="0.35">
      <c r="A342" s="6"/>
      <c r="B342" s="7"/>
      <c r="C342" s="17"/>
      <c r="D342" s="17"/>
      <c r="E342" s="17"/>
      <c r="F342" s="26"/>
      <c r="G342" s="26" t="str">
        <f t="shared" ref="G342:G373" si="152">_xlfn.CONCAT(H160:M160)</f>
        <v>AAAA2A1a</v>
      </c>
      <c r="H342" s="222">
        <f t="shared" ref="H342:J361" si="153">IF($H281&gt;0,INDEX($Z$206:$AC$219,MATCH($M160,$Y$206:$Y$219,0),MATCH(H$341,$Z$205:$AC$205,0)),0)</f>
        <v>0</v>
      </c>
      <c r="I342" s="222">
        <f t="shared" si="153"/>
        <v>0</v>
      </c>
      <c r="J342" s="222">
        <f t="shared" si="153"/>
        <v>0</v>
      </c>
      <c r="K342" s="222">
        <f t="shared" ref="K342:K373" si="154">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52"/>
        <v>GGGGAg1a2</v>
      </c>
      <c r="H343" s="222">
        <f t="shared" si="153"/>
        <v>0</v>
      </c>
      <c r="I343" s="222">
        <f t="shared" si="153"/>
        <v>0</v>
      </c>
      <c r="J343" s="222">
        <f t="shared" si="153"/>
        <v>0</v>
      </c>
      <c r="K343" s="222">
        <f t="shared" si="154"/>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52"/>
        <v>GGGGSg1a2</v>
      </c>
      <c r="H344" s="222">
        <f t="shared" si="153"/>
        <v>0</v>
      </c>
      <c r="I344" s="222">
        <f t="shared" si="153"/>
        <v>0</v>
      </c>
      <c r="J344" s="222">
        <f t="shared" si="153"/>
        <v>0</v>
      </c>
      <c r="K344" s="222">
        <f t="shared" si="154"/>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52"/>
        <v>GGGAg2Na2</v>
      </c>
      <c r="H345" s="222">
        <f t="shared" si="153"/>
        <v>0</v>
      </c>
      <c r="I345" s="222">
        <f t="shared" si="153"/>
        <v>0</v>
      </c>
      <c r="J345" s="222">
        <f t="shared" si="153"/>
        <v>0</v>
      </c>
      <c r="K345" s="222">
        <f t="shared" si="154"/>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52"/>
        <v>GGGAg2Ea2</v>
      </c>
      <c r="H346" s="222">
        <f t="shared" si="153"/>
        <v>0</v>
      </c>
      <c r="I346" s="222">
        <f t="shared" si="153"/>
        <v>0</v>
      </c>
      <c r="J346" s="222">
        <f t="shared" si="153"/>
        <v>0</v>
      </c>
      <c r="K346" s="222">
        <f t="shared" si="154"/>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52"/>
        <v>GGGAg2OFa2</v>
      </c>
      <c r="H347" s="222">
        <f t="shared" si="153"/>
        <v>0</v>
      </c>
      <c r="I347" s="222">
        <f t="shared" si="153"/>
        <v>0</v>
      </c>
      <c r="J347" s="222">
        <f t="shared" si="153"/>
        <v>0</v>
      </c>
      <c r="K347" s="222">
        <f t="shared" si="154"/>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52"/>
        <v>GGGC1Na2</v>
      </c>
      <c r="H348" s="222">
        <f t="shared" si="153"/>
        <v>0</v>
      </c>
      <c r="I348" s="222">
        <f t="shared" si="153"/>
        <v>0</v>
      </c>
      <c r="J348" s="222">
        <f t="shared" si="153"/>
        <v>0</v>
      </c>
      <c r="K348" s="222">
        <f t="shared" si="154"/>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52"/>
        <v>GGGC1Ea2</v>
      </c>
      <c r="H349" s="222">
        <f t="shared" si="153"/>
        <v>0</v>
      </c>
      <c r="I349" s="222">
        <f t="shared" si="153"/>
        <v>0</v>
      </c>
      <c r="J349" s="222">
        <f t="shared" si="153"/>
        <v>0</v>
      </c>
      <c r="K349" s="222">
        <f t="shared" si="154"/>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52"/>
        <v>GGGC1Pa2</v>
      </c>
      <c r="H350" s="222">
        <f t="shared" si="153"/>
        <v>0</v>
      </c>
      <c r="I350" s="222">
        <f t="shared" si="153"/>
        <v>0</v>
      </c>
      <c r="J350" s="222">
        <f t="shared" si="153"/>
        <v>0</v>
      </c>
      <c r="K350" s="222">
        <f t="shared" si="154"/>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52"/>
        <v>GGGC1OFa2</v>
      </c>
      <c r="H351" s="222">
        <f t="shared" si="153"/>
        <v>0</v>
      </c>
      <c r="I351" s="222">
        <f t="shared" si="153"/>
        <v>0</v>
      </c>
      <c r="J351" s="222">
        <f t="shared" si="153"/>
        <v>0</v>
      </c>
      <c r="K351" s="222">
        <f t="shared" si="154"/>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52"/>
        <v>SPSPSPSPSPsp</v>
      </c>
      <c r="H352" s="222">
        <f t="shared" si="153"/>
        <v>0</v>
      </c>
      <c r="I352" s="222">
        <f t="shared" si="153"/>
        <v>0</v>
      </c>
      <c r="J352" s="222">
        <f t="shared" si="153"/>
        <v>0</v>
      </c>
      <c r="K352" s="222">
        <f t="shared" si="154"/>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52"/>
        <v>YYWNWl</v>
      </c>
      <c r="H353" s="222">
        <f t="shared" si="153"/>
        <v>1</v>
      </c>
      <c r="I353" s="222">
        <f t="shared" si="153"/>
        <v>1</v>
      </c>
      <c r="J353" s="222">
        <f t="shared" si="153"/>
        <v>3</v>
      </c>
      <c r="K353" s="222">
        <f t="shared" si="154"/>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52"/>
        <v>YYLWNw</v>
      </c>
      <c r="H354" s="222">
        <f t="shared" si="153"/>
        <v>1</v>
      </c>
      <c r="I354" s="222">
        <f t="shared" si="153"/>
        <v>1</v>
      </c>
      <c r="J354" s="222">
        <f t="shared" si="153"/>
        <v>2</v>
      </c>
      <c r="K354" s="222">
        <f t="shared" si="154"/>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52"/>
        <v>YYLWNwd</v>
      </c>
      <c r="H355" s="222">
        <f t="shared" si="153"/>
        <v>0</v>
      </c>
      <c r="I355" s="222">
        <f t="shared" si="153"/>
        <v>1</v>
      </c>
      <c r="J355" s="222">
        <f t="shared" si="153"/>
        <v>2</v>
      </c>
      <c r="K355" s="222">
        <f t="shared" si="154"/>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52"/>
        <v>YYWLWz</v>
      </c>
      <c r="H356" s="222">
        <f t="shared" si="153"/>
        <v>1</v>
      </c>
      <c r="I356" s="222">
        <f t="shared" si="153"/>
        <v>1</v>
      </c>
      <c r="J356" s="222">
        <f t="shared" si="153"/>
        <v>2</v>
      </c>
      <c r="K356" s="222">
        <f t="shared" si="154"/>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52"/>
        <v>YYWLWzd</v>
      </c>
      <c r="H357" s="222">
        <f t="shared" si="153"/>
        <v>0</v>
      </c>
      <c r="I357" s="222">
        <f t="shared" si="153"/>
        <v>1</v>
      </c>
      <c r="J357" s="222">
        <f t="shared" si="153"/>
        <v>2</v>
      </c>
      <c r="K357" s="222">
        <f t="shared" si="154"/>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52"/>
        <v>YYNWLw</v>
      </c>
      <c r="H358" s="222">
        <f t="shared" si="153"/>
        <v>1</v>
      </c>
      <c r="I358" s="222">
        <f t="shared" si="153"/>
        <v>1</v>
      </c>
      <c r="J358" s="222">
        <f t="shared" si="153"/>
        <v>2</v>
      </c>
      <c r="K358" s="222">
        <f t="shared" si="154"/>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52"/>
        <v>YYNWLwd</v>
      </c>
      <c r="H359" s="222">
        <f t="shared" si="153"/>
        <v>0</v>
      </c>
      <c r="I359" s="222">
        <f t="shared" si="153"/>
        <v>1</v>
      </c>
      <c r="J359" s="222">
        <f t="shared" si="153"/>
        <v>2</v>
      </c>
      <c r="K359" s="222">
        <f t="shared" si="154"/>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52"/>
        <v>AYAA2A1w</v>
      </c>
      <c r="H360" s="222">
        <f t="shared" si="153"/>
        <v>1</v>
      </c>
      <c r="I360" s="222">
        <f t="shared" si="153"/>
        <v>1</v>
      </c>
      <c r="J360" s="222">
        <f t="shared" si="153"/>
        <v>2</v>
      </c>
      <c r="K360" s="222">
        <f t="shared" si="154"/>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52"/>
        <v>AYAA2A1wd</v>
      </c>
      <c r="H361" s="222">
        <f t="shared" si="153"/>
        <v>0</v>
      </c>
      <c r="I361" s="222">
        <f t="shared" si="153"/>
        <v>1</v>
      </c>
      <c r="J361" s="222">
        <f t="shared" si="153"/>
        <v>2</v>
      </c>
      <c r="K361" s="222">
        <f t="shared" si="154"/>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52"/>
        <v>AAWA2A1a</v>
      </c>
      <c r="H362" s="222">
        <f t="shared" ref="H362:J381" si="155">IF($H301&gt;0,INDEX($Z$206:$AC$219,MATCH($M180,$Y$206:$Y$219,0),MATCH(H$341,$Z$205:$AC$205,0)),0)</f>
        <v>0</v>
      </c>
      <c r="I362" s="222">
        <f t="shared" si="155"/>
        <v>0</v>
      </c>
      <c r="J362" s="222">
        <f t="shared" si="155"/>
        <v>1</v>
      </c>
      <c r="K362" s="222">
        <f t="shared" si="154"/>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52"/>
        <v>AAAWA1a</v>
      </c>
      <c r="H363" s="222">
        <f t="shared" si="155"/>
        <v>0</v>
      </c>
      <c r="I363" s="222">
        <f t="shared" si="155"/>
        <v>0</v>
      </c>
      <c r="J363" s="222">
        <f t="shared" si="155"/>
        <v>0</v>
      </c>
      <c r="K363" s="222">
        <f t="shared" si="154"/>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52"/>
        <v>YAAA2Wa</v>
      </c>
      <c r="H364" s="222">
        <f t="shared" si="155"/>
        <v>0</v>
      </c>
      <c r="I364" s="222">
        <f t="shared" si="155"/>
        <v>0</v>
      </c>
      <c r="J364" s="222">
        <f t="shared" si="155"/>
        <v>0</v>
      </c>
      <c r="K364" s="222">
        <f t="shared" si="154"/>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52"/>
        <v>AYAWA1w</v>
      </c>
      <c r="H365" s="222">
        <f t="shared" si="155"/>
        <v>1</v>
      </c>
      <c r="I365" s="222">
        <f t="shared" si="155"/>
        <v>1</v>
      </c>
      <c r="J365" s="222">
        <f t="shared" si="155"/>
        <v>2</v>
      </c>
      <c r="K365" s="222">
        <f t="shared" si="154"/>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52"/>
        <v>AYAWA1wd</v>
      </c>
      <c r="H366" s="222">
        <f t="shared" si="155"/>
        <v>0</v>
      </c>
      <c r="I366" s="222">
        <f t="shared" si="155"/>
        <v>1</v>
      </c>
      <c r="J366" s="222">
        <f t="shared" si="155"/>
        <v>2</v>
      </c>
      <c r="K366" s="222">
        <f t="shared" si="154"/>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52"/>
        <v>YAWA2Wa</v>
      </c>
      <c r="H367" s="222">
        <f t="shared" si="155"/>
        <v>0</v>
      </c>
      <c r="I367" s="222">
        <f t="shared" si="155"/>
        <v>0</v>
      </c>
      <c r="J367" s="222">
        <f t="shared" si="155"/>
        <v>1</v>
      </c>
      <c r="K367" s="222">
        <f t="shared" si="154"/>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52"/>
        <v>YYAWWa</v>
      </c>
      <c r="H368" s="222">
        <f t="shared" si="155"/>
        <v>0</v>
      </c>
      <c r="I368" s="222">
        <f t="shared" si="155"/>
        <v>0</v>
      </c>
      <c r="J368" s="222">
        <f t="shared" si="155"/>
        <v>1</v>
      </c>
      <c r="K368" s="222">
        <f t="shared" si="154"/>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52"/>
        <v>YYWA2Ww</v>
      </c>
      <c r="H369" s="222">
        <f t="shared" si="155"/>
        <v>1</v>
      </c>
      <c r="I369" s="222">
        <f t="shared" si="155"/>
        <v>1</v>
      </c>
      <c r="J369" s="222">
        <f t="shared" si="155"/>
        <v>2</v>
      </c>
      <c r="K369" s="222">
        <f t="shared" si="154"/>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52"/>
        <v>YYWA2Wwd</v>
      </c>
      <c r="H370" s="222">
        <f t="shared" si="155"/>
        <v>0</v>
      </c>
      <c r="I370" s="222">
        <f t="shared" si="155"/>
        <v>1</v>
      </c>
      <c r="J370" s="222">
        <f t="shared" si="155"/>
        <v>2</v>
      </c>
      <c r="K370" s="222">
        <f t="shared" si="154"/>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52"/>
        <v>YYWWA1w</v>
      </c>
      <c r="H371" s="222">
        <f t="shared" si="155"/>
        <v>1</v>
      </c>
      <c r="I371" s="222">
        <f t="shared" si="155"/>
        <v>1</v>
      </c>
      <c r="J371" s="222">
        <f t="shared" si="155"/>
        <v>2</v>
      </c>
      <c r="K371" s="222">
        <f t="shared" si="154"/>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52"/>
        <v>YYWWA1wd</v>
      </c>
      <c r="H372" s="222">
        <f t="shared" si="155"/>
        <v>0</v>
      </c>
      <c r="I372" s="222">
        <f t="shared" si="155"/>
        <v>1</v>
      </c>
      <c r="J372" s="222">
        <f t="shared" si="155"/>
        <v>2</v>
      </c>
      <c r="K372" s="222">
        <f t="shared" si="154"/>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52"/>
        <v>YYWWWw</v>
      </c>
      <c r="H373" s="222">
        <f t="shared" si="155"/>
        <v>1</v>
      </c>
      <c r="I373" s="222">
        <f t="shared" si="155"/>
        <v>1</v>
      </c>
      <c r="J373" s="222">
        <f t="shared" si="155"/>
        <v>2</v>
      </c>
      <c r="K373" s="222">
        <f t="shared" si="154"/>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6">_xlfn.CONCAT(H192:M192)</f>
        <v>YYWWWwd</v>
      </c>
      <c r="H374" s="222">
        <f t="shared" si="155"/>
        <v>0</v>
      </c>
      <c r="I374" s="222">
        <f t="shared" si="155"/>
        <v>1</v>
      </c>
      <c r="J374" s="222">
        <f t="shared" si="155"/>
        <v>2</v>
      </c>
      <c r="K374" s="222">
        <f t="shared" ref="K374:K393" si="157">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6"/>
        <v>YYNWBz</v>
      </c>
      <c r="H375" s="222">
        <f t="shared" si="155"/>
        <v>1</v>
      </c>
      <c r="I375" s="222">
        <f t="shared" si="155"/>
        <v>1</v>
      </c>
      <c r="J375" s="222">
        <f t="shared" si="155"/>
        <v>2</v>
      </c>
      <c r="K375" s="222">
        <f t="shared" si="157"/>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6"/>
        <v>YYNWBzd</v>
      </c>
      <c r="H376" s="222">
        <f t="shared" si="155"/>
        <v>0</v>
      </c>
      <c r="I376" s="222">
        <f t="shared" si="155"/>
        <v>1</v>
      </c>
      <c r="J376" s="222">
        <f t="shared" si="155"/>
        <v>2</v>
      </c>
      <c r="K376" s="222">
        <f t="shared" si="157"/>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6"/>
        <v>YYBNWb</v>
      </c>
      <c r="H377" s="222">
        <f t="shared" si="155"/>
        <v>1</v>
      </c>
      <c r="I377" s="222">
        <f t="shared" si="155"/>
        <v>1</v>
      </c>
      <c r="J377" s="222">
        <f t="shared" si="155"/>
        <v>2</v>
      </c>
      <c r="K377" s="222">
        <f t="shared" si="157"/>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6"/>
        <v>YYBNWbd</v>
      </c>
      <c r="H378" s="222">
        <f t="shared" si="155"/>
        <v>0</v>
      </c>
      <c r="I378" s="222">
        <f t="shared" si="155"/>
        <v>1</v>
      </c>
      <c r="J378" s="222">
        <f t="shared" si="155"/>
        <v>2</v>
      </c>
      <c r="K378" s="222">
        <f t="shared" si="157"/>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6"/>
        <v>YYWBNw</v>
      </c>
      <c r="H379" s="222">
        <f t="shared" si="155"/>
        <v>1</v>
      </c>
      <c r="I379" s="222">
        <f t="shared" si="155"/>
        <v>1</v>
      </c>
      <c r="J379" s="222">
        <f t="shared" si="155"/>
        <v>2</v>
      </c>
      <c r="K379" s="222">
        <f t="shared" si="157"/>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6"/>
        <v>YYWBNwd</v>
      </c>
      <c r="H380" s="222">
        <f t="shared" si="155"/>
        <v>0</v>
      </c>
      <c r="I380" s="222">
        <f t="shared" si="155"/>
        <v>1</v>
      </c>
      <c r="J380" s="222">
        <f t="shared" si="155"/>
        <v>2</v>
      </c>
      <c r="K380" s="222">
        <f t="shared" si="157"/>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6"/>
        <v>YYLWBl</v>
      </c>
      <c r="H381" s="222">
        <f t="shared" si="155"/>
        <v>1</v>
      </c>
      <c r="I381" s="222">
        <f t="shared" si="155"/>
        <v>1</v>
      </c>
      <c r="J381" s="222">
        <f t="shared" si="155"/>
        <v>3</v>
      </c>
      <c r="K381" s="222">
        <f t="shared" si="157"/>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6"/>
        <v>YYBLWb</v>
      </c>
      <c r="H382" s="222">
        <f t="shared" ref="H382:J393" si="158">IF($H321&gt;0,INDEX($Z$206:$AC$219,MATCH($M200,$Y$206:$Y$219,0),MATCH(H$341,$Z$205:$AC$205,0)),0)</f>
        <v>1</v>
      </c>
      <c r="I382" s="222">
        <f t="shared" si="158"/>
        <v>1</v>
      </c>
      <c r="J382" s="222">
        <f t="shared" si="158"/>
        <v>2</v>
      </c>
      <c r="K382" s="222">
        <f t="shared" si="157"/>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6"/>
        <v>YYBLWbd</v>
      </c>
      <c r="H383" s="222">
        <f t="shared" si="158"/>
        <v>0</v>
      </c>
      <c r="I383" s="222">
        <f t="shared" si="158"/>
        <v>1</v>
      </c>
      <c r="J383" s="222">
        <f t="shared" si="158"/>
        <v>2</v>
      </c>
      <c r="K383" s="222">
        <f t="shared" si="157"/>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6"/>
        <v>YYWBLw</v>
      </c>
      <c r="H384" s="222">
        <f t="shared" si="158"/>
        <v>1</v>
      </c>
      <c r="I384" s="222">
        <f t="shared" si="158"/>
        <v>1</v>
      </c>
      <c r="J384" s="222">
        <f t="shared" si="158"/>
        <v>2</v>
      </c>
      <c r="K384" s="222">
        <f t="shared" si="157"/>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6"/>
        <v>YYWBLwd</v>
      </c>
      <c r="H385" s="222">
        <f t="shared" si="158"/>
        <v>0</v>
      </c>
      <c r="I385" s="222">
        <f t="shared" si="158"/>
        <v>1</v>
      </c>
      <c r="J385" s="222">
        <f t="shared" si="158"/>
        <v>2</v>
      </c>
      <c r="K385" s="222">
        <f t="shared" si="157"/>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6"/>
        <v>YAAA2Nw</v>
      </c>
      <c r="H386" s="222">
        <f t="shared" si="158"/>
        <v>1</v>
      </c>
      <c r="I386" s="222">
        <f t="shared" si="158"/>
        <v>1</v>
      </c>
      <c r="J386" s="222">
        <f t="shared" si="158"/>
        <v>2</v>
      </c>
      <c r="K386" s="222">
        <f t="shared" si="157"/>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6"/>
        <v>YAAA2Nwd</v>
      </c>
      <c r="H387" s="222">
        <f t="shared" si="158"/>
        <v>0</v>
      </c>
      <c r="I387" s="222">
        <f t="shared" si="158"/>
        <v>1</v>
      </c>
      <c r="J387" s="222">
        <f t="shared" si="158"/>
        <v>2</v>
      </c>
      <c r="K387" s="222">
        <f t="shared" si="157"/>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6"/>
        <v>YYAA2A1z</v>
      </c>
      <c r="H388" s="222">
        <f t="shared" si="158"/>
        <v>1</v>
      </c>
      <c r="I388" s="222">
        <f t="shared" si="158"/>
        <v>1</v>
      </c>
      <c r="J388" s="222">
        <f t="shared" si="158"/>
        <v>2</v>
      </c>
      <c r="K388" s="222">
        <f t="shared" si="157"/>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6"/>
        <v>YYAA2A1zd</v>
      </c>
      <c r="H389" s="222">
        <f t="shared" si="158"/>
        <v>0</v>
      </c>
      <c r="I389" s="222">
        <f t="shared" si="158"/>
        <v>1</v>
      </c>
      <c r="J389" s="222">
        <f t="shared" si="158"/>
        <v>2</v>
      </c>
      <c r="K389" s="222">
        <f t="shared" si="157"/>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6"/>
        <v>AYWA2A1a</v>
      </c>
      <c r="H390" s="222">
        <f t="shared" si="158"/>
        <v>0</v>
      </c>
      <c r="I390" s="222">
        <f t="shared" si="158"/>
        <v>0</v>
      </c>
      <c r="J390" s="222">
        <f t="shared" si="158"/>
        <v>1</v>
      </c>
      <c r="K390" s="222">
        <f t="shared" si="157"/>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6"/>
        <v>AANWA1a</v>
      </c>
      <c r="H391" s="222">
        <f t="shared" si="158"/>
        <v>0</v>
      </c>
      <c r="I391" s="222">
        <f t="shared" si="158"/>
        <v>0</v>
      </c>
      <c r="J391" s="222">
        <f t="shared" si="158"/>
        <v>0</v>
      </c>
      <c r="K391" s="222">
        <f t="shared" si="157"/>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9">_xlfn.CONCAT(H210:M210)</f>
        <v>AAANWa</v>
      </c>
      <c r="H392" s="222">
        <f t="shared" si="158"/>
        <v>0</v>
      </c>
      <c r="I392" s="222">
        <f t="shared" si="158"/>
        <v>0</v>
      </c>
      <c r="J392" s="222">
        <f t="shared" si="158"/>
        <v>0</v>
      </c>
      <c r="K392" s="222">
        <f t="shared" si="157"/>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60">_xlfn.CONCAT(H211:M211)</f>
        <v>MSMSMSMSMSms</v>
      </c>
      <c r="H393" s="222">
        <f t="shared" si="158"/>
        <v>1</v>
      </c>
      <c r="I393" s="222">
        <f t="shared" si="158"/>
        <v>1</v>
      </c>
      <c r="J393" s="222">
        <f t="shared" si="158"/>
        <v>2</v>
      </c>
      <c r="K393" s="222">
        <f t="shared" si="157"/>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1144</v>
      </c>
      <c r="I396" t="s">
        <v>999</v>
      </c>
      <c r="J396" s="693" t="s">
        <v>379</v>
      </c>
      <c r="K396" s="693" t="s">
        <v>772</v>
      </c>
      <c r="L396" s="693" t="s">
        <v>773</v>
      </c>
      <c r="M396" s="693" t="s">
        <v>774</v>
      </c>
      <c r="N396" s="693" t="s">
        <v>775</v>
      </c>
      <c r="O396" s="693" t="s">
        <v>776</v>
      </c>
      <c r="P396" s="693" t="s">
        <v>777</v>
      </c>
      <c r="Q396" s="693" t="s">
        <v>778</v>
      </c>
      <c r="R396" s="693" t="s">
        <v>779</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749</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1121</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1122</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751</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785</v>
      </c>
      <c r="H402" t="s">
        <v>800</v>
      </c>
      <c r="I402" t="s">
        <v>800</v>
      </c>
      <c r="J402" t="s">
        <v>800</v>
      </c>
      <c r="K402" t="s">
        <v>800</v>
      </c>
      <c r="L402" t="s">
        <v>379</v>
      </c>
      <c r="M402" t="s">
        <v>379</v>
      </c>
      <c r="N402" t="s">
        <v>379</v>
      </c>
      <c r="O402" t="s">
        <v>379</v>
      </c>
      <c r="P402" t="s">
        <v>772</v>
      </c>
      <c r="Q402" t="s">
        <v>772</v>
      </c>
      <c r="R402" t="s">
        <v>772</v>
      </c>
      <c r="S402" t="s">
        <v>772</v>
      </c>
      <c r="T402" t="s">
        <v>773</v>
      </c>
      <c r="U402" t="s">
        <v>773</v>
      </c>
      <c r="V402" t="s">
        <v>773</v>
      </c>
      <c r="W402" t="s">
        <v>773</v>
      </c>
      <c r="X402" t="s">
        <v>774</v>
      </c>
      <c r="Y402" t="s">
        <v>774</v>
      </c>
      <c r="Z402" t="s">
        <v>774</v>
      </c>
      <c r="AA402" t="s">
        <v>774</v>
      </c>
      <c r="AB402" t="s">
        <v>775</v>
      </c>
      <c r="AC402" t="s">
        <v>775</v>
      </c>
      <c r="AD402" t="s">
        <v>775</v>
      </c>
      <c r="AE402" t="s">
        <v>775</v>
      </c>
      <c r="AF402" t="s">
        <v>776</v>
      </c>
      <c r="AG402" t="s">
        <v>776</v>
      </c>
      <c r="AH402" t="s">
        <v>776</v>
      </c>
      <c r="AI402" t="s">
        <v>776</v>
      </c>
      <c r="AJ402" t="s">
        <v>777</v>
      </c>
      <c r="AK402" t="s">
        <v>777</v>
      </c>
      <c r="AL402" t="s">
        <v>777</v>
      </c>
      <c r="AM402" t="s">
        <v>777</v>
      </c>
      <c r="AN402" t="s">
        <v>778</v>
      </c>
      <c r="AO402" t="s">
        <v>778</v>
      </c>
      <c r="AP402" t="s">
        <v>778</v>
      </c>
      <c r="AQ402" t="s">
        <v>778</v>
      </c>
      <c r="AR402" t="s">
        <v>779</v>
      </c>
      <c r="AS402" t="s">
        <v>779</v>
      </c>
      <c r="AT402" t="s">
        <v>779</v>
      </c>
      <c r="AU402" t="s">
        <v>779</v>
      </c>
      <c r="AV402" s="186"/>
      <c r="AW402" s="186"/>
      <c r="AX402" s="16"/>
      <c r="AY402" s="8"/>
      <c r="AZ402" s="8"/>
      <c r="BA402" s="8"/>
    </row>
    <row r="403" spans="1:53" ht="14.5" outlineLevel="1" x14ac:dyDescent="0.35">
      <c r="A403" s="6"/>
      <c r="B403" s="7"/>
      <c r="C403" s="17"/>
      <c r="D403" s="17"/>
      <c r="E403" s="17"/>
      <c r="F403" s="26"/>
      <c r="G403" s="26" t="s">
        <v>57</v>
      </c>
      <c r="H403" t="s">
        <v>749</v>
      </c>
      <c r="I403" t="s">
        <v>1121</v>
      </c>
      <c r="J403" t="s">
        <v>1122</v>
      </c>
      <c r="K403" t="s">
        <v>751</v>
      </c>
      <c r="L403" t="str">
        <f>H403</f>
        <v>early</v>
      </c>
      <c r="M403" t="str">
        <f t="shared" ref="M403:AU403" si="161">I403</f>
        <v>at_seeding</v>
      </c>
      <c r="N403" t="str">
        <f t="shared" si="161"/>
        <v>mid</v>
      </c>
      <c r="O403" t="str">
        <f t="shared" si="161"/>
        <v>late</v>
      </c>
      <c r="P403" t="str">
        <f t="shared" si="161"/>
        <v>early</v>
      </c>
      <c r="Q403" t="str">
        <f t="shared" si="161"/>
        <v>at_seeding</v>
      </c>
      <c r="R403" t="str">
        <f t="shared" si="161"/>
        <v>mid</v>
      </c>
      <c r="S403" t="str">
        <f t="shared" si="161"/>
        <v>late</v>
      </c>
      <c r="T403" t="str">
        <f t="shared" si="161"/>
        <v>early</v>
      </c>
      <c r="U403" t="str">
        <f t="shared" si="161"/>
        <v>at_seeding</v>
      </c>
      <c r="V403" t="str">
        <f t="shared" si="161"/>
        <v>mid</v>
      </c>
      <c r="W403" t="str">
        <f t="shared" si="161"/>
        <v>late</v>
      </c>
      <c r="X403" t="str">
        <f>T403</f>
        <v>early</v>
      </c>
      <c r="Y403" t="str">
        <f>U403</f>
        <v>at_seeding</v>
      </c>
      <c r="Z403" t="str">
        <f>V403</f>
        <v>mid</v>
      </c>
      <c r="AA403" t="str">
        <f>W403</f>
        <v>late</v>
      </c>
      <c r="AB403" t="str">
        <f t="shared" si="161"/>
        <v>early</v>
      </c>
      <c r="AC403" t="str">
        <f t="shared" si="161"/>
        <v>at_seeding</v>
      </c>
      <c r="AD403" t="str">
        <f>Z403</f>
        <v>mid</v>
      </c>
      <c r="AE403" t="str">
        <f>AA403</f>
        <v>late</v>
      </c>
      <c r="AF403" t="str">
        <f>AB403</f>
        <v>early</v>
      </c>
      <c r="AG403" t="str">
        <f>AC403</f>
        <v>at_seeding</v>
      </c>
      <c r="AH403" t="str">
        <f t="shared" si="161"/>
        <v>mid</v>
      </c>
      <c r="AI403" t="str">
        <f t="shared" si="161"/>
        <v>late</v>
      </c>
      <c r="AJ403" t="str">
        <f t="shared" si="161"/>
        <v>early</v>
      </c>
      <c r="AK403" t="str">
        <f t="shared" si="161"/>
        <v>at_seeding</v>
      </c>
      <c r="AL403" t="str">
        <f t="shared" si="161"/>
        <v>mid</v>
      </c>
      <c r="AM403" t="str">
        <f t="shared" si="161"/>
        <v>late</v>
      </c>
      <c r="AN403" t="str">
        <f t="shared" si="161"/>
        <v>early</v>
      </c>
      <c r="AO403" t="str">
        <f t="shared" si="161"/>
        <v>at_seeding</v>
      </c>
      <c r="AP403" t="str">
        <f>AL403</f>
        <v>mid</v>
      </c>
      <c r="AQ403" t="str">
        <f>AM403</f>
        <v>late</v>
      </c>
      <c r="AR403" t="str">
        <f>AN403</f>
        <v>early</v>
      </c>
      <c r="AS403" t="str">
        <f>AO403</f>
        <v>at_seeding</v>
      </c>
      <c r="AT403" t="str">
        <f t="shared" si="161"/>
        <v>mid</v>
      </c>
      <c r="AU403" t="str">
        <f t="shared" si="161"/>
        <v>late</v>
      </c>
      <c r="AV403" s="186"/>
      <c r="AW403" s="186"/>
      <c r="AX403" s="16"/>
      <c r="AY403" s="8"/>
      <c r="AZ403" s="8"/>
      <c r="BA403" s="8"/>
    </row>
    <row r="404" spans="1:53" ht="14.5" outlineLevel="1" x14ac:dyDescent="0.35">
      <c r="A404" s="6"/>
      <c r="B404" s="7"/>
      <c r="C404" s="17"/>
      <c r="D404" s="17"/>
      <c r="E404" s="17"/>
      <c r="F404" s="26"/>
      <c r="G404" s="26" t="str">
        <f t="shared" ref="G404:G435" si="162">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62"/>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62"/>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62"/>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62"/>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62"/>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62"/>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62"/>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62"/>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62"/>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62"/>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62"/>
        <v>YYWNWl</v>
      </c>
      <c r="H415" s="222">
        <f t="shared" ref="H415:K419" si="163">INDEX($Z$223:$AC$236,MATCH($M171,$Y$223:$Y$236,0),MATCH(H$403,$Z$222:$AC$222,0))</f>
        <v>0</v>
      </c>
      <c r="I415" s="222">
        <f t="shared" si="163"/>
        <v>58</v>
      </c>
      <c r="J415" s="222">
        <f t="shared" si="163"/>
        <v>0</v>
      </c>
      <c r="K415" s="222">
        <f t="shared" si="163"/>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62"/>
        <v>YYLWNw</v>
      </c>
      <c r="H416" s="222">
        <f t="shared" si="163"/>
        <v>0</v>
      </c>
      <c r="I416" s="222">
        <f t="shared" si="163"/>
        <v>78</v>
      </c>
      <c r="J416" s="222">
        <f t="shared" si="163"/>
        <v>19</v>
      </c>
      <c r="K416" s="222">
        <f t="shared" si="163"/>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62"/>
        <v>YYLWNwd</v>
      </c>
      <c r="H417" s="222">
        <f t="shared" si="163"/>
        <v>0</v>
      </c>
      <c r="I417" s="222">
        <f t="shared" si="163"/>
        <v>78</v>
      </c>
      <c r="J417" s="222">
        <f t="shared" si="163"/>
        <v>19</v>
      </c>
      <c r="K417" s="222">
        <f t="shared" si="163"/>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62"/>
        <v>YYWLWz</v>
      </c>
      <c r="H418" s="222">
        <f t="shared" si="163"/>
        <v>18</v>
      </c>
      <c r="I418" s="222">
        <f t="shared" si="163"/>
        <v>78</v>
      </c>
      <c r="J418" s="222">
        <f t="shared" si="163"/>
        <v>25</v>
      </c>
      <c r="K418" s="222">
        <f t="shared" si="163"/>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62"/>
        <v>YYWLWzd</v>
      </c>
      <c r="H419" s="222">
        <f t="shared" si="163"/>
        <v>18</v>
      </c>
      <c r="I419" s="222">
        <f t="shared" si="163"/>
        <v>78</v>
      </c>
      <c r="J419" s="222">
        <f t="shared" si="163"/>
        <v>25</v>
      </c>
      <c r="K419" s="222">
        <f t="shared" si="163"/>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62"/>
        <v>YYNWLw</v>
      </c>
      <c r="H420" s="222">
        <f t="shared" ref="H420:I439" si="164">INDEX($Z$223:$AC$236,MATCH($M176,$Y$223:$Y$236,0),MATCH(H$403,$Z$222:$AC$222,0))</f>
        <v>0</v>
      </c>
      <c r="I420" s="222">
        <f t="shared" si="164"/>
        <v>78</v>
      </c>
      <c r="J420" s="878">
        <f>INDEX($Z$223:$AC$236,MATCH($M176,$Y$223:$Y$236,0),MATCH(J$403,$Z$222:$AC$222,0))-10</f>
        <v>9</v>
      </c>
      <c r="K420" s="222">
        <f t="shared" ref="K420:K455" si="165">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62"/>
        <v>YYNWLwd</v>
      </c>
      <c r="H421" s="222">
        <f t="shared" si="164"/>
        <v>0</v>
      </c>
      <c r="I421" s="222">
        <f t="shared" si="164"/>
        <v>78</v>
      </c>
      <c r="J421" s="878">
        <f>INDEX($Z$223:$AC$236,MATCH($M177,$Y$223:$Y$236,0),MATCH(J$403,$Z$222:$AC$222,0))-10</f>
        <v>9</v>
      </c>
      <c r="K421" s="222">
        <f t="shared" si="165"/>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62"/>
        <v>AYAA2A1w</v>
      </c>
      <c r="H422" s="222">
        <f t="shared" si="164"/>
        <v>0</v>
      </c>
      <c r="I422" s="222">
        <f t="shared" si="164"/>
        <v>78</v>
      </c>
      <c r="J422" s="878">
        <f>INDEX($Z$223:$AC$236,MATCH($M178,$Y$223:$Y$236,0),MATCH(J$403,$Z$222:$AC$222,0))-13</f>
        <v>6</v>
      </c>
      <c r="K422" s="222">
        <f t="shared" si="165"/>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62"/>
        <v>AYAA2A1wd</v>
      </c>
      <c r="H423" s="222">
        <f t="shared" si="164"/>
        <v>0</v>
      </c>
      <c r="I423" s="222">
        <f t="shared" si="164"/>
        <v>78</v>
      </c>
      <c r="J423" s="878">
        <f>INDEX($Z$223:$AC$236,MATCH($M179,$Y$223:$Y$236,0),MATCH(J$403,$Z$222:$AC$222,0))-13</f>
        <v>6</v>
      </c>
      <c r="K423" s="222">
        <f t="shared" si="165"/>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62"/>
        <v>AAWA2A1a</v>
      </c>
      <c r="H424" s="222">
        <f t="shared" si="164"/>
        <v>0</v>
      </c>
      <c r="I424" s="222">
        <f t="shared" si="164"/>
        <v>20</v>
      </c>
      <c r="J424" s="222">
        <f>INDEX($Z$223:$AC$236,MATCH($M180,$Y$223:$Y$236,0),MATCH(J$403,$Z$222:$AC$222,0))</f>
        <v>0</v>
      </c>
      <c r="K424" s="222">
        <f t="shared" si="165"/>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62"/>
        <v>AAAWA1a</v>
      </c>
      <c r="H425" s="222">
        <f t="shared" si="164"/>
        <v>0</v>
      </c>
      <c r="I425" s="222">
        <f t="shared" si="164"/>
        <v>20</v>
      </c>
      <c r="J425" s="222">
        <f>INDEX($Z$223:$AC$236,MATCH($M181,$Y$223:$Y$236,0),MATCH(J$403,$Z$222:$AC$222,0))</f>
        <v>0</v>
      </c>
      <c r="K425" s="222">
        <f t="shared" si="165"/>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62"/>
        <v>YAAA2Wa</v>
      </c>
      <c r="H426" s="222">
        <f t="shared" si="164"/>
        <v>0</v>
      </c>
      <c r="I426" s="222">
        <f t="shared" si="164"/>
        <v>20</v>
      </c>
      <c r="J426" s="222">
        <f>INDEX($Z$223:$AC$236,MATCH($M182,$Y$223:$Y$236,0),MATCH(J$403,$Z$222:$AC$222,0))</f>
        <v>0</v>
      </c>
      <c r="K426" s="222">
        <f t="shared" si="165"/>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62"/>
        <v>AYAWA1w</v>
      </c>
      <c r="H427" s="222">
        <f t="shared" si="164"/>
        <v>0</v>
      </c>
      <c r="I427" s="222">
        <f t="shared" si="164"/>
        <v>78</v>
      </c>
      <c r="J427" s="878">
        <f>INDEX($Z$223:$AC$236,MATCH($M183,$Y$223:$Y$236,0),MATCH(J$403,$Z$222:$AC$222,0))-10</f>
        <v>9</v>
      </c>
      <c r="K427" s="222">
        <f t="shared" si="165"/>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62"/>
        <v>AYAWA1wd</v>
      </c>
      <c r="H428" s="222">
        <f t="shared" si="164"/>
        <v>0</v>
      </c>
      <c r="I428" s="222">
        <f t="shared" si="164"/>
        <v>78</v>
      </c>
      <c r="J428" s="878">
        <f>INDEX($Z$223:$AC$236,MATCH($M184,$Y$223:$Y$236,0),MATCH(J$403,$Z$222:$AC$222,0))-10</f>
        <v>9</v>
      </c>
      <c r="K428" s="222">
        <f t="shared" si="165"/>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62"/>
        <v>YAWA2Wa</v>
      </c>
      <c r="H429" s="222">
        <f t="shared" si="164"/>
        <v>0</v>
      </c>
      <c r="I429" s="222">
        <f t="shared" si="164"/>
        <v>20</v>
      </c>
      <c r="J429" s="222">
        <f>INDEX($Z$223:$AC$236,MATCH($M185,$Y$223:$Y$236,0),MATCH(J$403,$Z$222:$AC$222,0))</f>
        <v>0</v>
      </c>
      <c r="K429" s="222">
        <f t="shared" si="165"/>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62"/>
        <v>YYAWWa</v>
      </c>
      <c r="H430" s="222">
        <f t="shared" si="164"/>
        <v>0</v>
      </c>
      <c r="I430" s="222">
        <f t="shared" si="164"/>
        <v>20</v>
      </c>
      <c r="J430" s="222">
        <f>INDEX($Z$223:$AC$236,MATCH($M186,$Y$223:$Y$236,0),MATCH(J$403,$Z$222:$AC$222,0))</f>
        <v>0</v>
      </c>
      <c r="K430" s="222">
        <f t="shared" si="165"/>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62"/>
        <v>YYWA2Ww</v>
      </c>
      <c r="H431" s="222">
        <f t="shared" si="164"/>
        <v>0</v>
      </c>
      <c r="I431" s="222">
        <f t="shared" si="164"/>
        <v>78</v>
      </c>
      <c r="J431" s="222">
        <f>INDEX($Z$223:$AC$236,MATCH($M187,$Y$223:$Y$236,0),MATCH(J$403,$Z$222:$AC$222,0))</f>
        <v>19</v>
      </c>
      <c r="K431" s="222">
        <f t="shared" si="165"/>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62"/>
        <v>YYWA2Wwd</v>
      </c>
      <c r="H432" s="222">
        <f t="shared" si="164"/>
        <v>0</v>
      </c>
      <c r="I432" s="222">
        <f t="shared" si="164"/>
        <v>78</v>
      </c>
      <c r="J432" s="222">
        <f>INDEX($Z$223:$AC$236,MATCH($M188,$Y$223:$Y$236,0),MATCH(J$403,$Z$222:$AC$222,0))</f>
        <v>19</v>
      </c>
      <c r="K432" s="222">
        <f t="shared" si="165"/>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62"/>
        <v>YYWWA1w</v>
      </c>
      <c r="H433" s="222">
        <f t="shared" si="164"/>
        <v>0</v>
      </c>
      <c r="I433" s="222">
        <f t="shared" si="164"/>
        <v>78</v>
      </c>
      <c r="J433" s="878">
        <f>INDEX($Z$223:$AC$236,MATCH($M189,$Y$223:$Y$236,0),MATCH(J$403,$Z$222:$AC$222,0))-10</f>
        <v>9</v>
      </c>
      <c r="K433" s="222">
        <f t="shared" si="165"/>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62"/>
        <v>YYWWA1wd</v>
      </c>
      <c r="H434" s="222">
        <f t="shared" si="164"/>
        <v>0</v>
      </c>
      <c r="I434" s="222">
        <f t="shared" si="164"/>
        <v>78</v>
      </c>
      <c r="J434" s="878">
        <f>INDEX($Z$223:$AC$236,MATCH($M190,$Y$223:$Y$236,0),MATCH(J$403,$Z$222:$AC$222,0))-10</f>
        <v>9</v>
      </c>
      <c r="K434" s="222">
        <f t="shared" si="165"/>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62"/>
        <v>YYWWWw</v>
      </c>
      <c r="H435" s="222">
        <f t="shared" si="164"/>
        <v>0</v>
      </c>
      <c r="I435" s="222">
        <f t="shared" si="164"/>
        <v>78</v>
      </c>
      <c r="J435" s="222">
        <f t="shared" ref="J435:J445" si="166">INDEX($Z$223:$AC$236,MATCH($M191,$Y$223:$Y$236,0),MATCH(J$403,$Z$222:$AC$222,0))</f>
        <v>19</v>
      </c>
      <c r="K435" s="222">
        <f t="shared" si="165"/>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7">_xlfn.CONCAT(H192:M192)</f>
        <v>YYWWWwd</v>
      </c>
      <c r="H436" s="222">
        <f t="shared" si="164"/>
        <v>0</v>
      </c>
      <c r="I436" s="222">
        <f t="shared" si="164"/>
        <v>78</v>
      </c>
      <c r="J436" s="222">
        <f t="shared" si="166"/>
        <v>19</v>
      </c>
      <c r="K436" s="222">
        <f t="shared" si="165"/>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7"/>
        <v>YYNWBz</v>
      </c>
      <c r="H437" s="222">
        <f t="shared" si="164"/>
        <v>18</v>
      </c>
      <c r="I437" s="222">
        <f t="shared" si="164"/>
        <v>78</v>
      </c>
      <c r="J437" s="222">
        <f t="shared" si="166"/>
        <v>25</v>
      </c>
      <c r="K437" s="222">
        <f t="shared" si="165"/>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7"/>
        <v>YYNWBzd</v>
      </c>
      <c r="H438" s="222">
        <f t="shared" si="164"/>
        <v>18</v>
      </c>
      <c r="I438" s="222">
        <f t="shared" si="164"/>
        <v>78</v>
      </c>
      <c r="J438" s="222">
        <f t="shared" si="166"/>
        <v>25</v>
      </c>
      <c r="K438" s="222">
        <f t="shared" si="165"/>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7"/>
        <v>YYBNWb</v>
      </c>
      <c r="H439" s="222">
        <f t="shared" si="164"/>
        <v>0</v>
      </c>
      <c r="I439" s="222">
        <f t="shared" si="164"/>
        <v>78</v>
      </c>
      <c r="J439" s="222">
        <f t="shared" si="166"/>
        <v>19</v>
      </c>
      <c r="K439" s="222">
        <f t="shared" si="165"/>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7"/>
        <v>YYBNWbd</v>
      </c>
      <c r="H440" s="222">
        <f t="shared" ref="H440:I455" si="168">INDEX($Z$223:$AC$236,MATCH($M196,$Y$223:$Y$236,0),MATCH(H$403,$Z$222:$AC$222,0))</f>
        <v>0</v>
      </c>
      <c r="I440" s="222">
        <f t="shared" si="168"/>
        <v>78</v>
      </c>
      <c r="J440" s="222">
        <f t="shared" si="166"/>
        <v>19</v>
      </c>
      <c r="K440" s="222">
        <f t="shared" si="165"/>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7"/>
        <v>YYWBNw</v>
      </c>
      <c r="H441" s="222">
        <f t="shared" si="168"/>
        <v>0</v>
      </c>
      <c r="I441" s="222">
        <f t="shared" si="168"/>
        <v>78</v>
      </c>
      <c r="J441" s="222">
        <f t="shared" si="166"/>
        <v>19</v>
      </c>
      <c r="K441" s="222">
        <f t="shared" si="165"/>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7"/>
        <v>YYWBNwd</v>
      </c>
      <c r="H442" s="222">
        <f t="shared" si="168"/>
        <v>0</v>
      </c>
      <c r="I442" s="222">
        <f t="shared" si="168"/>
        <v>78</v>
      </c>
      <c r="J442" s="222">
        <f t="shared" si="166"/>
        <v>19</v>
      </c>
      <c r="K442" s="222">
        <f t="shared" si="165"/>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7"/>
        <v>YYLWBl</v>
      </c>
      <c r="H443" s="222">
        <f t="shared" si="168"/>
        <v>0</v>
      </c>
      <c r="I443" s="222">
        <f t="shared" si="168"/>
        <v>58</v>
      </c>
      <c r="J443" s="222">
        <f t="shared" si="166"/>
        <v>0</v>
      </c>
      <c r="K443" s="222">
        <f t="shared" si="165"/>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7"/>
        <v>YYBLWb</v>
      </c>
      <c r="H444" s="222">
        <f t="shared" si="168"/>
        <v>0</v>
      </c>
      <c r="I444" s="222">
        <f t="shared" si="168"/>
        <v>78</v>
      </c>
      <c r="J444" s="222">
        <f t="shared" si="166"/>
        <v>19</v>
      </c>
      <c r="K444" s="222">
        <f t="shared" si="165"/>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7"/>
        <v>YYBLWbd</v>
      </c>
      <c r="H445" s="222">
        <f t="shared" si="168"/>
        <v>0</v>
      </c>
      <c r="I445" s="222">
        <f t="shared" si="168"/>
        <v>78</v>
      </c>
      <c r="J445" s="222">
        <f t="shared" si="166"/>
        <v>19</v>
      </c>
      <c r="K445" s="222">
        <f t="shared" si="165"/>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7"/>
        <v>YYWBLw</v>
      </c>
      <c r="H446" s="222">
        <f t="shared" si="168"/>
        <v>0</v>
      </c>
      <c r="I446" s="222">
        <f t="shared" si="168"/>
        <v>78</v>
      </c>
      <c r="J446" s="878">
        <f>INDEX($Z$223:$AC$236,MATCH($M202,$Y$223:$Y$236,0),MATCH(J$403,$Z$222:$AC$222,0))-10</f>
        <v>9</v>
      </c>
      <c r="K446" s="222">
        <f t="shared" si="165"/>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7"/>
        <v>YYWBLwd</v>
      </c>
      <c r="H447" s="222">
        <f t="shared" si="168"/>
        <v>0</v>
      </c>
      <c r="I447" s="222">
        <f t="shared" si="168"/>
        <v>78</v>
      </c>
      <c r="J447" s="878">
        <f>INDEX($Z$223:$AC$236,MATCH($M203,$Y$223:$Y$236,0),MATCH(J$403,$Z$222:$AC$222,0))-10</f>
        <v>9</v>
      </c>
      <c r="K447" s="222">
        <f t="shared" si="165"/>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7"/>
        <v>YAAA2Nw</v>
      </c>
      <c r="H448" s="222">
        <f t="shared" si="168"/>
        <v>0</v>
      </c>
      <c r="I448" s="222">
        <f t="shared" si="168"/>
        <v>78</v>
      </c>
      <c r="J448" s="222">
        <f>INDEX($Z$223:$AC$236,MATCH($M204,$Y$223:$Y$236,0),MATCH(J$403,$Z$222:$AC$222,0))</f>
        <v>19</v>
      </c>
      <c r="K448" s="222">
        <f t="shared" si="165"/>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7"/>
        <v>YAAA2Nwd</v>
      </c>
      <c r="H449" s="222">
        <f t="shared" si="168"/>
        <v>0</v>
      </c>
      <c r="I449" s="222">
        <f t="shared" si="168"/>
        <v>78</v>
      </c>
      <c r="J449" s="222">
        <f>INDEX($Z$223:$AC$236,MATCH($M205,$Y$223:$Y$236,0),MATCH(J$403,$Z$222:$AC$222,0))</f>
        <v>19</v>
      </c>
      <c r="K449" s="222">
        <f t="shared" si="165"/>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7"/>
        <v>YYAA2A1z</v>
      </c>
      <c r="H450" s="222">
        <f t="shared" si="168"/>
        <v>18</v>
      </c>
      <c r="I450" s="222">
        <f t="shared" si="168"/>
        <v>78</v>
      </c>
      <c r="J450" s="878">
        <f>INDEX($Z$223:$AC$236,MATCH($M206,$Y$223:$Y$236,0),MATCH(J$403,$Z$222:$AC$222,0))-13</f>
        <v>12</v>
      </c>
      <c r="K450" s="222">
        <f t="shared" si="165"/>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7"/>
        <v>YYAA2A1zd</v>
      </c>
      <c r="H451" s="222">
        <f t="shared" si="168"/>
        <v>18</v>
      </c>
      <c r="I451" s="222">
        <f t="shared" si="168"/>
        <v>78</v>
      </c>
      <c r="J451" s="878">
        <f>INDEX($Z$223:$AC$236,MATCH($M207,$Y$223:$Y$236,0),MATCH(J$403,$Z$222:$AC$222,0))-13</f>
        <v>12</v>
      </c>
      <c r="K451" s="222">
        <f t="shared" si="165"/>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7"/>
        <v>AYWA2A1a</v>
      </c>
      <c r="H452" s="222">
        <f t="shared" si="168"/>
        <v>0</v>
      </c>
      <c r="I452" s="222">
        <f t="shared" si="168"/>
        <v>20</v>
      </c>
      <c r="J452" s="222">
        <f>INDEX($Z$223:$AC$236,MATCH($M208,$Y$223:$Y$236,0),MATCH(J$403,$Z$222:$AC$222,0))</f>
        <v>0</v>
      </c>
      <c r="K452" s="222">
        <f t="shared" si="165"/>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7"/>
        <v>AANWA1a</v>
      </c>
      <c r="H453" s="222">
        <f t="shared" si="168"/>
        <v>0</v>
      </c>
      <c r="I453" s="222">
        <f t="shared" si="168"/>
        <v>20</v>
      </c>
      <c r="J453" s="222">
        <f>INDEX($Z$223:$AC$236,MATCH($M209,$Y$223:$Y$236,0),MATCH(J$403,$Z$222:$AC$222,0))</f>
        <v>0</v>
      </c>
      <c r="K453" s="222">
        <f t="shared" si="165"/>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9">_xlfn.CONCAT(H210:M210)</f>
        <v>AAANWa</v>
      </c>
      <c r="H454" s="222">
        <f t="shared" si="168"/>
        <v>0</v>
      </c>
      <c r="I454" s="222">
        <f t="shared" si="168"/>
        <v>20</v>
      </c>
      <c r="J454" s="222">
        <f>INDEX($Z$223:$AC$236,MATCH($M210,$Y$223:$Y$236,0),MATCH(J$403,$Z$222:$AC$222,0))</f>
        <v>0</v>
      </c>
      <c r="K454" s="222">
        <f t="shared" si="165"/>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70">_xlfn.CONCAT(H211:M211)</f>
        <v>MSMSMSMSMSms</v>
      </c>
      <c r="H455" s="222">
        <f t="shared" si="168"/>
        <v>0</v>
      </c>
      <c r="I455" s="222">
        <f t="shared" si="168"/>
        <v>58</v>
      </c>
      <c r="J455" s="222">
        <f>INDEX($Z$223:$AC$236,MATCH($M211,$Y$223:$Y$236,0),MATCH(J$403,$Z$222:$AC$222,0))</f>
        <v>0</v>
      </c>
      <c r="K455" s="222">
        <f t="shared" si="165"/>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783</v>
      </c>
      <c r="J458" s="693" t="s">
        <v>379</v>
      </c>
      <c r="K458" s="693" t="s">
        <v>772</v>
      </c>
      <c r="L458" s="693" t="s">
        <v>773</v>
      </c>
      <c r="M458" s="693" t="s">
        <v>774</v>
      </c>
      <c r="N458" s="693" t="s">
        <v>775</v>
      </c>
      <c r="O458" s="693" t="s">
        <v>776</v>
      </c>
      <c r="P458" s="693" t="s">
        <v>777</v>
      </c>
      <c r="Q458" s="693" t="s">
        <v>778</v>
      </c>
      <c r="R458" s="693" t="s">
        <v>779</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999</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785</v>
      </c>
      <c r="H461" t="s">
        <v>800</v>
      </c>
      <c r="I461" t="s">
        <v>800</v>
      </c>
      <c r="J461" t="s">
        <v>800</v>
      </c>
      <c r="K461" t="s">
        <v>800</v>
      </c>
      <c r="L461" t="s">
        <v>379</v>
      </c>
      <c r="M461" t="s">
        <v>379</v>
      </c>
      <c r="N461" t="s">
        <v>379</v>
      </c>
      <c r="O461" t="s">
        <v>379</v>
      </c>
      <c r="P461" t="s">
        <v>772</v>
      </c>
      <c r="Q461" t="s">
        <v>772</v>
      </c>
      <c r="R461" t="s">
        <v>772</v>
      </c>
      <c r="S461" t="s">
        <v>772</v>
      </c>
      <c r="T461" t="s">
        <v>773</v>
      </c>
      <c r="U461" t="s">
        <v>773</v>
      </c>
      <c r="V461" t="s">
        <v>773</v>
      </c>
      <c r="W461" t="s">
        <v>773</v>
      </c>
      <c r="X461" t="s">
        <v>774</v>
      </c>
      <c r="Y461" t="s">
        <v>774</v>
      </c>
      <c r="Z461" t="s">
        <v>774</v>
      </c>
      <c r="AA461" t="s">
        <v>774</v>
      </c>
      <c r="AB461" t="s">
        <v>775</v>
      </c>
      <c r="AC461" t="s">
        <v>775</v>
      </c>
      <c r="AD461" t="s">
        <v>775</v>
      </c>
      <c r="AE461" t="s">
        <v>775</v>
      </c>
      <c r="AF461" t="s">
        <v>776</v>
      </c>
      <c r="AG461" t="s">
        <v>776</v>
      </c>
      <c r="AH461" t="s">
        <v>776</v>
      </c>
      <c r="AI461" t="s">
        <v>776</v>
      </c>
      <c r="AJ461" t="s">
        <v>777</v>
      </c>
      <c r="AK461" t="s">
        <v>777</v>
      </c>
      <c r="AL461" t="s">
        <v>777</v>
      </c>
      <c r="AM461" t="s">
        <v>777</v>
      </c>
      <c r="AN461" t="s">
        <v>778</v>
      </c>
      <c r="AO461" t="s">
        <v>778</v>
      </c>
      <c r="AP461" t="s">
        <v>778</v>
      </c>
      <c r="AQ461" t="s">
        <v>778</v>
      </c>
      <c r="AR461" t="s">
        <v>779</v>
      </c>
      <c r="AS461" t="s">
        <v>779</v>
      </c>
      <c r="AT461" t="s">
        <v>779</v>
      </c>
      <c r="AU461" t="s">
        <v>779</v>
      </c>
      <c r="AV461" s="186"/>
      <c r="AW461" s="186"/>
      <c r="AX461" s="16"/>
      <c r="AY461" s="8"/>
      <c r="AZ461" s="8"/>
      <c r="BA461" s="8"/>
    </row>
    <row r="462" spans="1:53" ht="14.5" outlineLevel="1" x14ac:dyDescent="0.35">
      <c r="A462" s="6"/>
      <c r="B462" s="7"/>
      <c r="C462" s="17"/>
      <c r="D462" s="17"/>
      <c r="E462" s="17"/>
      <c r="F462" s="26"/>
      <c r="G462" s="26" t="s">
        <v>786</v>
      </c>
      <c r="H462" t="s">
        <v>749</v>
      </c>
      <c r="I462" t="s">
        <v>1121</v>
      </c>
      <c r="J462" t="s">
        <v>1122</v>
      </c>
      <c r="K462" t="s">
        <v>751</v>
      </c>
      <c r="L462" t="str">
        <f t="shared" ref="L462:AU462" si="171">H462</f>
        <v>early</v>
      </c>
      <c r="M462" t="str">
        <f t="shared" si="171"/>
        <v>at_seeding</v>
      </c>
      <c r="N462" t="str">
        <f t="shared" si="171"/>
        <v>mid</v>
      </c>
      <c r="O462" t="str">
        <f t="shared" si="171"/>
        <v>late</v>
      </c>
      <c r="P462" t="str">
        <f t="shared" si="171"/>
        <v>early</v>
      </c>
      <c r="Q462" t="str">
        <f t="shared" si="171"/>
        <v>at_seeding</v>
      </c>
      <c r="R462" t="str">
        <f t="shared" si="171"/>
        <v>mid</v>
      </c>
      <c r="S462" t="str">
        <f t="shared" si="171"/>
        <v>late</v>
      </c>
      <c r="T462" t="str">
        <f t="shared" si="171"/>
        <v>early</v>
      </c>
      <c r="U462" t="str">
        <f t="shared" si="171"/>
        <v>at_seeding</v>
      </c>
      <c r="V462" t="str">
        <f t="shared" si="171"/>
        <v>mid</v>
      </c>
      <c r="W462" t="str">
        <f t="shared" si="171"/>
        <v>late</v>
      </c>
      <c r="X462" t="str">
        <f>T462</f>
        <v>early</v>
      </c>
      <c r="Y462" t="str">
        <f>U462</f>
        <v>at_seeding</v>
      </c>
      <c r="Z462" t="str">
        <f>V462</f>
        <v>mid</v>
      </c>
      <c r="AA462" t="str">
        <f>W462</f>
        <v>late</v>
      </c>
      <c r="AB462" t="str">
        <f t="shared" si="171"/>
        <v>early</v>
      </c>
      <c r="AC462" t="str">
        <f t="shared" si="171"/>
        <v>at_seeding</v>
      </c>
      <c r="AD462" t="str">
        <f>Z462</f>
        <v>mid</v>
      </c>
      <c r="AE462" t="str">
        <f>AA462</f>
        <v>late</v>
      </c>
      <c r="AF462" t="str">
        <f>AB462</f>
        <v>early</v>
      </c>
      <c r="AG462" t="str">
        <f>AC462</f>
        <v>at_seeding</v>
      </c>
      <c r="AH462" t="str">
        <f t="shared" si="171"/>
        <v>mid</v>
      </c>
      <c r="AI462" t="str">
        <f t="shared" si="171"/>
        <v>late</v>
      </c>
      <c r="AJ462" t="str">
        <f t="shared" si="171"/>
        <v>early</v>
      </c>
      <c r="AK462" t="str">
        <f t="shared" si="171"/>
        <v>at_seeding</v>
      </c>
      <c r="AL462" t="str">
        <f t="shared" si="171"/>
        <v>mid</v>
      </c>
      <c r="AM462" t="str">
        <f t="shared" si="171"/>
        <v>late</v>
      </c>
      <c r="AN462" t="str">
        <f t="shared" si="171"/>
        <v>early</v>
      </c>
      <c r="AO462" t="str">
        <f t="shared" si="171"/>
        <v>at_seeding</v>
      </c>
      <c r="AP462" t="str">
        <f>AL462</f>
        <v>mid</v>
      </c>
      <c r="AQ462" t="str">
        <f>AM462</f>
        <v>late</v>
      </c>
      <c r="AR462" t="str">
        <f>AN462</f>
        <v>early</v>
      </c>
      <c r="AS462" t="str">
        <f>AO462</f>
        <v>at_seeding</v>
      </c>
      <c r="AT462" t="str">
        <f t="shared" si="171"/>
        <v>mid</v>
      </c>
      <c r="AU462" t="str">
        <f t="shared" si="171"/>
        <v>late</v>
      </c>
      <c r="AV462" s="186"/>
      <c r="AW462" s="186"/>
      <c r="AX462" s="16"/>
      <c r="AY462" s="8"/>
      <c r="AZ462" s="8"/>
      <c r="BA462" s="8"/>
    </row>
    <row r="463" spans="1:53" ht="14.5" outlineLevel="1" x14ac:dyDescent="0.35">
      <c r="A463" s="6"/>
      <c r="B463" s="7"/>
      <c r="C463" s="17"/>
      <c r="D463" s="17"/>
      <c r="E463" s="17"/>
      <c r="F463" s="26"/>
      <c r="G463" s="26" t="str">
        <f t="shared" ref="G463:G494" si="172">_xlfn.CONCAT(H160:M160)</f>
        <v>AAAA2A1a</v>
      </c>
      <c r="H463" s="222">
        <f t="shared" ref="H463:K472" si="173">IF(H404&gt;0,1,0)</f>
        <v>0</v>
      </c>
      <c r="I463" s="222">
        <f t="shared" si="173"/>
        <v>1</v>
      </c>
      <c r="J463" s="222">
        <f t="shared" si="173"/>
        <v>0</v>
      </c>
      <c r="K463" s="222">
        <f t="shared" si="173"/>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72"/>
        <v>GGGGAg1a2</v>
      </c>
      <c r="H464" s="222">
        <f t="shared" si="173"/>
        <v>0</v>
      </c>
      <c r="I464" s="222">
        <f t="shared" si="173"/>
        <v>0</v>
      </c>
      <c r="J464" s="222">
        <f t="shared" si="173"/>
        <v>0</v>
      </c>
      <c r="K464" s="222">
        <f t="shared" si="173"/>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72"/>
        <v>GGGGSg1a2</v>
      </c>
      <c r="H465" s="222">
        <f t="shared" si="173"/>
        <v>0</v>
      </c>
      <c r="I465" s="222">
        <f t="shared" si="173"/>
        <v>0</v>
      </c>
      <c r="J465" s="222">
        <f t="shared" si="173"/>
        <v>0</v>
      </c>
      <c r="K465" s="222">
        <f t="shared" si="173"/>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72"/>
        <v>GGGAg2Na2</v>
      </c>
      <c r="H466" s="222">
        <f t="shared" si="173"/>
        <v>0</v>
      </c>
      <c r="I466" s="222">
        <f t="shared" si="173"/>
        <v>0</v>
      </c>
      <c r="J466" s="222">
        <f t="shared" si="173"/>
        <v>0</v>
      </c>
      <c r="K466" s="222">
        <f t="shared" si="173"/>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72"/>
        <v>GGGAg2Ea2</v>
      </c>
      <c r="H467" s="222">
        <f t="shared" si="173"/>
        <v>0</v>
      </c>
      <c r="I467" s="222">
        <f t="shared" si="173"/>
        <v>0</v>
      </c>
      <c r="J467" s="222">
        <f t="shared" si="173"/>
        <v>0</v>
      </c>
      <c r="K467" s="222">
        <f t="shared" si="173"/>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72"/>
        <v>GGGAg2OFa2</v>
      </c>
      <c r="H468" s="222">
        <f t="shared" si="173"/>
        <v>0</v>
      </c>
      <c r="I468" s="222">
        <f t="shared" si="173"/>
        <v>0</v>
      </c>
      <c r="J468" s="222">
        <f t="shared" si="173"/>
        <v>0</v>
      </c>
      <c r="K468" s="222">
        <f t="shared" si="173"/>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72"/>
        <v>GGGC1Na2</v>
      </c>
      <c r="H469" s="222">
        <f t="shared" si="173"/>
        <v>0</v>
      </c>
      <c r="I469" s="222">
        <f t="shared" si="173"/>
        <v>0</v>
      </c>
      <c r="J469" s="222">
        <f t="shared" si="173"/>
        <v>0</v>
      </c>
      <c r="K469" s="222">
        <f t="shared" si="173"/>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72"/>
        <v>GGGC1Ea2</v>
      </c>
      <c r="H470" s="222">
        <f t="shared" si="173"/>
        <v>0</v>
      </c>
      <c r="I470" s="222">
        <f t="shared" si="173"/>
        <v>0</v>
      </c>
      <c r="J470" s="222">
        <f t="shared" si="173"/>
        <v>0</v>
      </c>
      <c r="K470" s="222">
        <f t="shared" si="173"/>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72"/>
        <v>GGGC1Pa2</v>
      </c>
      <c r="H471" s="222">
        <f t="shared" si="173"/>
        <v>0</v>
      </c>
      <c r="I471" s="222">
        <f t="shared" si="173"/>
        <v>0</v>
      </c>
      <c r="J471" s="222">
        <f t="shared" si="173"/>
        <v>0</v>
      </c>
      <c r="K471" s="222">
        <f t="shared" si="173"/>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72"/>
        <v>GGGC1OFa2</v>
      </c>
      <c r="H472" s="222">
        <f t="shared" si="173"/>
        <v>0</v>
      </c>
      <c r="I472" s="222">
        <f t="shared" si="173"/>
        <v>0</v>
      </c>
      <c r="J472" s="222">
        <f t="shared" si="173"/>
        <v>0</v>
      </c>
      <c r="K472" s="222">
        <f t="shared" si="173"/>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72"/>
        <v>SPSPSPSPSPsp</v>
      </c>
      <c r="H473" s="222">
        <f t="shared" ref="H473:K473" si="174">IF(H414&gt;0,1,0)</f>
        <v>0</v>
      </c>
      <c r="I473" s="222">
        <f t="shared" si="174"/>
        <v>0</v>
      </c>
      <c r="J473" s="222">
        <f t="shared" si="174"/>
        <v>0</v>
      </c>
      <c r="K473" s="222">
        <f t="shared" si="174"/>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72"/>
        <v>YYWNWl</v>
      </c>
      <c r="H474" s="222">
        <f t="shared" ref="H474:K474" si="175">IF(H415&gt;0,1,0)</f>
        <v>0</v>
      </c>
      <c r="I474" s="222">
        <f t="shared" si="175"/>
        <v>1</v>
      </c>
      <c r="J474" s="222">
        <f t="shared" si="175"/>
        <v>0</v>
      </c>
      <c r="K474" s="222">
        <f t="shared" si="175"/>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72"/>
        <v>YYLWNw</v>
      </c>
      <c r="H475" s="222">
        <f t="shared" ref="H475:K475" si="176">IF(H416&gt;0,1,0)</f>
        <v>0</v>
      </c>
      <c r="I475" s="222">
        <f t="shared" si="176"/>
        <v>1</v>
      </c>
      <c r="J475" s="222">
        <f t="shared" si="176"/>
        <v>1</v>
      </c>
      <c r="K475" s="222">
        <f t="shared" si="176"/>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72"/>
        <v>YYLWNwd</v>
      </c>
      <c r="H476" s="222">
        <f t="shared" ref="H476:K476" si="177">IF(H417&gt;0,1,0)</f>
        <v>0</v>
      </c>
      <c r="I476" s="222">
        <f t="shared" si="177"/>
        <v>1</v>
      </c>
      <c r="J476" s="222">
        <f t="shared" si="177"/>
        <v>1</v>
      </c>
      <c r="K476" s="222">
        <f t="shared" si="177"/>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72"/>
        <v>YYWLWz</v>
      </c>
      <c r="H477" s="222">
        <f t="shared" ref="H477:K477" si="178">IF(H418&gt;0,1,0)</f>
        <v>1</v>
      </c>
      <c r="I477" s="222">
        <f t="shared" si="178"/>
        <v>1</v>
      </c>
      <c r="J477" s="222">
        <f t="shared" si="178"/>
        <v>1</v>
      </c>
      <c r="K477" s="222">
        <f t="shared" si="178"/>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72"/>
        <v>YYWLWzd</v>
      </c>
      <c r="H478" s="222">
        <f t="shared" ref="H478:K478" si="179">IF(H419&gt;0,1,0)</f>
        <v>1</v>
      </c>
      <c r="I478" s="222">
        <f t="shared" si="179"/>
        <v>1</v>
      </c>
      <c r="J478" s="222">
        <f t="shared" si="179"/>
        <v>1</v>
      </c>
      <c r="K478" s="222">
        <f t="shared" si="179"/>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72"/>
        <v>YYNWLw</v>
      </c>
      <c r="H479" s="222">
        <f t="shared" ref="H479:K479" si="180">IF(H420&gt;0,1,0)</f>
        <v>0</v>
      </c>
      <c r="I479" s="222">
        <f t="shared" si="180"/>
        <v>1</v>
      </c>
      <c r="J479" s="222">
        <f t="shared" si="180"/>
        <v>1</v>
      </c>
      <c r="K479" s="222">
        <f t="shared" si="180"/>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72"/>
        <v>YYNWLwd</v>
      </c>
      <c r="H480" s="222">
        <f t="shared" ref="H480:K480" si="181">IF(H421&gt;0,1,0)</f>
        <v>0</v>
      </c>
      <c r="I480" s="222">
        <f t="shared" si="181"/>
        <v>1</v>
      </c>
      <c r="J480" s="222">
        <f t="shared" si="181"/>
        <v>1</v>
      </c>
      <c r="K480" s="222">
        <f t="shared" si="181"/>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72"/>
        <v>AYAA2A1w</v>
      </c>
      <c r="H481" s="222">
        <f t="shared" ref="H481:K481" si="182">IF(H422&gt;0,1,0)</f>
        <v>0</v>
      </c>
      <c r="I481" s="222">
        <f t="shared" si="182"/>
        <v>1</v>
      </c>
      <c r="J481" s="222">
        <f t="shared" si="182"/>
        <v>1</v>
      </c>
      <c r="K481" s="222">
        <f t="shared" si="182"/>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72"/>
        <v>AYAA2A1wd</v>
      </c>
      <c r="H482" s="222">
        <f t="shared" ref="H482:K482" si="183">IF(H423&gt;0,1,0)</f>
        <v>0</v>
      </c>
      <c r="I482" s="222">
        <f t="shared" si="183"/>
        <v>1</v>
      </c>
      <c r="J482" s="222">
        <f t="shared" si="183"/>
        <v>1</v>
      </c>
      <c r="K482" s="222">
        <f t="shared" si="183"/>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72"/>
        <v>AAWA2A1a</v>
      </c>
      <c r="H483" s="222">
        <f t="shared" ref="H483:K483" si="184">IF(H424&gt;0,1,0)</f>
        <v>0</v>
      </c>
      <c r="I483" s="222">
        <f t="shared" si="184"/>
        <v>1</v>
      </c>
      <c r="J483" s="222">
        <f t="shared" si="184"/>
        <v>0</v>
      </c>
      <c r="K483" s="222">
        <f t="shared" si="184"/>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72"/>
        <v>AAAWA1a</v>
      </c>
      <c r="H484" s="222">
        <f t="shared" ref="H484:K484" si="185">IF(H425&gt;0,1,0)</f>
        <v>0</v>
      </c>
      <c r="I484" s="222">
        <f t="shared" si="185"/>
        <v>1</v>
      </c>
      <c r="J484" s="222">
        <f t="shared" si="185"/>
        <v>0</v>
      </c>
      <c r="K484" s="222">
        <f t="shared" si="185"/>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72"/>
        <v>YAAA2Wa</v>
      </c>
      <c r="H485" s="222">
        <f t="shared" ref="H485:K485" si="186">IF(H426&gt;0,1,0)</f>
        <v>0</v>
      </c>
      <c r="I485" s="222">
        <f t="shared" si="186"/>
        <v>1</v>
      </c>
      <c r="J485" s="222">
        <f t="shared" si="186"/>
        <v>0</v>
      </c>
      <c r="K485" s="222">
        <f t="shared" si="186"/>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72"/>
        <v>AYAWA1w</v>
      </c>
      <c r="H486" s="222">
        <f t="shared" ref="H486:K486" si="187">IF(H427&gt;0,1,0)</f>
        <v>0</v>
      </c>
      <c r="I486" s="222">
        <f t="shared" si="187"/>
        <v>1</v>
      </c>
      <c r="J486" s="222">
        <f t="shared" si="187"/>
        <v>1</v>
      </c>
      <c r="K486" s="222">
        <f t="shared" si="187"/>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72"/>
        <v>AYAWA1wd</v>
      </c>
      <c r="H487" s="222">
        <f t="shared" ref="H487:K487" si="188">IF(H428&gt;0,1,0)</f>
        <v>0</v>
      </c>
      <c r="I487" s="222">
        <f t="shared" si="188"/>
        <v>1</v>
      </c>
      <c r="J487" s="222">
        <f t="shared" si="188"/>
        <v>1</v>
      </c>
      <c r="K487" s="222">
        <f t="shared" si="188"/>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72"/>
        <v>YAWA2Wa</v>
      </c>
      <c r="H488" s="222">
        <f t="shared" ref="H488:K488" si="189">IF(H429&gt;0,1,0)</f>
        <v>0</v>
      </c>
      <c r="I488" s="222">
        <f t="shared" si="189"/>
        <v>1</v>
      </c>
      <c r="J488" s="222">
        <f t="shared" si="189"/>
        <v>0</v>
      </c>
      <c r="K488" s="222">
        <f t="shared" si="189"/>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72"/>
        <v>YYAWWa</v>
      </c>
      <c r="H489" s="222">
        <f t="shared" ref="H489:K489" si="190">IF(H430&gt;0,1,0)</f>
        <v>0</v>
      </c>
      <c r="I489" s="222">
        <f t="shared" si="190"/>
        <v>1</v>
      </c>
      <c r="J489" s="222">
        <f t="shared" si="190"/>
        <v>0</v>
      </c>
      <c r="K489" s="222">
        <f t="shared" si="190"/>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72"/>
        <v>YYWA2Ww</v>
      </c>
      <c r="H490" s="222">
        <f t="shared" ref="H490:K490" si="191">IF(H431&gt;0,1,0)</f>
        <v>0</v>
      </c>
      <c r="I490" s="222">
        <f t="shared" si="191"/>
        <v>1</v>
      </c>
      <c r="J490" s="222">
        <f t="shared" si="191"/>
        <v>1</v>
      </c>
      <c r="K490" s="222">
        <f t="shared" si="191"/>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72"/>
        <v>YYWA2Wwd</v>
      </c>
      <c r="H491" s="222">
        <f t="shared" ref="H491:K491" si="192">IF(H432&gt;0,1,0)</f>
        <v>0</v>
      </c>
      <c r="I491" s="222">
        <f t="shared" si="192"/>
        <v>1</v>
      </c>
      <c r="J491" s="222">
        <f t="shared" si="192"/>
        <v>1</v>
      </c>
      <c r="K491" s="222">
        <f t="shared" si="192"/>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72"/>
        <v>YYWWA1w</v>
      </c>
      <c r="H492" s="222">
        <f t="shared" ref="H492:K492" si="193">IF(H433&gt;0,1,0)</f>
        <v>0</v>
      </c>
      <c r="I492" s="222">
        <f t="shared" si="193"/>
        <v>1</v>
      </c>
      <c r="J492" s="222">
        <f t="shared" si="193"/>
        <v>1</v>
      </c>
      <c r="K492" s="222">
        <f t="shared" si="193"/>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72"/>
        <v>YYWWA1wd</v>
      </c>
      <c r="H493" s="222">
        <f t="shared" ref="H493:K493" si="194">IF(H434&gt;0,1,0)</f>
        <v>0</v>
      </c>
      <c r="I493" s="222">
        <f t="shared" si="194"/>
        <v>1</v>
      </c>
      <c r="J493" s="222">
        <f t="shared" si="194"/>
        <v>1</v>
      </c>
      <c r="K493" s="222">
        <f t="shared" si="194"/>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72"/>
        <v>YYWWWw</v>
      </c>
      <c r="H494" s="222">
        <f t="shared" ref="H494:K494" si="195">IF(H435&gt;0,1,0)</f>
        <v>0</v>
      </c>
      <c r="I494" s="222">
        <f t="shared" si="195"/>
        <v>1</v>
      </c>
      <c r="J494" s="222">
        <f t="shared" si="195"/>
        <v>1</v>
      </c>
      <c r="K494" s="222">
        <f t="shared" si="195"/>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6">_xlfn.CONCAT(H192:M192)</f>
        <v>YYWWWwd</v>
      </c>
      <c r="H495" s="222">
        <f t="shared" ref="H495:K495" si="197">IF(H436&gt;0,1,0)</f>
        <v>0</v>
      </c>
      <c r="I495" s="222">
        <f t="shared" si="197"/>
        <v>1</v>
      </c>
      <c r="J495" s="222">
        <f t="shared" si="197"/>
        <v>1</v>
      </c>
      <c r="K495" s="222">
        <f t="shared" si="197"/>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6"/>
        <v>YYNWBz</v>
      </c>
      <c r="H496" s="222">
        <f t="shared" ref="H496:K496" si="198">IF(H437&gt;0,1,0)</f>
        <v>1</v>
      </c>
      <c r="I496" s="222">
        <f t="shared" si="198"/>
        <v>1</v>
      </c>
      <c r="J496" s="222">
        <f t="shared" si="198"/>
        <v>1</v>
      </c>
      <c r="K496" s="222">
        <f t="shared" si="198"/>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6"/>
        <v>YYNWBzd</v>
      </c>
      <c r="H497" s="222">
        <f t="shared" ref="H497:K497" si="199">IF(H438&gt;0,1,0)</f>
        <v>1</v>
      </c>
      <c r="I497" s="222">
        <f t="shared" si="199"/>
        <v>1</v>
      </c>
      <c r="J497" s="222">
        <f t="shared" si="199"/>
        <v>1</v>
      </c>
      <c r="K497" s="222">
        <f t="shared" si="199"/>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6"/>
        <v>YYBNWb</v>
      </c>
      <c r="H498" s="222">
        <f t="shared" ref="H498:K498" si="200">IF(H439&gt;0,1,0)</f>
        <v>0</v>
      </c>
      <c r="I498" s="222">
        <f t="shared" si="200"/>
        <v>1</v>
      </c>
      <c r="J498" s="222">
        <f t="shared" si="200"/>
        <v>1</v>
      </c>
      <c r="K498" s="222">
        <f t="shared" si="200"/>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6"/>
        <v>YYBNWbd</v>
      </c>
      <c r="H499" s="222">
        <f t="shared" ref="H499:K499" si="201">IF(H440&gt;0,1,0)</f>
        <v>0</v>
      </c>
      <c r="I499" s="222">
        <f t="shared" si="201"/>
        <v>1</v>
      </c>
      <c r="J499" s="222">
        <f t="shared" si="201"/>
        <v>1</v>
      </c>
      <c r="K499" s="222">
        <f t="shared" si="201"/>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6"/>
        <v>YYWBNw</v>
      </c>
      <c r="H500" s="222">
        <f t="shared" ref="H500:K500" si="202">IF(H441&gt;0,1,0)</f>
        <v>0</v>
      </c>
      <c r="I500" s="222">
        <f t="shared" si="202"/>
        <v>1</v>
      </c>
      <c r="J500" s="222">
        <f t="shared" si="202"/>
        <v>1</v>
      </c>
      <c r="K500" s="222">
        <f t="shared" si="202"/>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6"/>
        <v>YYWBNwd</v>
      </c>
      <c r="H501" s="222">
        <f t="shared" ref="H501:K501" si="203">IF(H442&gt;0,1,0)</f>
        <v>0</v>
      </c>
      <c r="I501" s="222">
        <f t="shared" si="203"/>
        <v>1</v>
      </c>
      <c r="J501" s="222">
        <f t="shared" si="203"/>
        <v>1</v>
      </c>
      <c r="K501" s="222">
        <f t="shared" si="203"/>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6"/>
        <v>YYLWBl</v>
      </c>
      <c r="H502" s="222">
        <f t="shared" ref="H502:K502" si="204">IF(H443&gt;0,1,0)</f>
        <v>0</v>
      </c>
      <c r="I502" s="222">
        <f t="shared" si="204"/>
        <v>1</v>
      </c>
      <c r="J502" s="222">
        <f t="shared" si="204"/>
        <v>0</v>
      </c>
      <c r="K502" s="222">
        <f t="shared" si="204"/>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6"/>
        <v>YYBLWb</v>
      </c>
      <c r="H503" s="222">
        <f t="shared" ref="H503:K503" si="205">IF(H444&gt;0,1,0)</f>
        <v>0</v>
      </c>
      <c r="I503" s="222">
        <f t="shared" si="205"/>
        <v>1</v>
      </c>
      <c r="J503" s="222">
        <f t="shared" si="205"/>
        <v>1</v>
      </c>
      <c r="K503" s="222">
        <f t="shared" si="205"/>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6"/>
        <v>YYBLWbd</v>
      </c>
      <c r="H504" s="222">
        <f t="shared" ref="H504:K504" si="206">IF(H445&gt;0,1,0)</f>
        <v>0</v>
      </c>
      <c r="I504" s="222">
        <f t="shared" si="206"/>
        <v>1</v>
      </c>
      <c r="J504" s="222">
        <f t="shared" si="206"/>
        <v>1</v>
      </c>
      <c r="K504" s="222">
        <f t="shared" si="206"/>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6"/>
        <v>YYWBLw</v>
      </c>
      <c r="H505" s="222">
        <f t="shared" ref="H505:K505" si="207">IF(H446&gt;0,1,0)</f>
        <v>0</v>
      </c>
      <c r="I505" s="222">
        <f t="shared" si="207"/>
        <v>1</v>
      </c>
      <c r="J505" s="222">
        <f t="shared" si="207"/>
        <v>1</v>
      </c>
      <c r="K505" s="222">
        <f t="shared" si="207"/>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6"/>
        <v>YYWBLwd</v>
      </c>
      <c r="H506" s="222">
        <f t="shared" ref="H506:K506" si="208">IF(H447&gt;0,1,0)</f>
        <v>0</v>
      </c>
      <c r="I506" s="222">
        <f t="shared" si="208"/>
        <v>1</v>
      </c>
      <c r="J506" s="222">
        <f t="shared" si="208"/>
        <v>1</v>
      </c>
      <c r="K506" s="222">
        <f t="shared" si="208"/>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6"/>
        <v>YAAA2Nw</v>
      </c>
      <c r="H507" s="222">
        <f t="shared" ref="H507:K507" si="209">IF(H448&gt;0,1,0)</f>
        <v>0</v>
      </c>
      <c r="I507" s="222">
        <f t="shared" si="209"/>
        <v>1</v>
      </c>
      <c r="J507" s="222">
        <f t="shared" si="209"/>
        <v>1</v>
      </c>
      <c r="K507" s="222">
        <f t="shared" si="209"/>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6"/>
        <v>YAAA2Nwd</v>
      </c>
      <c r="H508" s="222">
        <f t="shared" ref="H508:K508" si="210">IF(H449&gt;0,1,0)</f>
        <v>0</v>
      </c>
      <c r="I508" s="222">
        <f t="shared" si="210"/>
        <v>1</v>
      </c>
      <c r="J508" s="222">
        <f t="shared" si="210"/>
        <v>1</v>
      </c>
      <c r="K508" s="222">
        <f t="shared" si="210"/>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6"/>
        <v>YYAA2A1z</v>
      </c>
      <c r="H509" s="222">
        <f t="shared" ref="H509:K509" si="211">IF(H450&gt;0,1,0)</f>
        <v>1</v>
      </c>
      <c r="I509" s="222">
        <f t="shared" si="211"/>
        <v>1</v>
      </c>
      <c r="J509" s="222">
        <f t="shared" si="211"/>
        <v>1</v>
      </c>
      <c r="K509" s="222">
        <f t="shared" si="211"/>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6"/>
        <v>YYAA2A1zd</v>
      </c>
      <c r="H510" s="222">
        <f t="shared" ref="H510:K510" si="212">IF(H451&gt;0,1,0)</f>
        <v>1</v>
      </c>
      <c r="I510" s="222">
        <f t="shared" si="212"/>
        <v>1</v>
      </c>
      <c r="J510" s="222">
        <f t="shared" si="212"/>
        <v>1</v>
      </c>
      <c r="K510" s="222">
        <f t="shared" si="212"/>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6"/>
        <v>AYWA2A1a</v>
      </c>
      <c r="H511" s="222">
        <f t="shared" ref="H511:K511" si="213">IF(H452&gt;0,1,0)</f>
        <v>0</v>
      </c>
      <c r="I511" s="222">
        <f t="shared" si="213"/>
        <v>1</v>
      </c>
      <c r="J511" s="222">
        <f t="shared" si="213"/>
        <v>0</v>
      </c>
      <c r="K511" s="222">
        <f t="shared" si="213"/>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6"/>
        <v>AANWA1a</v>
      </c>
      <c r="H512" s="222">
        <f t="shared" ref="H512:K512" si="214">IF(H453&gt;0,1,0)</f>
        <v>0</v>
      </c>
      <c r="I512" s="222">
        <f t="shared" si="214"/>
        <v>1</v>
      </c>
      <c r="J512" s="222">
        <f t="shared" si="214"/>
        <v>0</v>
      </c>
      <c r="K512" s="222">
        <f t="shared" si="214"/>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15">_xlfn.CONCAT(H210:M210)</f>
        <v>AAANWa</v>
      </c>
      <c r="H513" s="222">
        <f t="shared" ref="H513:K514" si="216">IF(H454&gt;0,1,0)</f>
        <v>0</v>
      </c>
      <c r="I513" s="222">
        <f t="shared" si="216"/>
        <v>1</v>
      </c>
      <c r="J513" s="222">
        <f t="shared" si="216"/>
        <v>0</v>
      </c>
      <c r="K513" s="222">
        <f t="shared" si="216"/>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7">_xlfn.CONCAT(H211:M211)</f>
        <v>MSMSMSMSMSms</v>
      </c>
      <c r="H514" s="222">
        <f t="shared" si="216"/>
        <v>0</v>
      </c>
      <c r="I514" s="222">
        <f t="shared" si="216"/>
        <v>1</v>
      </c>
      <c r="J514" s="222">
        <f t="shared" si="216"/>
        <v>0</v>
      </c>
      <c r="K514" s="222">
        <f t="shared" si="216"/>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861</v>
      </c>
      <c r="P529" s="23" t="s">
        <v>862</v>
      </c>
      <c r="Q529" s="23" t="s">
        <v>863</v>
      </c>
      <c r="R529" s="23" t="s">
        <v>1071</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0.6</v>
      </c>
      <c r="K532" s="228">
        <v>0.6</v>
      </c>
      <c r="L532" s="228">
        <v>0.6</v>
      </c>
      <c r="M532" s="228">
        <v>1</v>
      </c>
      <c r="N532" s="228">
        <v>1.1499999999999999</v>
      </c>
      <c r="O532" s="227">
        <v>1.05</v>
      </c>
      <c r="P532" s="227">
        <v>1.2</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888">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4.5" outlineLevel="1" x14ac:dyDescent="0.35">
      <c r="A537" s="6"/>
      <c r="B537" s="7"/>
      <c r="C537" s="17"/>
      <c r="D537" s="17"/>
      <c r="E537" s="17"/>
      <c r="F537" s="33"/>
      <c r="H537" s="27"/>
      <c r="I537" s="650" t="str">
        <f>General!G24</f>
        <v>ms</v>
      </c>
      <c r="J537" s="228">
        <f t="shared" ref="J537:P537" si="218">0.215*J530+0.215*J544+0.215*J532+0.215*J536+0.14*J546</f>
        <v>0.6613</v>
      </c>
      <c r="K537" s="228">
        <f t="shared" si="218"/>
        <v>0.91184999999999994</v>
      </c>
      <c r="L537" s="228">
        <f t="shared" si="218"/>
        <v>0.94940000000000002</v>
      </c>
      <c r="M537" s="228">
        <f t="shared" si="218"/>
        <v>1</v>
      </c>
      <c r="N537" s="228">
        <f t="shared" si="218"/>
        <v>0.97215000000000007</v>
      </c>
      <c r="O537" s="228">
        <f t="shared" si="218"/>
        <v>0.83104999999999984</v>
      </c>
      <c r="P537" s="228">
        <f t="shared" si="218"/>
        <v>0.84310000000000007</v>
      </c>
      <c r="Q537" s="228">
        <f>0.215*Q530+0.215*Q544+0.215*Q532+0.215*Q536+0.14*Q546</f>
        <v>0.56000000000000005</v>
      </c>
      <c r="R537" s="228">
        <f t="shared" ref="R537" si="219">0.215*R530+0.215*R544+0.215*R532+0.215*R536+0.215*R546</f>
        <v>0</v>
      </c>
      <c r="S537" s="885"/>
      <c r="T537" s="57"/>
      <c r="U537" s="57"/>
      <c r="V537" s="58"/>
      <c r="W537" s="16"/>
      <c r="X537" s="8"/>
      <c r="Y537" s="8"/>
      <c r="Z537" s="8"/>
      <c r="AA537" s="8"/>
      <c r="AB537" s="8"/>
      <c r="AC537" s="8"/>
      <c r="AD537" s="887"/>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87"/>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87"/>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87"/>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87"/>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87"/>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87"/>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87"/>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87"/>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1219</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1220</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861</v>
      </c>
      <c r="P561" s="23" t="s">
        <v>862</v>
      </c>
      <c r="Q561" s="23" t="s">
        <v>863</v>
      </c>
      <c r="R561" s="23" t="s">
        <v>1071</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800</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772</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773</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774</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775</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776</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777</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778</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779</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1145</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1120</v>
      </c>
      <c r="H585" s="17" t="s">
        <v>1146</v>
      </c>
      <c r="I585" s="17" t="s">
        <v>100</v>
      </c>
      <c r="J585" s="17" t="s">
        <v>101</v>
      </c>
      <c r="K585" s="17" t="s">
        <v>1147</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749</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1121</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1148</v>
      </c>
      <c r="H589" s="194" t="s">
        <v>1122</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997</v>
      </c>
      <c r="H590" s="194" t="s">
        <v>751</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861</v>
      </c>
      <c r="O605" s="23" t="s">
        <v>862</v>
      </c>
      <c r="P605" s="23" t="s">
        <v>863</v>
      </c>
      <c r="Q605" s="23" t="s">
        <v>1071</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0.68562777777777761</v>
      </c>
      <c r="J606" s="226">
        <f t="shared" ref="J606:Q606" si="220">AVERAGE(K$530:K$547)</f>
        <v>0.97065833333333351</v>
      </c>
      <c r="K606" s="226">
        <f t="shared" si="220"/>
        <v>1.0216333333333329</v>
      </c>
      <c r="L606" s="226">
        <f t="shared" si="220"/>
        <v>1</v>
      </c>
      <c r="M606" s="226">
        <f t="shared" si="220"/>
        <v>0.96734166666666666</v>
      </c>
      <c r="N606" s="226">
        <f t="shared" si="220"/>
        <v>0.81672500000000026</v>
      </c>
      <c r="O606" s="226">
        <f t="shared" si="220"/>
        <v>0.82628333333333337</v>
      </c>
      <c r="P606" s="226">
        <f t="shared" si="220"/>
        <v>0.56000000000000028</v>
      </c>
      <c r="Q606" s="226">
        <f t="shared" si="220"/>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21">AVERAGE(J$530:J$547)</f>
        <v>0.68562777777777761</v>
      </c>
      <c r="J607" s="226">
        <f t="shared" si="221"/>
        <v>0.97065833333333351</v>
      </c>
      <c r="K607" s="226">
        <f t="shared" si="221"/>
        <v>1.0216333333333329</v>
      </c>
      <c r="L607" s="226">
        <f t="shared" si="221"/>
        <v>1</v>
      </c>
      <c r="M607" s="226">
        <f t="shared" si="221"/>
        <v>0.96734166666666666</v>
      </c>
      <c r="N607" s="226">
        <f t="shared" si="221"/>
        <v>0.81672500000000026</v>
      </c>
      <c r="O607" s="226">
        <f t="shared" si="221"/>
        <v>0.82628333333333337</v>
      </c>
      <c r="P607" s="226">
        <f t="shared" si="221"/>
        <v>0.56000000000000028</v>
      </c>
      <c r="Q607" s="226">
        <f t="shared" si="221"/>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22">AVERAGE(J$530:J$547)</f>
        <v>0.68562777777777761</v>
      </c>
      <c r="J608" s="226">
        <f t="shared" si="222"/>
        <v>0.97065833333333351</v>
      </c>
      <c r="K608" s="226">
        <f t="shared" si="222"/>
        <v>1.0216333333333329</v>
      </c>
      <c r="L608" s="226">
        <f t="shared" si="222"/>
        <v>1</v>
      </c>
      <c r="M608" s="226">
        <f t="shared" si="222"/>
        <v>0.96734166666666666</v>
      </c>
      <c r="N608" s="226">
        <f t="shared" si="222"/>
        <v>0.81672500000000026</v>
      </c>
      <c r="O608" s="226">
        <f t="shared" si="222"/>
        <v>0.82628333333333337</v>
      </c>
      <c r="P608" s="226">
        <f t="shared" si="222"/>
        <v>0.56000000000000028</v>
      </c>
      <c r="Q608" s="226">
        <f t="shared" si="222"/>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23">AVERAGE(J$530:J$547)</f>
        <v>0.68562777777777761</v>
      </c>
      <c r="J609" s="226">
        <f t="shared" si="223"/>
        <v>0.97065833333333351</v>
      </c>
      <c r="K609" s="226">
        <f t="shared" si="223"/>
        <v>1.0216333333333329</v>
      </c>
      <c r="L609" s="226">
        <f t="shared" si="223"/>
        <v>1</v>
      </c>
      <c r="M609" s="226">
        <f t="shared" si="223"/>
        <v>0.96734166666666666</v>
      </c>
      <c r="N609" s="226">
        <f t="shared" si="223"/>
        <v>0.81672500000000026</v>
      </c>
      <c r="O609" s="226">
        <f t="shared" si="223"/>
        <v>0.82628333333333337</v>
      </c>
      <c r="P609" s="226">
        <f t="shared" si="223"/>
        <v>0.56000000000000028</v>
      </c>
      <c r="Q609" s="226">
        <f t="shared" si="223"/>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24">AVERAGE(J$530:J$547)</f>
        <v>0.68562777777777761</v>
      </c>
      <c r="J610" s="226">
        <f t="shared" si="224"/>
        <v>0.97065833333333351</v>
      </c>
      <c r="K610" s="226">
        <f t="shared" si="224"/>
        <v>1.0216333333333329</v>
      </c>
      <c r="L610" s="226">
        <f t="shared" si="224"/>
        <v>1</v>
      </c>
      <c r="M610" s="226">
        <f t="shared" si="224"/>
        <v>0.96734166666666666</v>
      </c>
      <c r="N610" s="226">
        <f t="shared" si="224"/>
        <v>0.81672500000000026</v>
      </c>
      <c r="O610" s="226">
        <f t="shared" si="224"/>
        <v>0.82628333333333337</v>
      </c>
      <c r="P610" s="226">
        <f t="shared" si="224"/>
        <v>0.56000000000000028</v>
      </c>
      <c r="Q610" s="226">
        <f t="shared" si="224"/>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861</v>
      </c>
      <c r="O626" s="23" t="s">
        <v>862</v>
      </c>
      <c r="P626" s="23" t="s">
        <v>863</v>
      </c>
      <c r="Q626" s="23" t="s">
        <v>1071</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983</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982</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93"/>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93"/>
      <c r="I660" s="17"/>
      <c r="J660" s="894" t="s">
        <v>962</v>
      </c>
      <c r="K660" s="892"/>
      <c r="L660" s="892"/>
      <c r="M660" s="892"/>
      <c r="N660" s="892"/>
      <c r="O660" s="892"/>
      <c r="P660" s="892"/>
      <c r="Q660" s="892"/>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93"/>
      <c r="I661" s="17"/>
      <c r="J661" s="23" t="s">
        <v>365</v>
      </c>
      <c r="K661" s="23" t="s">
        <v>53</v>
      </c>
      <c r="L661" s="23" t="s">
        <v>54</v>
      </c>
      <c r="M661" s="23" t="s">
        <v>55</v>
      </c>
      <c r="N661" s="23" t="s">
        <v>56</v>
      </c>
      <c r="O661" s="23" t="s">
        <v>861</v>
      </c>
      <c r="P661" s="23" t="s">
        <v>862</v>
      </c>
      <c r="Q661" s="23" t="s">
        <v>863</v>
      </c>
      <c r="R661" s="23" t="s">
        <v>1071</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1136</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25">(H708+I708*J708)*J662/1000</f>
        <v>30.274999999999999</v>
      </c>
      <c r="T708">
        <f t="shared" ref="T708:T719" si="226">((M708*J662/100)/1000*L708+P708*J662/100/1000*O708)*Q708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25"/>
        <v>0</v>
      </c>
      <c r="T709">
        <f t="shared" si="226"/>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25"/>
        <v>32.25</v>
      </c>
      <c r="T710">
        <f t="shared" si="226"/>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25"/>
        <v>32.25</v>
      </c>
      <c r="T711">
        <f t="shared" si="226"/>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25"/>
        <v>45.3</v>
      </c>
      <c r="T712">
        <f t="shared" si="226"/>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25"/>
        <v>36.75</v>
      </c>
      <c r="T713">
        <f t="shared" si="226"/>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26"/>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25"/>
        <v>30.274999999999999</v>
      </c>
      <c r="T715">
        <f t="shared" si="226"/>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25"/>
        <v>30.274999999999999</v>
      </c>
      <c r="T716">
        <f t="shared" si="226"/>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25"/>
        <v>33.975000000000001</v>
      </c>
      <c r="T717">
        <f t="shared" si="226"/>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25"/>
        <v>51.3</v>
      </c>
      <c r="T718">
        <f t="shared" si="226"/>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25"/>
        <v>30.274999999999999</v>
      </c>
      <c r="T719">
        <f t="shared" si="226"/>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7">0.65*I733+0.35*I718</f>
        <v>27.5</v>
      </c>
      <c r="J720" s="657">
        <f t="shared" si="227"/>
        <v>1</v>
      </c>
      <c r="K720" s="659" t="s">
        <v>47</v>
      </c>
      <c r="L720" s="657">
        <v>37</v>
      </c>
      <c r="M720" s="657">
        <v>200</v>
      </c>
      <c r="N720" s="659"/>
      <c r="O720" s="657">
        <v>0</v>
      </c>
      <c r="P720" s="657">
        <v>0</v>
      </c>
      <c r="Q720" s="661">
        <v>1</v>
      </c>
      <c r="S720">
        <f t="shared" ref="S720" si="228">(H720+I720*J720)*J674/1000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9">(H721+I721*J721)*J675/1000</f>
        <v>31.5</v>
      </c>
      <c r="T721">
        <f t="shared" ref="T721:T738" si="230">((M721*J675/100)/1000*L721+P721*J675/100/1000*O721)*Q721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9"/>
        <v>31.5</v>
      </c>
      <c r="T722">
        <f t="shared" si="230"/>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9"/>
        <v>37.75</v>
      </c>
      <c r="T723">
        <f t="shared" si="230"/>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9"/>
        <v>60.055</v>
      </c>
      <c r="T724">
        <f t="shared" si="230"/>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9"/>
        <v>60.055</v>
      </c>
      <c r="T725">
        <f t="shared" si="230"/>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9"/>
        <v>30.274999999999999</v>
      </c>
      <c r="T726">
        <f t="shared" si="230"/>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9"/>
        <v>30.274999999999999</v>
      </c>
      <c r="T727">
        <f t="shared" si="230"/>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9"/>
        <v>30.274999999999999</v>
      </c>
      <c r="T728">
        <f t="shared" si="230"/>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9"/>
        <v>30.274999999999999</v>
      </c>
      <c r="T729">
        <f t="shared" si="230"/>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9"/>
        <v>30.274999999999999</v>
      </c>
      <c r="T730">
        <f t="shared" si="230"/>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9"/>
        <v>30.274999999999999</v>
      </c>
      <c r="T731">
        <f t="shared" si="230"/>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9"/>
        <v>33.975000000000001</v>
      </c>
      <c r="T732">
        <f t="shared" si="230"/>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9"/>
        <v>38.700000000000003</v>
      </c>
      <c r="T733">
        <f t="shared" si="230"/>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9"/>
        <v>38.700000000000003</v>
      </c>
      <c r="T734">
        <f t="shared" si="230"/>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9"/>
        <v>30.274999999999999</v>
      </c>
      <c r="T735">
        <f t="shared" si="230"/>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9"/>
        <v>30.274999999999999</v>
      </c>
      <c r="T736">
        <f t="shared" si="230"/>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9"/>
        <v>60.055</v>
      </c>
      <c r="T737">
        <f t="shared" si="230"/>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9"/>
        <v>60.055</v>
      </c>
      <c r="T738">
        <f t="shared" si="230"/>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1172</v>
      </c>
      <c r="I27" s="13"/>
      <c r="J27" s="13"/>
      <c r="K27" s="13"/>
      <c r="L27" s="13"/>
      <c r="M27" s="13" t="s">
        <v>1223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1156</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1157</v>
      </c>
      <c r="I57" s="859" t="s">
        <v>1158</v>
      </c>
      <c r="J57" s="859" t="s">
        <v>1159</v>
      </c>
      <c r="O57" t="s">
        <v>1222</v>
      </c>
      <c r="P57" t="s">
        <v>1148</v>
      </c>
      <c r="Q57" t="s">
        <v>1148</v>
      </c>
      <c r="R57" t="s">
        <v>1169</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1168</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1170</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1165</v>
      </c>
      <c r="P60" t="s">
        <v>1122</v>
      </c>
      <c r="Q60" t="s">
        <v>1166</v>
      </c>
      <c r="R60" t="s">
        <v>1167</v>
      </c>
      <c r="S60" t="s">
        <v>72</v>
      </c>
      <c r="T60" t="s">
        <v>1160</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1161</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1162</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1163</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1164</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917</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921</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915</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916</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909</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800</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772</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773</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774</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775</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776</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777</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778</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779</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912</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910</v>
      </c>
      <c r="H69" s="17"/>
      <c r="I69" s="17"/>
      <c r="J69" s="23" t="s">
        <v>735</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911</v>
      </c>
      <c r="L70" s="23" t="s">
        <v>911</v>
      </c>
      <c r="M70" s="23" t="s">
        <v>911</v>
      </c>
      <c r="N70" s="23" t="s">
        <v>911</v>
      </c>
      <c r="O70" s="23" t="s">
        <v>911</v>
      </c>
      <c r="P70" s="23" t="s">
        <v>911</v>
      </c>
      <c r="Q70" s="23" t="s">
        <v>911</v>
      </c>
      <c r="R70" s="23" t="s">
        <v>911</v>
      </c>
      <c r="S70" s="23" t="s">
        <v>911</v>
      </c>
      <c r="T70" s="23" t="s">
        <v>911</v>
      </c>
      <c r="U70" s="23"/>
      <c r="V70" s="22"/>
      <c r="W70" s="16"/>
      <c r="X70" s="8"/>
    </row>
    <row r="71" spans="1:24" x14ac:dyDescent="0.35">
      <c r="A71" s="163"/>
      <c r="B71" s="7"/>
      <c r="C71" s="17"/>
      <c r="D71" s="17"/>
      <c r="E71" s="17"/>
      <c r="F71" s="26"/>
      <c r="G71" s="650" t="str">
        <f t="shared" ref="G71:G88" si="0">G21</f>
        <v>b</v>
      </c>
      <c r="H71" s="237">
        <v>1</v>
      </c>
      <c r="J71" s="13" t="s">
        <v>800</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772</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773</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774</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775</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776</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777</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778</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779</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1227</v>
      </c>
      <c r="H90" s="17"/>
      <c r="I90" s="17"/>
      <c r="J90" s="23"/>
      <c r="K90" s="23" t="s">
        <v>356</v>
      </c>
      <c r="L90" s="23" t="s">
        <v>357</v>
      </c>
      <c r="M90" s="23" t="s">
        <v>359</v>
      </c>
      <c r="N90" s="23" t="s">
        <v>360</v>
      </c>
      <c r="O90" s="23" t="s">
        <v>361</v>
      </c>
      <c r="P90" s="23" t="s">
        <v>363</v>
      </c>
      <c r="Q90" s="23" t="s">
        <v>864</v>
      </c>
      <c r="R90" s="23" t="s">
        <v>865</v>
      </c>
      <c r="S90" s="23" t="s">
        <v>1072</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906</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735</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914</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913</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731</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918</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907</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905</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922</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1226</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800</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772</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773</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774</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775</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776</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777</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778</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779</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1194</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1134</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722</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723</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721</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1197</v>
      </c>
      <c r="I55" s="90"/>
      <c r="J55" s="88"/>
      <c r="K55" s="215" t="s">
        <v>1198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1101</v>
      </c>
      <c r="M182" s="113" t="s">
        <v>1102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1103</v>
      </c>
      <c r="M183" s="113" t="s">
        <v>1102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1104</v>
      </c>
      <c r="L184" s="113" t="s">
        <v>72</v>
      </c>
      <c r="M184" s="113" t="s">
        <v>1102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1104</v>
      </c>
      <c r="L185" s="113" t="s">
        <v>73</v>
      </c>
      <c r="M185" s="113" t="s">
        <v>1102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1104</v>
      </c>
      <c r="L186" s="113" t="s">
        <v>74</v>
      </c>
      <c r="M186" s="113" t="s">
        <v>1102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1104</v>
      </c>
      <c r="L187" s="113" t="s">
        <v>147</v>
      </c>
      <c r="M187" s="113" t="s">
        <v>1102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1102</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1102</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1102</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1221</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1220</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861</v>
      </c>
      <c r="P205" s="23" t="s">
        <v>862</v>
      </c>
      <c r="Q205" s="23" t="s">
        <v>863</v>
      </c>
      <c r="R205" s="23" t="s">
        <v>1071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800</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772</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773</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774</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775</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776</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777</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778</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779</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1201</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735</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864</v>
      </c>
      <c r="R231" s="23" t="s">
        <v>865</v>
      </c>
      <c r="S231" s="23" t="s">
        <v>1072</v>
      </c>
      <c r="T231" s="23"/>
      <c r="U231" s="23"/>
      <c r="V231" s="23" t="s">
        <v>356</v>
      </c>
      <c r="W231" s="23" t="s">
        <v>357</v>
      </c>
      <c r="X231" s="23" t="s">
        <v>359</v>
      </c>
      <c r="Y231" s="23" t="s">
        <v>360</v>
      </c>
      <c r="Z231" s="23" t="s">
        <v>361</v>
      </c>
      <c r="AA231" s="23" t="s">
        <v>363</v>
      </c>
      <c r="AB231" s="23" t="s">
        <v>864</v>
      </c>
      <c r="AC231" s="23" t="s">
        <v>865</v>
      </c>
      <c r="AD231" s="23" t="s">
        <v>1072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800</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772</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773</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774</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775</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776</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777</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778</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779</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1179</v>
      </c>
      <c r="AM343" t="s">
        <v>790</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864</v>
      </c>
      <c r="R345" s="23" t="s">
        <v>865</v>
      </c>
      <c r="S345" s="23" t="s">
        <v>1072</v>
      </c>
      <c r="T345" s="23"/>
      <c r="U345" s="23"/>
      <c r="V345" s="23" t="s">
        <v>356</v>
      </c>
      <c r="W345" s="23" t="s">
        <v>357</v>
      </c>
      <c r="X345" s="23" t="s">
        <v>359</v>
      </c>
      <c r="Y345" s="23" t="s">
        <v>360</v>
      </c>
      <c r="Z345" s="23" t="s">
        <v>361</v>
      </c>
      <c r="AA345" s="23" t="s">
        <v>363</v>
      </c>
      <c r="AB345" s="23" t="s">
        <v>864</v>
      </c>
      <c r="AC345" s="23" t="s">
        <v>865</v>
      </c>
      <c r="AD345" s="23" t="s">
        <v>1072</v>
      </c>
      <c r="AE345" s="23" t="s">
        <v>361</v>
      </c>
      <c r="AF345" s="23" t="s">
        <v>361</v>
      </c>
      <c r="AG345" s="16"/>
      <c r="AH345" s="8"/>
      <c r="AJ345" s="24" t="s">
        <v>1178</v>
      </c>
      <c r="AK345" s="23" t="s">
        <v>1173</v>
      </c>
      <c r="AL345" s="23" t="s">
        <v>1174</v>
      </c>
      <c r="AM345" s="23" t="s">
        <v>1175</v>
      </c>
      <c r="AN345" s="23" t="s">
        <v>1177</v>
      </c>
      <c r="AO345" s="23" t="s">
        <v>1176</v>
      </c>
      <c r="AP345"/>
      <c r="AQ345"/>
      <c r="AR345" s="24" t="s">
        <v>772</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800</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773</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774</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775</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776</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777</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778</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779</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772</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773</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774</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775</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776</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777</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778</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779</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811</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1086</v>
      </c>
      <c r="K489" s="597"/>
      <c r="L489" s="98"/>
      <c r="M489" s="98"/>
      <c r="N489" s="98"/>
      <c r="O489" s="597"/>
      <c r="P489" s="98"/>
      <c r="Q489" s="98"/>
      <c r="R489" s="98"/>
      <c r="S489" s="22"/>
      <c r="T489" s="22"/>
      <c r="U489" s="126" t="s">
        <v>787</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808</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807</v>
      </c>
      <c r="K515" s="17"/>
      <c r="L515" s="22"/>
      <c r="M515" s="22"/>
      <c r="N515" s="22"/>
      <c r="O515" s="22"/>
      <c r="P515" s="22"/>
      <c r="Q515" s="22"/>
      <c r="R515" s="22"/>
      <c r="S515" s="22"/>
      <c r="T515" s="23" t="s">
        <v>183</v>
      </c>
      <c r="U515" s="22"/>
      <c r="V515" s="22" t="s">
        <v>810</v>
      </c>
      <c r="W515" s="22"/>
      <c r="X515" s="23" t="s">
        <v>184</v>
      </c>
      <c r="Y515" s="23"/>
      <c r="Z515" s="24"/>
      <c r="AA515" s="24"/>
      <c r="AB515" s="24"/>
      <c r="AC515" s="236" t="s">
        <v>869</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790</v>
      </c>
      <c r="I516" s="584" t="s">
        <v>151</v>
      </c>
      <c r="J516" s="584" t="s">
        <v>365</v>
      </c>
      <c r="K516" s="584" t="s">
        <v>53</v>
      </c>
      <c r="L516" s="584" t="s">
        <v>54</v>
      </c>
      <c r="M516" s="584" t="s">
        <v>55</v>
      </c>
      <c r="N516" s="584" t="s">
        <v>56</v>
      </c>
      <c r="O516" s="584" t="s">
        <v>861</v>
      </c>
      <c r="P516" s="584" t="s">
        <v>862</v>
      </c>
      <c r="Q516" s="584" t="s">
        <v>863</v>
      </c>
      <c r="R516" s="584" t="s">
        <v>1071</v>
      </c>
      <c r="S516" s="583"/>
      <c r="T516" s="583" t="s">
        <v>185</v>
      </c>
      <c r="U516" s="583"/>
      <c r="V516" s="583" t="s">
        <v>809</v>
      </c>
      <c r="W516" s="583"/>
      <c r="X516" s="583"/>
      <c r="Y516" s="583"/>
      <c r="Z516" s="583"/>
      <c r="AA516" s="583"/>
      <c r="AB516" s="583"/>
      <c r="AC516" s="583" t="s">
        <v>790</v>
      </c>
      <c r="AD516" s="583" t="s">
        <v>870</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800</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772</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773</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774</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775</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776</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777</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778</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779</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984</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00" t="s">
        <v>985</v>
      </c>
      <c r="H624" s="900"/>
      <c r="I624" s="900"/>
      <c r="J624" s="900"/>
      <c r="K624" s="900"/>
      <c r="L624" s="900"/>
      <c r="M624" s="900"/>
      <c r="N624" s="900"/>
      <c r="O624" s="900"/>
      <c r="P624" s="900"/>
      <c r="Q624" s="900"/>
      <c r="R624" s="90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986</v>
      </c>
      <c r="J633" s="86"/>
      <c r="K633" s="86"/>
      <c r="L633" s="86" t="s">
        <v>1200</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987</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815</v>
      </c>
      <c r="O647" s="135"/>
      <c r="P647" s="45" t="s">
        <v>812</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814</v>
      </c>
      <c r="O648" s="17"/>
      <c r="P648" s="45" t="s">
        <v>813</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788</v>
      </c>
      <c r="O649" s="23"/>
      <c r="P649" s="23" t="s">
        <v>789</v>
      </c>
      <c r="Q649" s="22"/>
      <c r="R649" s="23"/>
      <c r="S649" s="98" t="s">
        <v>190</v>
      </c>
      <c r="T649" s="98"/>
      <c r="U649" s="23"/>
      <c r="V649" s="24" t="s">
        <v>184</v>
      </c>
      <c r="W649" s="24"/>
      <c r="X649" s="24"/>
      <c r="Y649" s="24"/>
      <c r="Z649" s="24"/>
      <c r="AA649" s="24"/>
      <c r="AB649" s="24"/>
      <c r="AC649" s="236" t="s">
        <v>869</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785</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790</v>
      </c>
      <c r="AD650" s="24" t="s">
        <v>870</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800</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772</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773</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774</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775</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776</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777</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778</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779</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4"/>
      <c r="M768" s="892"/>
      <c r="N768" s="89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861</v>
      </c>
      <c r="S772" s="101" t="s">
        <v>862</v>
      </c>
      <c r="T772" s="101" t="s">
        <v>863</v>
      </c>
      <c r="U772" s="101" t="s">
        <v>1071</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772</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773</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774</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775</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776</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777</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778</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779</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874</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861</v>
      </c>
      <c r="Q917" s="23" t="s">
        <v>862</v>
      </c>
      <c r="R917" s="23" t="s">
        <v>863</v>
      </c>
      <c r="S917" s="23" t="s">
        <v>1071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800</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772</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773</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774</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775</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776</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777</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778</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779</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728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919</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729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892</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727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893</v>
      </c>
      <c r="H1046" s="85"/>
      <c r="I1046" s="85"/>
      <c r="J1046" s="85"/>
      <c r="K1046" s="85"/>
      <c r="L1046" s="222">
        <v>6.5</v>
      </c>
      <c r="M1046" s="85" t="s">
        <v>733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1180</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1086</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abSelected="1" topLeftCell="B1" zoomScale="80" zoomScaleNormal="80" workbookViewId="0">
      <pane xSplit="9" ySplit="23" topLeftCell="K931"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1118</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1128</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1074</v>
      </c>
      <c r="I51" s="835" t="s">
        <v>1075</v>
      </c>
      <c r="J51" s="311">
        <v>0</v>
      </c>
      <c r="K51" s="273"/>
      <c r="L51" s="273" t="s">
        <v>1076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938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939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726</v>
      </c>
      <c r="Y62" s="273"/>
      <c r="Z62" s="273"/>
      <c r="AA62" s="273"/>
      <c r="AB62" s="273"/>
      <c r="AC62" s="273"/>
      <c r="AD62" s="273"/>
      <c r="AE62" s="273"/>
      <c r="AF62" s="273"/>
      <c r="AG62" s="273"/>
      <c r="AH62" s="273" t="s">
        <v>1087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725</v>
      </c>
      <c r="Z63" s="295"/>
      <c r="AA63" s="295"/>
      <c r="AB63" s="295"/>
      <c r="AC63" s="295"/>
      <c r="AD63" s="467"/>
      <c r="AE63" s="360"/>
      <c r="AF63" s="273"/>
      <c r="AG63" s="273"/>
      <c r="AH63" s="289"/>
      <c r="AI63" s="295" t="s">
        <v>1088</v>
      </c>
      <c r="AJ63" s="295"/>
      <c r="AK63" s="289"/>
      <c r="AL63" s="289"/>
      <c r="AM63" s="289"/>
      <c r="AN63" s="295" t="s">
        <v>1089</v>
      </c>
      <c r="AO63" s="295"/>
      <c r="AP63" s="295"/>
      <c r="AQ63" s="268"/>
      <c r="AR63" s="255"/>
      <c r="AS63" s="243"/>
      <c r="AT63" s="243"/>
      <c r="AU63" s="243"/>
    </row>
    <row r="64" spans="1:47" ht="45" customHeight="1" outlineLevel="2" x14ac:dyDescent="0.35">
      <c r="A64" s="243"/>
      <c r="B64" s="252"/>
      <c r="C64" s="245">
        <f>INT($C$29)+2</f>
        <v>3</v>
      </c>
      <c r="D64" s="268"/>
      <c r="E64" s="840" t="s">
        <v>1099</v>
      </c>
      <c r="F64" s="840" t="s">
        <v>1100</v>
      </c>
      <c r="G64" s="268"/>
      <c r="H64" s="273"/>
      <c r="I64" s="289" t="s">
        <v>439</v>
      </c>
      <c r="J64" s="289" t="s">
        <v>151</v>
      </c>
      <c r="K64" s="289" t="s">
        <v>150</v>
      </c>
      <c r="L64" s="289" t="s">
        <v>432</v>
      </c>
      <c r="M64" s="273"/>
      <c r="N64" s="521" t="s">
        <v>804</v>
      </c>
      <c r="O64" s="678" t="s">
        <v>803</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1090</v>
      </c>
      <c r="AI64" s="289" t="s">
        <v>1091</v>
      </c>
      <c r="AJ64" s="289" t="s">
        <v>1092</v>
      </c>
      <c r="AK64" s="521" t="s">
        <v>1093</v>
      </c>
      <c r="AL64" s="521" t="s">
        <v>1094</v>
      </c>
      <c r="AM64" s="521" t="s">
        <v>1095</v>
      </c>
      <c r="AN64" s="521" t="s">
        <v>1096</v>
      </c>
      <c r="AO64" s="521" t="s">
        <v>1097</v>
      </c>
      <c r="AP64" s="521" t="s">
        <v>1098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800</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745</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737</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738</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739</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740</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741</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742</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743</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744</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1107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871</v>
      </c>
      <c r="S171" s="302" t="s">
        <v>456</v>
      </c>
      <c r="T171" s="302" t="s">
        <v>457</v>
      </c>
      <c r="U171" s="258" t="s">
        <v>458</v>
      </c>
      <c r="V171" s="258"/>
      <c r="W171" s="258"/>
      <c r="X171" s="258"/>
      <c r="Y171" s="303"/>
      <c r="Z171" s="303"/>
      <c r="AA171" s="303"/>
      <c r="AB171" s="310"/>
      <c r="AC171" s="310" t="s">
        <v>1108</v>
      </c>
      <c r="AD171" s="310" t="s">
        <v>1109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873</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t="5.15" customHeight="1" outlineLevel="2" x14ac:dyDescent="0.35">
      <c r="A212" s="243"/>
      <c r="B212" s="252"/>
      <c r="C212" s="245">
        <f>INT($C$29)+2.005</f>
        <v>3.0049999999999999</v>
      </c>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c r="AC212" s="268"/>
      <c r="AD212" s="268"/>
      <c r="AE212" s="268"/>
      <c r="AF212" s="268"/>
      <c r="AG212" s="268"/>
      <c r="AH212" s="268"/>
      <c r="AI212" s="268"/>
      <c r="AJ212" s="268"/>
      <c r="AK212" s="268"/>
      <c r="AL212" s="268"/>
      <c r="AM212" s="268"/>
      <c r="AN212" s="268"/>
      <c r="AO212" s="268"/>
      <c r="AP212" s="268"/>
      <c r="AQ212" s="268" t="s">
        <v>395</v>
      </c>
      <c r="AR212" s="255"/>
      <c r="AS212" s="243"/>
      <c r="AT212" s="243"/>
      <c r="AU212" s="243"/>
    </row>
    <row r="213" spans="1:47" ht="15" customHeight="1" outlineLevel="1" x14ac:dyDescent="0.35">
      <c r="A213" s="243"/>
      <c r="B213" s="252"/>
      <c r="C213" s="245">
        <f>INT($C$29)+1</f>
        <v>2</v>
      </c>
      <c r="D213" s="268"/>
      <c r="E213" s="325"/>
      <c r="F213" s="325"/>
      <c r="G213" s="268"/>
      <c r="H213" s="285" t="s">
        <v>928</v>
      </c>
      <c r="I213" s="286"/>
      <c r="J213" s="616" t="s">
        <v>930</v>
      </c>
      <c r="K213" s="616" t="s">
        <v>930</v>
      </c>
      <c r="L213" s="616" t="s">
        <v>929</v>
      </c>
      <c r="M213" s="616" t="s">
        <v>929</v>
      </c>
      <c r="N213" s="302"/>
      <c r="O213" s="302" t="s">
        <v>950</v>
      </c>
      <c r="P213" s="258"/>
      <c r="Q213" s="258"/>
      <c r="R213" s="258"/>
      <c r="S213" s="258"/>
      <c r="T213" s="258"/>
      <c r="U213" s="258"/>
      <c r="V213" s="258"/>
      <c r="W213" s="258"/>
      <c r="X213" s="258"/>
      <c r="Y213" s="287"/>
      <c r="Z213" s="287"/>
      <c r="AA213" s="287"/>
      <c r="AB213" s="287"/>
      <c r="AC213" s="287"/>
      <c r="AD213" s="287"/>
      <c r="AE213" s="287"/>
      <c r="AF213" s="287"/>
      <c r="AG213" s="287"/>
      <c r="AH213" s="287"/>
      <c r="AI213" s="287"/>
      <c r="AJ213" s="287"/>
      <c r="AK213" s="287"/>
      <c r="AL213" s="287"/>
      <c r="AM213" s="287"/>
      <c r="AN213" s="287"/>
      <c r="AO213" s="287"/>
      <c r="AP213" s="287"/>
      <c r="AQ213" s="268"/>
      <c r="AR213" s="255"/>
      <c r="AS213" s="243"/>
      <c r="AT213" s="243"/>
      <c r="AU213" s="243"/>
    </row>
    <row r="214" spans="1:47" ht="5.15" hidden="1" customHeight="1" outlineLevel="3" x14ac:dyDescent="0.35">
      <c r="A214" s="243"/>
      <c r="B214" s="252"/>
      <c r="C214" s="245">
        <f>INT($C$29)+3.005</f>
        <v>4.0049999999999999</v>
      </c>
      <c r="D214" s="268" t="s">
        <v>391</v>
      </c>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c r="AC214" s="268"/>
      <c r="AD214" s="268"/>
      <c r="AE214" s="268"/>
      <c r="AF214" s="268"/>
      <c r="AG214" s="268"/>
      <c r="AH214" s="268"/>
      <c r="AI214" s="268"/>
      <c r="AJ214" s="268"/>
      <c r="AK214" s="268"/>
      <c r="AL214" s="268"/>
      <c r="AM214" s="268"/>
      <c r="AN214" s="268"/>
      <c r="AO214" s="268"/>
      <c r="AP214" s="268"/>
      <c r="AQ214" s="268"/>
      <c r="AR214" s="255"/>
      <c r="AS214" s="243"/>
      <c r="AT214" s="243"/>
      <c r="AU214" s="243"/>
    </row>
    <row r="215" spans="1:47" outlineLevel="2" x14ac:dyDescent="0.35">
      <c r="A215" s="243"/>
      <c r="B215" s="252"/>
      <c r="C215" s="245">
        <f>INT($C$29)+2</f>
        <v>3</v>
      </c>
      <c r="D215" s="268"/>
      <c r="E215" s="325"/>
      <c r="F215" s="325"/>
      <c r="G215" s="268"/>
      <c r="H215" s="273" t="str">
        <f>H248</f>
        <v>Aut</v>
      </c>
      <c r="I215" s="289"/>
      <c r="J215" s="369">
        <f>DATE(i_startyear,MONTH(MAX($N$682:$U$684)+21),DAY(MAX($N$682:$U$684)+21))</f>
        <v>43805</v>
      </c>
      <c r="K215" s="711">
        <f>MIN(363,INT((J215 - DATE(YEAR(J215),1,1))))+364*(YEAR(J215)-i_startyear)</f>
        <v>339</v>
      </c>
      <c r="L215" s="369">
        <f>DATE(i_startyear,MONTH(MIN($N$682:$U$684)-21),DAY(MIN($N$682:$U$684)-21))</f>
        <v>43763</v>
      </c>
      <c r="M215" s="711">
        <f>MIN(363,INT((L215 - DATE(YEAR(L215),1,1))))+364*(YEAR(L215)-i_startyear)</f>
        <v>297</v>
      </c>
      <c r="N215" s="273"/>
      <c r="O215" s="290" t="b">
        <v>1</v>
      </c>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outlineLevel="2" x14ac:dyDescent="0.35">
      <c r="A216" s="243"/>
      <c r="B216" s="252"/>
      <c r="C216" s="245">
        <f>INT($C$29)+2</f>
        <v>3</v>
      </c>
      <c r="D216" s="268"/>
      <c r="E216" s="325"/>
      <c r="F216" s="325"/>
      <c r="G216" s="268"/>
      <c r="H216" s="273" t="str">
        <f>H249</f>
        <v>Win</v>
      </c>
      <c r="I216" s="289"/>
      <c r="J216" s="369">
        <f>DATE(i_startyear,MONTH(MAX($N$706:$U$708)+21),DAY(MAX($N$706:$U$708)+21))</f>
        <v>43470</v>
      </c>
      <c r="K216" s="711">
        <f>MIN(363,INT((J216 - DATE(YEAR(J216),1,1))))+364*(YEAR(J216)-i_startyear)</f>
        <v>4</v>
      </c>
      <c r="L216" s="369">
        <f>DATE(i_startyear,MONTH(MIN($N$706:$U$708)-21),DAY(MIN($N$706:$U$708)-21))</f>
        <v>43793</v>
      </c>
      <c r="M216" s="711">
        <f>MIN(363,INT((L216 - DATE(YEAR(L216),1,1))))+364*(YEAR(L216)-i_startyear)</f>
        <v>327</v>
      </c>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68"/>
      <c r="AR216" s="255"/>
      <c r="AS216" s="243"/>
      <c r="AT216" s="243"/>
      <c r="AU216" s="243"/>
    </row>
    <row r="217" spans="1:47" outlineLevel="2" x14ac:dyDescent="0.35">
      <c r="A217" s="243"/>
      <c r="B217" s="252"/>
      <c r="C217" s="245">
        <f>INT($C$29)+2</f>
        <v>3</v>
      </c>
      <c r="D217" s="268"/>
      <c r="E217" s="325"/>
      <c r="F217" s="325"/>
      <c r="G217" s="268"/>
      <c r="H217" s="273" t="str">
        <f>H250</f>
        <v>Spr</v>
      </c>
      <c r="I217" s="289"/>
      <c r="J217" s="369">
        <f>DATE(i_startyear,MONTH(MAX($N$730:$U$732)+21),DAY(MAX($N$730:$U$732)+21))</f>
        <v>43501</v>
      </c>
      <c r="K217" s="711">
        <f>MIN(363,INT((J217 - DATE(YEAR(J217),1,1))))+364*(YEAR(J217)-i_startyear)</f>
        <v>35</v>
      </c>
      <c r="L217" s="369">
        <f>DATE(i_startyear,MONTH(MIN($N$730:$U$732)-21),DAY(MIN($N$730:$U$732)-21))</f>
        <v>43824</v>
      </c>
      <c r="M217" s="711">
        <f>MIN(363,INT((L217 - DATE(YEAR(L217),1,1))))+364*(YEAR(L217)-i_startyear)</f>
        <v>358</v>
      </c>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68"/>
      <c r="AR217" s="255"/>
      <c r="AS217" s="243"/>
      <c r="AT217" s="243"/>
      <c r="AU217" s="243"/>
    </row>
    <row r="218" spans="1:47" outlineLevel="2" x14ac:dyDescent="0.35">
      <c r="A218" s="243"/>
      <c r="B218" s="252"/>
      <c r="C218" s="245">
        <f>INT($C$29)+2</f>
        <v>3</v>
      </c>
      <c r="D218" s="268"/>
      <c r="E218" s="325"/>
      <c r="F218" s="325"/>
      <c r="G218" s="268"/>
      <c r="H218" s="273"/>
      <c r="I218" s="289"/>
      <c r="J218" s="289"/>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c r="I219" s="289"/>
      <c r="J219" s="289"/>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ht="5.15" customHeight="1" outlineLevel="2" x14ac:dyDescent="0.35">
      <c r="A220" s="243"/>
      <c r="B220" s="252"/>
      <c r="C220" s="245">
        <f>INT($C$29)+2.005</f>
        <v>3.0049999999999999</v>
      </c>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c r="AC220" s="268"/>
      <c r="AD220" s="268"/>
      <c r="AE220" s="268"/>
      <c r="AF220" s="268"/>
      <c r="AG220" s="268"/>
      <c r="AH220" s="268"/>
      <c r="AI220" s="268"/>
      <c r="AJ220" s="268"/>
      <c r="AK220" s="268"/>
      <c r="AL220" s="268"/>
      <c r="AM220" s="268"/>
      <c r="AN220" s="268"/>
      <c r="AO220" s="268"/>
      <c r="AP220" s="268"/>
      <c r="AQ220" s="268" t="s">
        <v>395</v>
      </c>
      <c r="AR220" s="255"/>
      <c r="AS220" s="243"/>
      <c r="AT220" s="243"/>
      <c r="AU220" s="243"/>
    </row>
    <row r="221" spans="1:47" ht="5.15" customHeight="1" outlineLevel="2" x14ac:dyDescent="0.35">
      <c r="A221" s="243"/>
      <c r="B221" s="252"/>
      <c r="C221" s="245">
        <f>INT($C$29)+2.005</f>
        <v>3.0049999999999999</v>
      </c>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c r="AC221" s="268"/>
      <c r="AD221" s="268"/>
      <c r="AE221" s="268"/>
      <c r="AF221" s="268"/>
      <c r="AG221" s="268"/>
      <c r="AH221" s="268"/>
      <c r="AI221" s="268"/>
      <c r="AJ221" s="268"/>
      <c r="AK221" s="268"/>
      <c r="AL221" s="268"/>
      <c r="AM221" s="268"/>
      <c r="AN221" s="268"/>
      <c r="AO221" s="268"/>
      <c r="AP221" s="268"/>
      <c r="AQ221" s="268"/>
      <c r="AR221" s="255"/>
      <c r="AS221" s="243"/>
      <c r="AT221" s="243"/>
      <c r="AU221" s="243"/>
    </row>
    <row r="222" spans="1:47" ht="5.15" customHeight="1" outlineLevel="1" x14ac:dyDescent="0.35">
      <c r="A222" s="243"/>
      <c r="B222" s="278"/>
      <c r="C222" s="279">
        <f>INT($C$29)+1.005</f>
        <v>2.0049999999999999</v>
      </c>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1" t="s">
        <v>113</v>
      </c>
      <c r="AS222" s="243"/>
      <c r="AT222" s="243"/>
      <c r="AU222" s="243"/>
    </row>
    <row r="223" spans="1:47" ht="5.15" customHeight="1" x14ac:dyDescent="0.35">
      <c r="A223" s="243"/>
      <c r="B223" s="282"/>
      <c r="C223" s="283">
        <f>INT($C$29)+0.005</f>
        <v>1.0049999999999999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43"/>
      <c r="AT223" s="243"/>
      <c r="AU223" s="243"/>
    </row>
    <row r="224" spans="1:47" outlineLevel="2" x14ac:dyDescent="0.35">
      <c r="A224" s="243"/>
      <c r="B224" s="243"/>
      <c r="C224" s="245">
        <f>INT($C$29)+2</f>
        <v>3</v>
      </c>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row>
    <row r="225" spans="1:47" outlineLevel="2" x14ac:dyDescent="0.35">
      <c r="A225" s="243"/>
      <c r="B225" s="243"/>
      <c r="C225" s="245">
        <f>INT($C$229)+2</f>
        <v>3</v>
      </c>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row>
    <row r="226" spans="1:47" ht="5.15" customHeight="1" thickBot="1" x14ac:dyDescent="0.4">
      <c r="A226" s="243"/>
      <c r="B226" s="246"/>
      <c r="C226" s="247">
        <f>INT($C$229)+0.005</f>
        <v>1.0049999999999999</v>
      </c>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3"/>
      <c r="AT226" s="243"/>
      <c r="AU226" s="243"/>
    </row>
    <row r="227" spans="1:47" ht="5.15" customHeight="1" outlineLevel="1" collapsed="1" x14ac:dyDescent="0.35">
      <c r="A227" s="243"/>
      <c r="B227" s="248" t="s">
        <v>0</v>
      </c>
      <c r="C227" s="249">
        <f>INT($C$229)+1.005</f>
        <v>2.0049999999999999</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1"/>
      <c r="AS227" s="243"/>
      <c r="AT227" s="243"/>
      <c r="AU227" s="243"/>
    </row>
    <row r="228" spans="1:47" hidden="1" outlineLevel="4" x14ac:dyDescent="0.35">
      <c r="A228" s="243"/>
      <c r="B228" s="252"/>
      <c r="C228" s="245">
        <f>INT(MAX($C$241:$C$354))+1</f>
        <v>5</v>
      </c>
      <c r="D228" s="253"/>
      <c r="E228" s="253"/>
      <c r="F228" s="253"/>
      <c r="G228" s="253"/>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3"/>
      <c r="AR228" s="255"/>
      <c r="AS228" s="243"/>
      <c r="AT228" s="243"/>
      <c r="AU228" s="243"/>
    </row>
    <row r="229" spans="1:47" ht="20.149999999999999" customHeight="1" x14ac:dyDescent="0.35">
      <c r="A229" s="243"/>
      <c r="B229" s="252"/>
      <c r="C229" s="245">
        <v>1.02</v>
      </c>
      <c r="D229" s="256"/>
      <c r="E229" s="318" t="s">
        <v>382</v>
      </c>
      <c r="F229" s="319"/>
      <c r="G229" s="257"/>
      <c r="H229" s="632" t="str">
        <f>COUNTIFS($B$1:$B229, "«")&amp;" Property: Livestock Management table - Reproduction Feeding &amp; Shearing"</f>
        <v>3 Property: Livestock Management table - Reproduction Feeding &amp; Shearing</v>
      </c>
      <c r="I229" s="284"/>
      <c r="J229" s="284"/>
      <c r="K229" s="284"/>
      <c r="L229" s="284"/>
      <c r="M229" s="284"/>
      <c r="N229" s="284"/>
      <c r="O229" s="284"/>
      <c r="P229" s="284"/>
      <c r="Q229" s="284"/>
      <c r="R229" s="284"/>
      <c r="S229" s="284"/>
      <c r="T229" s="284"/>
      <c r="U229" s="284"/>
      <c r="V229" s="284"/>
      <c r="W229" s="284"/>
      <c r="X229" s="284"/>
      <c r="Y229" s="320"/>
      <c r="Z229" s="320"/>
      <c r="AA229" s="320"/>
      <c r="AB229" s="320"/>
      <c r="AC229" s="320"/>
      <c r="AD229" s="320"/>
      <c r="AE229" s="320"/>
      <c r="AF229" s="320"/>
      <c r="AG229" s="320"/>
      <c r="AH229" s="320"/>
      <c r="AI229" s="320"/>
      <c r="AJ229" s="320"/>
      <c r="AK229" s="320"/>
      <c r="AL229" s="320"/>
      <c r="AM229" s="320"/>
      <c r="AN229" s="320"/>
      <c r="AO229" s="320"/>
      <c r="AP229" s="320"/>
      <c r="AQ229" s="321"/>
      <c r="AR229" s="255"/>
      <c r="AS229" s="243"/>
      <c r="AT229" s="243"/>
      <c r="AU229" s="243"/>
    </row>
    <row r="230" spans="1:47" ht="20.149999999999999" customHeight="1" outlineLevel="1" x14ac:dyDescent="0.35">
      <c r="A230" s="243"/>
      <c r="B230" s="252"/>
      <c r="C230" s="245">
        <f>INT($C$229)+1.02</f>
        <v>2.02</v>
      </c>
      <c r="D230" s="256"/>
      <c r="E230" s="318" t="s">
        <v>384</v>
      </c>
      <c r="F230" s="322">
        <v>1</v>
      </c>
      <c r="G230" s="261"/>
      <c r="H230" s="262" t="s">
        <v>490</v>
      </c>
      <c r="I230" s="263"/>
      <c r="J230" s="263"/>
      <c r="K230" s="263"/>
      <c r="L230" s="263"/>
      <c r="M230" s="263"/>
      <c r="N230" s="263"/>
      <c r="O230" s="263"/>
      <c r="P230" s="263"/>
      <c r="Q230" s="263"/>
      <c r="R230" s="263"/>
      <c r="S230" s="263"/>
      <c r="T230" s="263"/>
      <c r="U230" s="263"/>
      <c r="V230" s="263"/>
      <c r="W230" s="263"/>
      <c r="X230" s="263"/>
      <c r="Y230" s="323"/>
      <c r="Z230" s="323"/>
      <c r="AA230" s="323"/>
      <c r="AB230" s="323"/>
      <c r="AC230" s="323"/>
      <c r="AD230" s="323"/>
      <c r="AE230" s="323"/>
      <c r="AF230" s="323"/>
      <c r="AG230" s="323"/>
      <c r="AH230" s="323"/>
      <c r="AI230" s="323"/>
      <c r="AJ230" s="323"/>
      <c r="AK230" s="323"/>
      <c r="AL230" s="323"/>
      <c r="AM230" s="323"/>
      <c r="AN230" s="323"/>
      <c r="AO230" s="323"/>
      <c r="AP230" s="323"/>
      <c r="AQ230" s="324"/>
      <c r="AR230" s="255"/>
      <c r="AS230" s="243"/>
      <c r="AT230" s="243"/>
      <c r="AU230" s="243"/>
    </row>
    <row r="231" spans="1:47" ht="5.15" customHeight="1" outlineLevel="2" x14ac:dyDescent="0.35">
      <c r="A231" s="243"/>
      <c r="B231" s="252"/>
      <c r="C231" s="245">
        <f>INT($C$229)+2.005</f>
        <v>3.0049999999999999</v>
      </c>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5"/>
      <c r="AS231" s="243"/>
      <c r="AT231" s="243"/>
      <c r="AU231" s="243"/>
    </row>
    <row r="232" spans="1:47" outlineLevel="2" x14ac:dyDescent="0.35">
      <c r="A232" s="243"/>
      <c r="B232" s="252"/>
      <c r="C232" s="245">
        <f>INT($C$229)+2</f>
        <v>3</v>
      </c>
      <c r="D232" s="253"/>
      <c r="E232" s="325"/>
      <c r="F232" s="325"/>
      <c r="G232" s="253"/>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53"/>
      <c r="AR232" s="255"/>
      <c r="AS232" s="243"/>
      <c r="AT232" s="243"/>
      <c r="AU232" s="243"/>
    </row>
    <row r="233" spans="1:47" outlineLevel="2" x14ac:dyDescent="0.35">
      <c r="A233" s="243"/>
      <c r="B233" s="252"/>
      <c r="C233" s="245">
        <f>INT($C$229)+2</f>
        <v>3</v>
      </c>
      <c r="D233" s="253"/>
      <c r="E233" s="325"/>
      <c r="F233" s="325"/>
      <c r="G233" s="25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53"/>
      <c r="AR233" s="255"/>
      <c r="AS233" s="243"/>
      <c r="AT233" s="243"/>
      <c r="AU233" s="243"/>
    </row>
    <row r="234" spans="1:47" outlineLevel="2" x14ac:dyDescent="0.35">
      <c r="A234" s="243"/>
      <c r="B234" s="252"/>
      <c r="C234" s="245">
        <f>INT($C$229)+2</f>
        <v>3</v>
      </c>
      <c r="D234" s="253"/>
      <c r="E234" s="325"/>
      <c r="F234" s="325"/>
      <c r="G234" s="253"/>
      <c r="H234" s="267"/>
      <c r="I234" s="267"/>
      <c r="J234" s="267"/>
      <c r="K234" s="326" t="s">
        <v>425</v>
      </c>
      <c r="L234" s="326"/>
      <c r="M234" s="326"/>
      <c r="N234" s="326" t="s">
        <v>426</v>
      </c>
      <c r="O234" s="326"/>
      <c r="P234" s="326"/>
      <c r="Q234" s="326"/>
      <c r="R234" s="326" t="s">
        <v>428</v>
      </c>
      <c r="S234" s="326"/>
      <c r="T234" s="326"/>
      <c r="U234" s="326"/>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253"/>
      <c r="AR234" s="255"/>
      <c r="AS234" s="243"/>
      <c r="AT234" s="243"/>
      <c r="AU234" s="243"/>
    </row>
    <row r="235" spans="1:47" outlineLevel="2" x14ac:dyDescent="0.35">
      <c r="A235" s="243"/>
      <c r="B235" s="252"/>
      <c r="C235" s="245">
        <f>INT($C$229)+2</f>
        <v>3</v>
      </c>
      <c r="D235" s="253"/>
      <c r="E235" s="325"/>
      <c r="F235" s="325"/>
      <c r="G235" s="253"/>
      <c r="H235" s="267"/>
      <c r="I235" s="267"/>
      <c r="J235" s="267"/>
      <c r="K235" s="315" t="s">
        <v>14</v>
      </c>
      <c r="L235" s="315" t="s">
        <v>491</v>
      </c>
      <c r="M235" s="315" t="s">
        <v>4</v>
      </c>
      <c r="N235" s="315" t="s">
        <v>492</v>
      </c>
      <c r="O235" s="315" t="s">
        <v>493</v>
      </c>
      <c r="P235" s="315" t="s">
        <v>494</v>
      </c>
      <c r="Q235" s="315" t="s">
        <v>495</v>
      </c>
      <c r="R235" s="315" t="s">
        <v>492</v>
      </c>
      <c r="S235" s="315" t="s">
        <v>493</v>
      </c>
      <c r="T235" s="315" t="s">
        <v>494</v>
      </c>
      <c r="U235" s="315" t="s">
        <v>495</v>
      </c>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3"/>
      <c r="AR235" s="255"/>
      <c r="AS235" s="243"/>
      <c r="AT235" s="243"/>
      <c r="AU235" s="243"/>
    </row>
    <row r="236" spans="1:47" ht="11.9" customHeight="1" outlineLevel="2" collapsed="1" x14ac:dyDescent="0.35">
      <c r="A236" s="243"/>
      <c r="B236" s="252" t="s">
        <v>388</v>
      </c>
      <c r="C236" s="245">
        <f>INT($C$229)+2.01</f>
        <v>3.01</v>
      </c>
      <c r="D236" s="253"/>
      <c r="E236" s="253"/>
      <c r="F236" s="253"/>
      <c r="G236" s="253"/>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3"/>
      <c r="AR236" s="255"/>
      <c r="AS236" s="243"/>
      <c r="AT236" s="243"/>
      <c r="AU236" s="243"/>
    </row>
    <row r="237" spans="1:47" hidden="1" outlineLevel="3" collapsed="1" x14ac:dyDescent="0.35">
      <c r="A237" s="243"/>
      <c r="B237" s="252"/>
      <c r="C237" s="245">
        <f>INT(MAX($C$241:$C$354))</f>
        <v>4</v>
      </c>
      <c r="D237" s="268"/>
      <c r="E237" s="325"/>
      <c r="F237" s="325"/>
      <c r="G237" s="268"/>
      <c r="H237" s="325" t="s">
        <v>496</v>
      </c>
      <c r="I237" s="325"/>
      <c r="J237" s="325"/>
      <c r="K237" s="276">
        <v>0</v>
      </c>
      <c r="L237" s="276">
        <v>0</v>
      </c>
      <c r="M237" s="276">
        <v>0</v>
      </c>
      <c r="N237" s="276">
        <v>0</v>
      </c>
      <c r="O237" s="276">
        <v>0</v>
      </c>
      <c r="P237" s="276">
        <v>0</v>
      </c>
      <c r="Q237" s="276">
        <v>1</v>
      </c>
      <c r="R237" s="276">
        <v>0</v>
      </c>
      <c r="S237" s="276">
        <v>1</v>
      </c>
      <c r="T237" s="276">
        <v>2</v>
      </c>
      <c r="U237" s="276">
        <v>3</v>
      </c>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268"/>
      <c r="AR237" s="255"/>
      <c r="AS237" s="243"/>
      <c r="AT237" s="243"/>
      <c r="AU237" s="243"/>
    </row>
    <row r="238" spans="1:47" hidden="1" outlineLevel="4" x14ac:dyDescent="0.35">
      <c r="A238" s="243"/>
      <c r="B238" s="252" t="s">
        <v>389</v>
      </c>
      <c r="C238" s="245">
        <f>INT(MAX($C$241:$C$354))+1</f>
        <v>5</v>
      </c>
      <c r="D238" s="268" t="s">
        <v>390</v>
      </c>
      <c r="E238" s="325"/>
      <c r="F238" s="325"/>
      <c r="G238" s="268"/>
      <c r="H238" s="325" t="s">
        <v>497</v>
      </c>
      <c r="I238" s="325"/>
      <c r="J238" s="325"/>
      <c r="K238" s="325"/>
      <c r="L238" s="325"/>
      <c r="M238" s="325"/>
      <c r="N238" s="276">
        <v>0</v>
      </c>
      <c r="O238" s="276">
        <v>1</v>
      </c>
      <c r="P238" s="276">
        <v>2</v>
      </c>
      <c r="Q238" s="276">
        <v>2</v>
      </c>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268"/>
      <c r="AR238" s="255"/>
      <c r="AS238" s="243"/>
      <c r="AT238" s="243"/>
      <c r="AU238" s="243"/>
    </row>
    <row r="239" spans="1:47" hidden="1" outlineLevel="4" x14ac:dyDescent="0.35">
      <c r="A239" s="243"/>
      <c r="B239" s="252" t="s">
        <v>389</v>
      </c>
      <c r="C239" s="245">
        <f>INT(MAX($C$241:$C$354))+1</f>
        <v>5</v>
      </c>
      <c r="D239" s="268" t="s">
        <v>390</v>
      </c>
      <c r="E239" s="325"/>
      <c r="F239" s="325"/>
      <c r="G239" s="268"/>
      <c r="H239" s="325" t="s">
        <v>976</v>
      </c>
      <c r="I239" s="325"/>
      <c r="J239" s="325"/>
      <c r="K239" s="325"/>
      <c r="L239" s="325"/>
      <c r="M239" s="325"/>
      <c r="N239" s="325"/>
      <c r="O239" s="325"/>
      <c r="P239" s="325"/>
      <c r="Q239" s="325"/>
      <c r="R239" s="276">
        <v>0</v>
      </c>
      <c r="S239" s="276">
        <v>3</v>
      </c>
      <c r="T239" s="276">
        <v>4</v>
      </c>
      <c r="U239" s="276">
        <v>4</v>
      </c>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268"/>
      <c r="AR239" s="255"/>
      <c r="AS239" s="243"/>
      <c r="AT239" s="243"/>
      <c r="AU239" s="243"/>
    </row>
    <row r="240" spans="1:47" outlineLevel="1" x14ac:dyDescent="0.35">
      <c r="A240" s="243"/>
      <c r="B240" s="252"/>
      <c r="C240" s="245">
        <f>INT($C$229)+1</f>
        <v>2</v>
      </c>
      <c r="D240" s="268"/>
      <c r="E240" s="325"/>
      <c r="F240" s="325"/>
      <c r="G240" s="268"/>
      <c r="H240" s="328" t="s">
        <v>498</v>
      </c>
      <c r="I240" s="286"/>
      <c r="J240" s="286"/>
      <c r="K240" s="258"/>
      <c r="L240" s="258"/>
      <c r="M240" s="258"/>
      <c r="N240" s="258"/>
      <c r="O240" s="258"/>
      <c r="P240" s="258"/>
      <c r="Q240" s="258"/>
      <c r="R240" s="258"/>
      <c r="S240" s="258"/>
      <c r="T240" s="258"/>
      <c r="U240" s="258"/>
      <c r="V240" s="258"/>
      <c r="W240" s="258"/>
      <c r="X240" s="258"/>
      <c r="Y240" s="258"/>
      <c r="Z240" s="317"/>
      <c r="AA240" s="317"/>
      <c r="AB240" s="317"/>
      <c r="AC240" s="317"/>
      <c r="AD240" s="317"/>
      <c r="AE240" s="317"/>
      <c r="AF240" s="317"/>
      <c r="AG240" s="317"/>
      <c r="AH240" s="317"/>
      <c r="AI240" s="317"/>
      <c r="AJ240" s="317"/>
      <c r="AK240" s="317"/>
      <c r="AL240" s="317"/>
      <c r="AM240" s="317"/>
      <c r="AN240" s="317"/>
      <c r="AO240" s="317"/>
      <c r="AP240" s="317"/>
      <c r="AQ240" s="268"/>
      <c r="AR240" s="255"/>
      <c r="AS240" s="243"/>
      <c r="AT240" s="243"/>
      <c r="AU240" s="243"/>
    </row>
    <row r="241" spans="1:47" ht="5.15" hidden="1" customHeight="1" outlineLevel="3" x14ac:dyDescent="0.35">
      <c r="A241" s="243"/>
      <c r="B241" s="252"/>
      <c r="C241" s="245">
        <f>INT($C$229)+3.005</f>
        <v>4.0049999999999999</v>
      </c>
      <c r="D241" s="268" t="s">
        <v>391</v>
      </c>
      <c r="E241" s="268"/>
      <c r="F241" s="268"/>
      <c r="G241" s="268"/>
      <c r="H241" s="329"/>
      <c r="I241" s="329"/>
      <c r="J241" s="329"/>
      <c r="K241" s="329"/>
      <c r="L241" s="329"/>
      <c r="M241" s="329"/>
      <c r="N241" s="329"/>
      <c r="O241" s="329"/>
      <c r="P241" s="329"/>
      <c r="Q241" s="329"/>
      <c r="R241" s="329"/>
      <c r="S241" s="329"/>
      <c r="T241" s="329"/>
      <c r="U241" s="329"/>
      <c r="V241" s="329"/>
      <c r="W241" s="329"/>
      <c r="X241" s="329"/>
      <c r="Y241" s="329"/>
      <c r="Z241" s="329"/>
      <c r="AA241" s="329"/>
      <c r="AB241" s="270"/>
      <c r="AC241" s="270"/>
      <c r="AD241" s="270"/>
      <c r="AE241" s="270"/>
      <c r="AF241" s="270"/>
      <c r="AG241" s="270"/>
      <c r="AH241" s="270"/>
      <c r="AI241" s="270"/>
      <c r="AJ241" s="270"/>
      <c r="AK241" s="270"/>
      <c r="AL241" s="270"/>
      <c r="AM241" s="270"/>
      <c r="AN241" s="270"/>
      <c r="AO241" s="270"/>
      <c r="AP241" s="270"/>
      <c r="AQ241" s="268"/>
      <c r="AR241" s="255"/>
      <c r="AS241" s="243"/>
      <c r="AT241" s="243"/>
      <c r="AU241" s="243"/>
    </row>
    <row r="242" spans="1:47" outlineLevel="2" x14ac:dyDescent="0.35">
      <c r="A242" s="243"/>
      <c r="B242" s="252"/>
      <c r="C242" s="245">
        <f>INT($C$229)+2</f>
        <v>3</v>
      </c>
      <c r="D242" s="268"/>
      <c r="E242" s="325"/>
      <c r="F242" s="325"/>
      <c r="G242" s="268"/>
      <c r="H242" s="272" t="s">
        <v>499</v>
      </c>
      <c r="I242" s="272"/>
      <c r="J242" s="272"/>
      <c r="K242" s="315">
        <v>1</v>
      </c>
      <c r="L242" s="315">
        <v>6</v>
      </c>
      <c r="M242" s="315">
        <v>7</v>
      </c>
      <c r="N242" s="272"/>
      <c r="O242" s="272"/>
      <c r="P242" s="272"/>
      <c r="Q242" s="272"/>
      <c r="R242" s="272"/>
      <c r="S242" s="272"/>
      <c r="T242" s="272"/>
      <c r="U242" s="272"/>
      <c r="V242" s="272"/>
      <c r="W242" s="272"/>
      <c r="X242" s="272"/>
      <c r="Y242" s="272"/>
      <c r="Z242" s="272"/>
      <c r="AA242" s="272"/>
      <c r="AB242" s="330"/>
      <c r="AC242" s="330"/>
      <c r="AD242" s="330"/>
      <c r="AE242" s="330"/>
      <c r="AF242" s="330"/>
      <c r="AG242" s="330"/>
      <c r="AH242" s="330"/>
      <c r="AI242" s="330"/>
      <c r="AJ242" s="330"/>
      <c r="AK242" s="330"/>
      <c r="AL242" s="330"/>
      <c r="AM242" s="330"/>
      <c r="AN242" s="330"/>
      <c r="AO242" s="330"/>
      <c r="AP242" s="330"/>
      <c r="AQ242" s="268"/>
      <c r="AR242" s="255"/>
      <c r="AS242" s="243"/>
      <c r="AT242" s="243"/>
      <c r="AU242" s="243"/>
    </row>
    <row r="243" spans="1:47" outlineLevel="2" collapsed="1" x14ac:dyDescent="0.35">
      <c r="A243" s="243"/>
      <c r="B243" s="252"/>
      <c r="C243" s="245">
        <f>INT($C$229)+2</f>
        <v>3</v>
      </c>
      <c r="D243" s="268"/>
      <c r="E243" s="325"/>
      <c r="F243" s="325"/>
      <c r="G243" s="268"/>
      <c r="H243" s="273" t="s">
        <v>500</v>
      </c>
      <c r="I243" s="273"/>
      <c r="J243" s="273"/>
      <c r="K243" s="273"/>
      <c r="L243" s="273"/>
      <c r="M243" s="273"/>
      <c r="N243" s="273"/>
      <c r="O243" s="273"/>
      <c r="P243" s="273"/>
      <c r="Q243" s="273"/>
      <c r="R243" s="315" t="b">
        <v>1</v>
      </c>
      <c r="S243" s="315" t="b">
        <v>0</v>
      </c>
      <c r="T243" s="315" t="b">
        <v>0</v>
      </c>
      <c r="U243" s="315" t="b">
        <v>0</v>
      </c>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68"/>
      <c r="AR243" s="255"/>
      <c r="AS243" s="243"/>
      <c r="AT243" s="243"/>
      <c r="AU243" s="243"/>
    </row>
    <row r="244" spans="1:47" hidden="1" outlineLevel="3" x14ac:dyDescent="0.35">
      <c r="A244" s="243"/>
      <c r="B244" s="252"/>
      <c r="C244" s="245">
        <f>INT($C$229)+3</f>
        <v>4</v>
      </c>
      <c r="D244" s="268"/>
      <c r="E244" s="325"/>
      <c r="F244" s="325"/>
      <c r="G244" s="268"/>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68"/>
      <c r="AR244" s="255"/>
      <c r="AS244" s="243"/>
      <c r="AT244" s="243"/>
      <c r="AU244" s="243"/>
    </row>
    <row r="245" spans="1:47" ht="5.15" customHeight="1" outlineLevel="2" x14ac:dyDescent="0.35">
      <c r="A245" s="243"/>
      <c r="B245" s="252"/>
      <c r="C245" s="245">
        <f>INT($C$229)+2.005</f>
        <v>3.0049999999999999</v>
      </c>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c r="AC245" s="268"/>
      <c r="AD245" s="268"/>
      <c r="AE245" s="268"/>
      <c r="AF245" s="268"/>
      <c r="AG245" s="268"/>
      <c r="AH245" s="268"/>
      <c r="AI245" s="268"/>
      <c r="AJ245" s="268"/>
      <c r="AK245" s="268"/>
      <c r="AL245" s="268"/>
      <c r="AM245" s="268"/>
      <c r="AN245" s="268"/>
      <c r="AO245" s="268"/>
      <c r="AP245" s="268"/>
      <c r="AQ245" s="268" t="s">
        <v>395</v>
      </c>
      <c r="AR245" s="255"/>
      <c r="AS245" s="243"/>
      <c r="AT245" s="243"/>
      <c r="AU245" s="243"/>
    </row>
    <row r="246" spans="1:47" outlineLevel="1" x14ac:dyDescent="0.35">
      <c r="A246" s="243"/>
      <c r="B246" s="252"/>
      <c r="C246" s="245">
        <f>INT($C$229)+1</f>
        <v>2</v>
      </c>
      <c r="D246" s="268"/>
      <c r="E246" s="325"/>
      <c r="F246" s="325"/>
      <c r="G246" s="268"/>
      <c r="H246" s="328" t="s">
        <v>501</v>
      </c>
      <c r="I246" s="258" t="s">
        <v>502</v>
      </c>
      <c r="J246" s="331"/>
      <c r="K246" s="258" t="s">
        <v>503</v>
      </c>
      <c r="L246" s="258"/>
      <c r="M246" s="258"/>
      <c r="N246" s="258"/>
      <c r="O246" s="258"/>
      <c r="P246" s="258"/>
      <c r="Q246" s="258"/>
      <c r="R246" s="317"/>
      <c r="S246" s="258"/>
      <c r="T246" s="258"/>
      <c r="U246" s="258"/>
      <c r="V246" s="258"/>
      <c r="W246" s="258"/>
      <c r="X246" s="258"/>
      <c r="Y246" s="258"/>
      <c r="Z246" s="317"/>
      <c r="AA246" s="317"/>
      <c r="AB246" s="317"/>
      <c r="AC246" s="317"/>
      <c r="AD246" s="317"/>
      <c r="AE246" s="317"/>
      <c r="AF246" s="317"/>
      <c r="AG246" s="317"/>
      <c r="AH246" s="317"/>
      <c r="AI246" s="317"/>
      <c r="AJ246" s="317"/>
      <c r="AK246" s="317"/>
      <c r="AL246" s="317"/>
      <c r="AM246" s="317"/>
      <c r="AN246" s="317"/>
      <c r="AO246" s="317"/>
      <c r="AP246" s="317"/>
      <c r="AQ246" s="268"/>
      <c r="AR246" s="255"/>
      <c r="AS246" s="243"/>
      <c r="AT246" s="243"/>
      <c r="AU246" s="243"/>
    </row>
    <row r="247" spans="1:47" ht="5.15" hidden="1" customHeight="1" outlineLevel="3" x14ac:dyDescent="0.35">
      <c r="A247" s="243"/>
      <c r="B247" s="252"/>
      <c r="C247" s="245">
        <f>INT($C$229)+3.005</f>
        <v>4.0049999999999999</v>
      </c>
      <c r="D247" s="268" t="s">
        <v>391</v>
      </c>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c r="AC247" s="268"/>
      <c r="AD247" s="268"/>
      <c r="AE247" s="268"/>
      <c r="AF247" s="268"/>
      <c r="AG247" s="268"/>
      <c r="AH247" s="268"/>
      <c r="AI247" s="268"/>
      <c r="AJ247" s="268"/>
      <c r="AK247" s="268"/>
      <c r="AL247" s="268"/>
      <c r="AM247" s="268"/>
      <c r="AN247" s="268"/>
      <c r="AO247" s="268"/>
      <c r="AP247" s="268"/>
      <c r="AQ247" s="268"/>
      <c r="AR247" s="255"/>
      <c r="AS247" s="243"/>
      <c r="AT247" s="243"/>
      <c r="AU247" s="243"/>
    </row>
    <row r="248" spans="1:47" outlineLevel="2" x14ac:dyDescent="0.35">
      <c r="A248" s="243"/>
      <c r="B248" s="252"/>
      <c r="C248" s="245">
        <f>INT($C$229)+2</f>
        <v>3</v>
      </c>
      <c r="D248" s="268"/>
      <c r="E248" s="325"/>
      <c r="F248" s="325"/>
      <c r="G248" s="268"/>
      <c r="H248" s="332" t="s">
        <v>829</v>
      </c>
      <c r="I248" s="333" t="b">
        <v>0</v>
      </c>
      <c r="J248" s="333" t="b">
        <v>0</v>
      </c>
      <c r="K248" s="334">
        <f t="shared" ref="K248:Q248" si="30">DATE($I$251,MONTH(INDEX($N$257:$Q$257,1,K$237+1)),DAY(INDEX($N$257:$Q$257,1,K$237+1)))</f>
        <v>43586</v>
      </c>
      <c r="L248" s="334">
        <f t="shared" si="30"/>
        <v>43586</v>
      </c>
      <c r="M248" s="334">
        <f t="shared" si="30"/>
        <v>43586</v>
      </c>
      <c r="N248" s="334">
        <f t="shared" si="30"/>
        <v>43586</v>
      </c>
      <c r="O248" s="334">
        <f t="shared" si="30"/>
        <v>43586</v>
      </c>
      <c r="P248" s="334">
        <f t="shared" si="30"/>
        <v>43586</v>
      </c>
      <c r="Q248" s="334">
        <f t="shared" si="30"/>
        <v>43586</v>
      </c>
      <c r="R248" s="273"/>
      <c r="S248" s="273"/>
      <c r="T248" s="273"/>
      <c r="U248" s="273"/>
      <c r="V248" s="273"/>
      <c r="W248" s="295" t="s">
        <v>504</v>
      </c>
      <c r="X248" s="295"/>
      <c r="Y248" s="295"/>
      <c r="Z248" s="295"/>
      <c r="AA248" s="295"/>
      <c r="AB248" s="273"/>
      <c r="AC248" s="911" t="s">
        <v>505</v>
      </c>
      <c r="AD248" s="912"/>
      <c r="AE248" s="912"/>
      <c r="AF248" s="913"/>
      <c r="AG248" s="273"/>
      <c r="AH248" s="273"/>
      <c r="AI248" s="273"/>
      <c r="AJ248" s="273"/>
      <c r="AK248" s="273"/>
      <c r="AL248" s="273"/>
      <c r="AM248" s="273"/>
      <c r="AN248" s="273"/>
      <c r="AO248" s="273"/>
      <c r="AP248" s="273"/>
      <c r="AQ248" s="268"/>
      <c r="AR248" s="255"/>
      <c r="AS248" s="243"/>
      <c r="AT248" s="243"/>
      <c r="AU248" s="243"/>
    </row>
    <row r="249" spans="1:47" outlineLevel="2" x14ac:dyDescent="0.35">
      <c r="A249" s="243"/>
      <c r="B249" s="252"/>
      <c r="C249" s="245">
        <f>INT($C$229)+2</f>
        <v>3</v>
      </c>
      <c r="D249" s="268"/>
      <c r="E249" s="325"/>
      <c r="F249" s="325"/>
      <c r="G249" s="268"/>
      <c r="H249" s="537" t="s">
        <v>828</v>
      </c>
      <c r="I249" s="333" t="b">
        <v>0</v>
      </c>
      <c r="J249" s="333" t="b">
        <v>0</v>
      </c>
      <c r="K249" s="337">
        <f>DATE($I$251,MONTH(INDEX($N$265:$Q$265,1,K$237+1)),DAY(INDEX($N$265:$Q$265,1,K$237+1)))</f>
        <v>43620</v>
      </c>
      <c r="L249" s="337">
        <f t="shared" ref="L249:Q249" si="31">DATE($I$251,MONTH(INDEX($N$265:$Q$265,1,L$237+1)),DAY(INDEX($N$265:$Q$265,1,L$237+1)))</f>
        <v>43620</v>
      </c>
      <c r="M249" s="337">
        <f t="shared" si="31"/>
        <v>43620</v>
      </c>
      <c r="N249" s="337">
        <f t="shared" si="31"/>
        <v>43620</v>
      </c>
      <c r="O249" s="337">
        <f t="shared" si="31"/>
        <v>43620</v>
      </c>
      <c r="P249" s="337">
        <f t="shared" si="31"/>
        <v>43620</v>
      </c>
      <c r="Q249" s="337">
        <f t="shared" si="31"/>
        <v>43620</v>
      </c>
      <c r="R249" s="273"/>
      <c r="S249" s="273"/>
      <c r="T249" s="273"/>
      <c r="U249" s="273"/>
      <c r="V249" s="273"/>
      <c r="W249" s="295"/>
      <c r="X249" s="295"/>
      <c r="Y249" s="295"/>
      <c r="Z249" s="295"/>
      <c r="AA249" s="295"/>
      <c r="AB249" s="273"/>
      <c r="AC249" s="914"/>
      <c r="AD249" s="915"/>
      <c r="AE249" s="915"/>
      <c r="AF249" s="916"/>
      <c r="AG249" s="273"/>
      <c r="AH249" s="273"/>
      <c r="AI249" s="273"/>
      <c r="AJ249" s="273"/>
      <c r="AK249" s="273"/>
      <c r="AL249" s="273"/>
      <c r="AM249" s="273"/>
      <c r="AN249" s="273"/>
      <c r="AO249" s="273"/>
      <c r="AP249" s="273"/>
      <c r="AQ249" s="268"/>
      <c r="AR249" s="255"/>
      <c r="AS249" s="243"/>
      <c r="AT249" s="243"/>
      <c r="AU249" s="243"/>
    </row>
    <row r="250" spans="1:47" outlineLevel="2" x14ac:dyDescent="0.35">
      <c r="A250" s="243"/>
      <c r="B250" s="252"/>
      <c r="C250" s="245">
        <f>INT($C$229)+2</f>
        <v>3</v>
      </c>
      <c r="D250" s="268"/>
      <c r="E250" s="325"/>
      <c r="F250" s="325"/>
      <c r="G250" s="268"/>
      <c r="H250" s="335" t="s">
        <v>827</v>
      </c>
      <c r="I250" s="336" t="b">
        <f>NOT(OR(I248,I249))</f>
        <v>1</v>
      </c>
      <c r="J250" s="290" t="b">
        <v>1</v>
      </c>
      <c r="K250" s="347">
        <f t="shared" ref="K250:Q250" si="32">DATE($I$251,MONTH(INDEX($N$273:$Q$273,1,K$237+1)),DAY(INDEX($N$273:$Q$273,1,K$237+1)))</f>
        <v>43655</v>
      </c>
      <c r="L250" s="347">
        <f t="shared" si="32"/>
        <v>43655</v>
      </c>
      <c r="M250" s="347">
        <f t="shared" si="32"/>
        <v>43655</v>
      </c>
      <c r="N250" s="347">
        <f t="shared" si="32"/>
        <v>43655</v>
      </c>
      <c r="O250" s="347">
        <f t="shared" si="32"/>
        <v>43655</v>
      </c>
      <c r="P250" s="347">
        <f t="shared" si="32"/>
        <v>43655</v>
      </c>
      <c r="Q250" s="347">
        <f t="shared" si="32"/>
        <v>43655</v>
      </c>
      <c r="R250" s="273"/>
      <c r="S250" s="273"/>
      <c r="T250" s="273"/>
      <c r="U250" s="273"/>
      <c r="V250" s="273"/>
      <c r="W250" s="289"/>
      <c r="X250" s="289"/>
      <c r="Y250" s="289"/>
      <c r="Z250" s="289"/>
      <c r="AA250" s="289"/>
      <c r="AB250" s="289"/>
      <c r="AC250" s="917"/>
      <c r="AD250" s="918"/>
      <c r="AE250" s="918"/>
      <c r="AF250" s="919"/>
      <c r="AG250" s="289"/>
      <c r="AH250" s="289"/>
      <c r="AI250" s="289"/>
      <c r="AJ250" s="289"/>
      <c r="AK250" s="289"/>
      <c r="AL250" s="289"/>
      <c r="AM250" s="289"/>
      <c r="AN250" s="289"/>
      <c r="AO250" s="289"/>
      <c r="AP250" s="289"/>
      <c r="AQ250" s="268"/>
      <c r="AR250" s="255"/>
      <c r="AS250" s="243"/>
      <c r="AT250" s="243"/>
      <c r="AU250" s="243"/>
    </row>
    <row r="251" spans="1:47" outlineLevel="2" x14ac:dyDescent="0.35">
      <c r="A251" s="243"/>
      <c r="B251" s="252"/>
      <c r="C251" s="245">
        <f>INT($C$229)+3</f>
        <v>4</v>
      </c>
      <c r="D251" s="268"/>
      <c r="E251" s="325"/>
      <c r="F251" s="325"/>
      <c r="G251" s="268"/>
      <c r="H251" s="272" t="s">
        <v>506</v>
      </c>
      <c r="I251" s="409">
        <f>YEAR(MIN($N$254:$Q$277))-1</f>
        <v>2019</v>
      </c>
      <c r="J251" s="273"/>
      <c r="K251" s="273"/>
      <c r="L251" s="273"/>
      <c r="M251" s="273"/>
      <c r="N251" s="273"/>
      <c r="O251" s="273"/>
      <c r="P251" s="273"/>
      <c r="Q251" s="273"/>
      <c r="R251" s="273"/>
      <c r="S251" s="273"/>
      <c r="T251" s="273"/>
      <c r="U251" s="273"/>
      <c r="V251" s="273"/>
      <c r="W251" s="273"/>
      <c r="X251" s="273"/>
      <c r="Y251" s="273"/>
      <c r="Z251" s="273"/>
      <c r="AA251" s="273"/>
      <c r="AB251" s="273"/>
      <c r="AC251" s="911" t="s">
        <v>507</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INT($C$229)+3</f>
        <v>4</v>
      </c>
      <c r="D252" s="268"/>
      <c r="E252" s="325"/>
      <c r="F252" s="325"/>
      <c r="G252" s="268"/>
      <c r="H252" s="273" t="s">
        <v>508</v>
      </c>
      <c r="I252" s="273">
        <f>YEAR(MIN(N248:Q250)+MIN(R355:U357))</f>
        <v>2019</v>
      </c>
      <c r="J252" s="273"/>
      <c r="K252" s="273"/>
      <c r="L252" s="273"/>
      <c r="M252" s="273"/>
      <c r="N252" s="273"/>
      <c r="O252" s="273"/>
      <c r="P252" s="273"/>
      <c r="Q252" s="273"/>
      <c r="R252" s="273"/>
      <c r="S252" s="273"/>
      <c r="T252" s="273"/>
      <c r="U252" s="273"/>
      <c r="V252" s="273"/>
      <c r="W252" s="273"/>
      <c r="X252" s="273"/>
      <c r="Y252" s="273"/>
      <c r="Z252" s="273"/>
      <c r="AA252" s="273"/>
      <c r="AB252" s="273"/>
      <c r="AC252" s="917"/>
      <c r="AD252" s="918"/>
      <c r="AE252" s="918"/>
      <c r="AF252" s="919"/>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INT($C$229)+2</f>
        <v>3</v>
      </c>
      <c r="D253" s="268"/>
      <c r="E253" s="325" t="s">
        <v>509</v>
      </c>
      <c r="F253" s="325"/>
      <c r="G253" s="268"/>
      <c r="H253" s="338" t="s">
        <v>510</v>
      </c>
      <c r="I253" s="296" t="s">
        <v>511</v>
      </c>
      <c r="J253" s="339"/>
      <c r="K253" s="276">
        <f>COUNTA($H$254:$H$309)</f>
        <v>3</v>
      </c>
      <c r="L253" s="276">
        <f>COUNTA($I$254:$I$309)/K253</f>
        <v>8</v>
      </c>
      <c r="M253" s="340">
        <v>-8</v>
      </c>
      <c r="N253" s="296" t="s">
        <v>791</v>
      </c>
      <c r="O253" s="296"/>
      <c r="P253" s="296"/>
      <c r="Q253" s="296"/>
      <c r="R253" s="296" t="s">
        <v>512</v>
      </c>
      <c r="S253" s="296"/>
      <c r="T253" s="296"/>
      <c r="U253" s="296"/>
      <c r="V253" s="273"/>
      <c r="W253" s="341" t="s">
        <v>513</v>
      </c>
      <c r="X253" s="341" t="s">
        <v>514</v>
      </c>
      <c r="Y253" s="341" t="s">
        <v>515</v>
      </c>
      <c r="Z253" s="341" t="s">
        <v>516</v>
      </c>
      <c r="AA253" s="342"/>
      <c r="AB253" s="273"/>
      <c r="AC253" s="341" t="s">
        <v>513</v>
      </c>
      <c r="AD253" s="341" t="s">
        <v>514</v>
      </c>
      <c r="AE253" s="341" t="s">
        <v>515</v>
      </c>
      <c r="AF253" s="341" t="s">
        <v>516</v>
      </c>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INT($C$229)+2</f>
        <v>3</v>
      </c>
      <c r="D254" s="268"/>
      <c r="E254" s="325">
        <v>1</v>
      </c>
      <c r="F254" s="325"/>
      <c r="G254" s="268"/>
      <c r="H254" s="289" t="str">
        <f>H$248</f>
        <v>Aut</v>
      </c>
      <c r="I254" s="343">
        <v>0</v>
      </c>
      <c r="J254" s="344" t="s">
        <v>517</v>
      </c>
      <c r="K254" s="345">
        <f>N254-150</f>
        <v>43802</v>
      </c>
      <c r="L254" s="345">
        <f>K254+17/2</f>
        <v>43810.5</v>
      </c>
      <c r="M254" s="273"/>
      <c r="N254" s="346">
        <v>43952</v>
      </c>
      <c r="O254" s="346">
        <v>43952</v>
      </c>
      <c r="P254" s="346">
        <v>43952</v>
      </c>
      <c r="Q254" s="346">
        <v>43952</v>
      </c>
      <c r="R254" s="347">
        <f t="shared" ref="R254:U277" si="33">DATE($I$251,MONTH(INDEX($N254:$Q254,1,R$237+1)),DAY(INDEX($N254:$Q254,1,R$237+1)))</f>
        <v>43586</v>
      </c>
      <c r="S254" s="347">
        <f t="shared" si="33"/>
        <v>43586</v>
      </c>
      <c r="T254" s="347">
        <f t="shared" si="33"/>
        <v>43586</v>
      </c>
      <c r="U254" s="347">
        <f t="shared" si="33"/>
        <v>43586</v>
      </c>
      <c r="V254" s="273"/>
      <c r="W254" s="348">
        <f t="shared" ref="W254:W277" si="34">((N254-150)-INDEX(N$248:N$250,$E254,1))/30.5</f>
        <v>7.081967213114754</v>
      </c>
      <c r="X254" s="348">
        <f t="shared" ref="X254:X277" si="35">((O254-150)-INDEX(O$248:O$250,$E254,1))/30.5</f>
        <v>7.081967213114754</v>
      </c>
      <c r="Y254" s="348">
        <f t="shared" ref="Y254:Y277" si="36">((P254-150)-INDEX(P$248:P$250,$E254,1))/30.5</f>
        <v>7.081967213114754</v>
      </c>
      <c r="Z254" s="348">
        <f t="shared" ref="Z254:Z277" si="37">((Q254-150)-INDEX(Q$248:Q$250,$E254,1))/30.5</f>
        <v>7.081967213114754</v>
      </c>
      <c r="AA254" s="349"/>
      <c r="AB254" s="273"/>
      <c r="AC254" s="350">
        <v>0</v>
      </c>
      <c r="AD254" s="351">
        <v>0</v>
      </c>
      <c r="AE254" s="351">
        <v>0</v>
      </c>
      <c r="AF254" s="352">
        <v>0</v>
      </c>
      <c r="AG254" s="273"/>
      <c r="AH254" s="273"/>
      <c r="AI254" s="273"/>
      <c r="AJ254" s="273"/>
      <c r="AK254" s="273"/>
      <c r="AL254" s="273"/>
      <c r="AM254" s="273"/>
      <c r="AN254" s="273"/>
      <c r="AO254" s="273"/>
      <c r="AP254" s="273"/>
      <c r="AQ254" s="268"/>
      <c r="AR254" s="255"/>
      <c r="AS254" s="243"/>
      <c r="AT254" s="243"/>
      <c r="AU254" s="243"/>
    </row>
    <row r="255" spans="1:47" outlineLevel="3" x14ac:dyDescent="0.35">
      <c r="A255" s="243"/>
      <c r="B255" s="252"/>
      <c r="C255" s="245">
        <f>INT($C$229)+3</f>
        <v>4</v>
      </c>
      <c r="D255" s="268"/>
      <c r="E255" s="325">
        <v>1</v>
      </c>
      <c r="F255" s="325"/>
      <c r="G255" s="268"/>
      <c r="H255" s="273"/>
      <c r="I255" s="343">
        <v>1</v>
      </c>
      <c r="J255" s="353" t="s">
        <v>518</v>
      </c>
      <c r="K255" s="345">
        <f>N255-150</f>
        <v>44167</v>
      </c>
      <c r="L255" s="345">
        <f>K255+17/2</f>
        <v>44175.5</v>
      </c>
      <c r="M255" s="273"/>
      <c r="N255" s="346">
        <v>44317</v>
      </c>
      <c r="O255" s="346">
        <v>44317</v>
      </c>
      <c r="P255" s="346">
        <v>44317</v>
      </c>
      <c r="Q255" s="346">
        <v>44317</v>
      </c>
      <c r="R255" s="347">
        <f t="shared" si="33"/>
        <v>43586</v>
      </c>
      <c r="S255" s="347">
        <f t="shared" si="33"/>
        <v>43586</v>
      </c>
      <c r="T255" s="347">
        <f t="shared" si="33"/>
        <v>43586</v>
      </c>
      <c r="U255" s="347">
        <f t="shared" si="33"/>
        <v>43586</v>
      </c>
      <c r="V255" s="273"/>
      <c r="W255" s="354">
        <f t="shared" si="34"/>
        <v>19.049180327868854</v>
      </c>
      <c r="X255" s="354">
        <f t="shared" si="35"/>
        <v>19.049180327868854</v>
      </c>
      <c r="Y255" s="354">
        <f t="shared" si="36"/>
        <v>19.049180327868854</v>
      </c>
      <c r="Z255" s="354">
        <f t="shared" si="37"/>
        <v>19.049180327868854</v>
      </c>
      <c r="AA255" s="355"/>
      <c r="AB255" s="273"/>
      <c r="AC255" s="356">
        <v>0</v>
      </c>
      <c r="AD255" s="357">
        <v>0</v>
      </c>
      <c r="AE255" s="357">
        <v>0</v>
      </c>
      <c r="AF255" s="358">
        <v>0</v>
      </c>
      <c r="AG255" s="273"/>
      <c r="AH255" s="273"/>
      <c r="AI255" s="273"/>
      <c r="AJ255" s="273"/>
      <c r="AK255" s="273"/>
      <c r="AL255" s="273"/>
      <c r="AM255" s="273"/>
      <c r="AN255" s="273"/>
      <c r="AO255" s="273"/>
      <c r="AP255" s="273"/>
      <c r="AQ255" s="268"/>
      <c r="AR255" s="255"/>
      <c r="AS255" s="243"/>
      <c r="AT255" s="243"/>
      <c r="AU255" s="243"/>
    </row>
    <row r="256" spans="1:47" outlineLevel="3" x14ac:dyDescent="0.35">
      <c r="A256" s="243"/>
      <c r="B256" s="252"/>
      <c r="C256" s="245">
        <f t="shared" ref="C256:C261" si="38">INT($C$229+3)</f>
        <v>4</v>
      </c>
      <c r="D256" s="268"/>
      <c r="E256" s="325">
        <v>1</v>
      </c>
      <c r="F256" s="325"/>
      <c r="G256" s="268"/>
      <c r="H256" s="273"/>
      <c r="I256" s="343">
        <v>2</v>
      </c>
      <c r="J256" s="359" t="s">
        <v>519</v>
      </c>
      <c r="K256" s="360"/>
      <c r="L256" s="273"/>
      <c r="M256" s="273"/>
      <c r="N256" s="361">
        <f t="shared" ref="N256:Q261" si="39">DATEVALUE(DAY(N255)&amp;"/"&amp;MONTH(N255)&amp;"/"&amp;YEAR(N255)+1)</f>
        <v>44682</v>
      </c>
      <c r="O256" s="361">
        <f t="shared" si="39"/>
        <v>44682</v>
      </c>
      <c r="P256" s="361">
        <f t="shared" si="39"/>
        <v>44682</v>
      </c>
      <c r="Q256" s="361">
        <f t="shared" si="39"/>
        <v>44682</v>
      </c>
      <c r="R256" s="347">
        <f t="shared" si="33"/>
        <v>43586</v>
      </c>
      <c r="S256" s="347">
        <f t="shared" si="33"/>
        <v>43586</v>
      </c>
      <c r="T256" s="347">
        <f t="shared" si="33"/>
        <v>43586</v>
      </c>
      <c r="U256" s="347">
        <f t="shared" si="33"/>
        <v>43586</v>
      </c>
      <c r="V256" s="273"/>
      <c r="W256" s="354">
        <f t="shared" si="34"/>
        <v>31.016393442622952</v>
      </c>
      <c r="X256" s="354">
        <f t="shared" si="35"/>
        <v>31.016393442622952</v>
      </c>
      <c r="Y256" s="354">
        <f t="shared" si="36"/>
        <v>31.016393442622952</v>
      </c>
      <c r="Z256" s="354">
        <f t="shared" si="37"/>
        <v>31.016393442622952</v>
      </c>
      <c r="AA256" s="355"/>
      <c r="AB256" s="273"/>
      <c r="AC256" s="356">
        <v>0</v>
      </c>
      <c r="AD256" s="357">
        <v>0</v>
      </c>
      <c r="AE256" s="357">
        <v>0</v>
      </c>
      <c r="AF256" s="358">
        <v>0</v>
      </c>
      <c r="AG256" s="273"/>
      <c r="AH256" s="273"/>
      <c r="AI256" s="273"/>
      <c r="AJ256" s="273"/>
      <c r="AK256" s="273"/>
      <c r="AL256" s="273"/>
      <c r="AM256" s="273"/>
      <c r="AN256" s="273"/>
      <c r="AO256" s="273"/>
      <c r="AP256" s="273"/>
      <c r="AQ256" s="268"/>
      <c r="AR256" s="255"/>
      <c r="AS256" s="243"/>
      <c r="AT256" s="243"/>
      <c r="AU256" s="243"/>
    </row>
    <row r="257" spans="1:47" outlineLevel="3" x14ac:dyDescent="0.35">
      <c r="A257" s="243"/>
      <c r="B257" s="252"/>
      <c r="C257" s="245">
        <f t="shared" si="38"/>
        <v>4</v>
      </c>
      <c r="D257" s="268"/>
      <c r="E257" s="325">
        <v>1</v>
      </c>
      <c r="F257" s="325"/>
      <c r="G257" s="268"/>
      <c r="H257" s="273"/>
      <c r="I257" s="273">
        <v>3</v>
      </c>
      <c r="J257" s="272" t="s">
        <v>520</v>
      </c>
      <c r="K257" s="273"/>
      <c r="L257" s="273"/>
      <c r="M257" s="273"/>
      <c r="N257" s="361">
        <f t="shared" si="39"/>
        <v>45047</v>
      </c>
      <c r="O257" s="361">
        <f t="shared" si="39"/>
        <v>45047</v>
      </c>
      <c r="P257" s="361">
        <f t="shared" si="39"/>
        <v>45047</v>
      </c>
      <c r="Q257" s="361">
        <f t="shared" si="39"/>
        <v>45047</v>
      </c>
      <c r="R257" s="347">
        <f t="shared" si="33"/>
        <v>43586</v>
      </c>
      <c r="S257" s="347">
        <f t="shared" si="33"/>
        <v>43586</v>
      </c>
      <c r="T257" s="347">
        <f t="shared" si="33"/>
        <v>43586</v>
      </c>
      <c r="U257" s="347">
        <f t="shared" si="33"/>
        <v>43586</v>
      </c>
      <c r="V257" s="273"/>
      <c r="W257" s="354">
        <f t="shared" si="34"/>
        <v>42.983606557377051</v>
      </c>
      <c r="X257" s="354">
        <f t="shared" si="35"/>
        <v>42.983606557377051</v>
      </c>
      <c r="Y257" s="354">
        <f t="shared" si="36"/>
        <v>42.983606557377051</v>
      </c>
      <c r="Z257" s="354">
        <f t="shared" si="37"/>
        <v>42.983606557377051</v>
      </c>
      <c r="AA257" s="355"/>
      <c r="AB257" s="273"/>
      <c r="AC257" s="356">
        <v>0</v>
      </c>
      <c r="AD257" s="357">
        <v>0</v>
      </c>
      <c r="AE257" s="357">
        <v>0</v>
      </c>
      <c r="AF257" s="358">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 t="shared" si="38"/>
        <v>4</v>
      </c>
      <c r="D258" s="268"/>
      <c r="E258" s="325">
        <v>1</v>
      </c>
      <c r="F258" s="325"/>
      <c r="G258" s="268"/>
      <c r="H258" s="273"/>
      <c r="I258" s="273">
        <v>4</v>
      </c>
      <c r="J258" s="273" t="s">
        <v>521</v>
      </c>
      <c r="K258" s="273"/>
      <c r="L258" s="273"/>
      <c r="M258" s="273"/>
      <c r="N258" s="361">
        <f t="shared" si="39"/>
        <v>45413</v>
      </c>
      <c r="O258" s="361">
        <f t="shared" si="39"/>
        <v>45413</v>
      </c>
      <c r="P258" s="361">
        <f t="shared" si="39"/>
        <v>45413</v>
      </c>
      <c r="Q258" s="361">
        <f t="shared" si="39"/>
        <v>45413</v>
      </c>
      <c r="R258" s="347">
        <f t="shared" si="33"/>
        <v>43586</v>
      </c>
      <c r="S258" s="347">
        <f t="shared" si="33"/>
        <v>43586</v>
      </c>
      <c r="T258" s="347">
        <f t="shared" si="33"/>
        <v>43586</v>
      </c>
      <c r="U258" s="347">
        <f t="shared" si="33"/>
        <v>43586</v>
      </c>
      <c r="V258" s="273"/>
      <c r="W258" s="354">
        <f t="shared" si="34"/>
        <v>54.983606557377051</v>
      </c>
      <c r="X258" s="354">
        <f t="shared" si="35"/>
        <v>54.983606557377051</v>
      </c>
      <c r="Y258" s="354">
        <f t="shared" si="36"/>
        <v>54.983606557377051</v>
      </c>
      <c r="Z258" s="354">
        <f t="shared" si="37"/>
        <v>54.983606557377051</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si="38"/>
        <v>4</v>
      </c>
      <c r="D259" s="268"/>
      <c r="E259" s="325">
        <v>1</v>
      </c>
      <c r="F259" s="325"/>
      <c r="G259" s="268"/>
      <c r="H259" s="273"/>
      <c r="I259" s="273">
        <v>5</v>
      </c>
      <c r="J259" s="273" t="s">
        <v>522</v>
      </c>
      <c r="K259" s="273"/>
      <c r="L259" s="273"/>
      <c r="M259" s="273"/>
      <c r="N259" s="361">
        <f t="shared" si="39"/>
        <v>45778</v>
      </c>
      <c r="O259" s="361">
        <f t="shared" si="39"/>
        <v>45778</v>
      </c>
      <c r="P259" s="361">
        <f t="shared" si="39"/>
        <v>45778</v>
      </c>
      <c r="Q259" s="361">
        <f t="shared" si="39"/>
        <v>45778</v>
      </c>
      <c r="R259" s="347">
        <f t="shared" si="33"/>
        <v>43586</v>
      </c>
      <c r="S259" s="347">
        <f t="shared" si="33"/>
        <v>43586</v>
      </c>
      <c r="T259" s="347">
        <f t="shared" si="33"/>
        <v>43586</v>
      </c>
      <c r="U259" s="347">
        <f t="shared" si="33"/>
        <v>43586</v>
      </c>
      <c r="V259" s="273"/>
      <c r="W259" s="354">
        <f t="shared" si="34"/>
        <v>66.950819672131146</v>
      </c>
      <c r="X259" s="354">
        <f t="shared" si="35"/>
        <v>66.950819672131146</v>
      </c>
      <c r="Y259" s="354">
        <f t="shared" si="36"/>
        <v>66.950819672131146</v>
      </c>
      <c r="Z259" s="354">
        <f t="shared" si="37"/>
        <v>66.950819672131146</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6</v>
      </c>
      <c r="J260" s="273" t="s">
        <v>523</v>
      </c>
      <c r="K260" s="273"/>
      <c r="L260" s="273"/>
      <c r="M260" s="273"/>
      <c r="N260" s="361">
        <f t="shared" si="39"/>
        <v>46143</v>
      </c>
      <c r="O260" s="361">
        <f t="shared" si="39"/>
        <v>46143</v>
      </c>
      <c r="P260" s="361">
        <f t="shared" si="39"/>
        <v>46143</v>
      </c>
      <c r="Q260" s="361">
        <f t="shared" si="39"/>
        <v>46143</v>
      </c>
      <c r="R260" s="347">
        <f t="shared" si="33"/>
        <v>43586</v>
      </c>
      <c r="S260" s="347">
        <f t="shared" si="33"/>
        <v>43586</v>
      </c>
      <c r="T260" s="347">
        <f t="shared" si="33"/>
        <v>43586</v>
      </c>
      <c r="U260" s="347">
        <f t="shared" si="33"/>
        <v>43586</v>
      </c>
      <c r="V260" s="273"/>
      <c r="W260" s="354">
        <f t="shared" si="34"/>
        <v>78.918032786885249</v>
      </c>
      <c r="X260" s="354">
        <f t="shared" si="35"/>
        <v>78.918032786885249</v>
      </c>
      <c r="Y260" s="354">
        <f t="shared" si="36"/>
        <v>78.918032786885249</v>
      </c>
      <c r="Z260" s="354">
        <f t="shared" si="37"/>
        <v>78.918032786885249</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7</v>
      </c>
      <c r="J261" s="273" t="s">
        <v>524</v>
      </c>
      <c r="K261" s="273"/>
      <c r="L261" s="273"/>
      <c r="M261" s="273"/>
      <c r="N261" s="361">
        <f t="shared" si="39"/>
        <v>46508</v>
      </c>
      <c r="O261" s="361">
        <f t="shared" si="39"/>
        <v>46508</v>
      </c>
      <c r="P261" s="361">
        <f t="shared" si="39"/>
        <v>46508</v>
      </c>
      <c r="Q261" s="361">
        <f t="shared" si="39"/>
        <v>46508</v>
      </c>
      <c r="R261" s="347">
        <f t="shared" si="33"/>
        <v>43586</v>
      </c>
      <c r="S261" s="347">
        <f t="shared" si="33"/>
        <v>43586</v>
      </c>
      <c r="T261" s="347">
        <f t="shared" si="33"/>
        <v>43586</v>
      </c>
      <c r="U261" s="347">
        <f t="shared" si="33"/>
        <v>43586</v>
      </c>
      <c r="V261" s="273"/>
      <c r="W261" s="362">
        <f t="shared" si="34"/>
        <v>90.885245901639351</v>
      </c>
      <c r="X261" s="362">
        <f t="shared" si="35"/>
        <v>90.885245901639351</v>
      </c>
      <c r="Y261" s="362">
        <f t="shared" si="36"/>
        <v>90.885245901639351</v>
      </c>
      <c r="Z261" s="362">
        <f t="shared" si="37"/>
        <v>90.885245901639351</v>
      </c>
      <c r="AA261" s="363"/>
      <c r="AB261" s="273"/>
      <c r="AC261" s="364">
        <v>0</v>
      </c>
      <c r="AD261" s="365">
        <v>0</v>
      </c>
      <c r="AE261" s="365">
        <v>0</v>
      </c>
      <c r="AF261" s="366">
        <v>0</v>
      </c>
      <c r="AG261" s="273"/>
      <c r="AH261" s="273"/>
      <c r="AI261" s="273"/>
      <c r="AJ261" s="273"/>
      <c r="AK261" s="273"/>
      <c r="AL261" s="273"/>
      <c r="AM261" s="273"/>
      <c r="AN261" s="273"/>
      <c r="AO261" s="273"/>
      <c r="AP261" s="273"/>
      <c r="AQ261" s="268"/>
      <c r="AR261" s="255"/>
      <c r="AS261" s="243"/>
      <c r="AT261" s="243"/>
      <c r="AU261" s="243"/>
    </row>
    <row r="262" spans="1:47" outlineLevel="2" collapsed="1" x14ac:dyDescent="0.35">
      <c r="A262" s="243"/>
      <c r="B262" s="252"/>
      <c r="C262" s="245">
        <f>INT($C$229)+2</f>
        <v>3</v>
      </c>
      <c r="D262" s="268"/>
      <c r="E262" s="325">
        <v>2</v>
      </c>
      <c r="F262" s="325"/>
      <c r="G262" s="268"/>
      <c r="H262" s="289" t="str">
        <f>H$249</f>
        <v>Win</v>
      </c>
      <c r="I262" s="273">
        <v>0</v>
      </c>
      <c r="J262" s="344" t="s">
        <v>517</v>
      </c>
      <c r="K262" s="345">
        <f>N262-150</f>
        <v>43836</v>
      </c>
      <c r="L262" s="345">
        <f>K262+17/2</f>
        <v>43844.5</v>
      </c>
      <c r="M262" s="273"/>
      <c r="N262" s="346">
        <v>43986</v>
      </c>
      <c r="O262" s="346">
        <v>43986</v>
      </c>
      <c r="P262" s="346">
        <v>43986</v>
      </c>
      <c r="Q262" s="346">
        <v>43986</v>
      </c>
      <c r="R262" s="347">
        <f t="shared" si="33"/>
        <v>43620</v>
      </c>
      <c r="S262" s="347">
        <f t="shared" si="33"/>
        <v>43620</v>
      </c>
      <c r="T262" s="347">
        <f t="shared" si="33"/>
        <v>43620</v>
      </c>
      <c r="U262" s="347">
        <f t="shared" si="33"/>
        <v>43620</v>
      </c>
      <c r="V262" s="273"/>
      <c r="W262" s="348">
        <f t="shared" si="34"/>
        <v>7.081967213114754</v>
      </c>
      <c r="X262" s="348">
        <f t="shared" si="35"/>
        <v>7.081967213114754</v>
      </c>
      <c r="Y262" s="348">
        <f t="shared" si="36"/>
        <v>7.081967213114754</v>
      </c>
      <c r="Z262" s="348">
        <f t="shared" si="37"/>
        <v>7.081967213114754</v>
      </c>
      <c r="AA262" s="349"/>
      <c r="AB262" s="273"/>
      <c r="AC262" s="350">
        <v>1</v>
      </c>
      <c r="AD262" s="351">
        <v>1</v>
      </c>
      <c r="AE262" s="351">
        <v>1</v>
      </c>
      <c r="AF262" s="352">
        <v>1</v>
      </c>
      <c r="AG262" s="273"/>
      <c r="AH262" s="273"/>
      <c r="AI262" s="273"/>
      <c r="AJ262" s="273"/>
      <c r="AK262" s="273"/>
      <c r="AL262" s="273"/>
      <c r="AM262" s="273"/>
      <c r="AN262" s="273"/>
      <c r="AO262" s="273"/>
      <c r="AP262" s="273"/>
      <c r="AQ262" s="268"/>
      <c r="AR262" s="255"/>
      <c r="AS262" s="243"/>
      <c r="AT262" s="243"/>
      <c r="AU262" s="243"/>
    </row>
    <row r="263" spans="1:47" hidden="1" outlineLevel="3" x14ac:dyDescent="0.35">
      <c r="A263" s="243"/>
      <c r="B263" s="252"/>
      <c r="C263" s="245">
        <f>INT($C$229)+3</f>
        <v>4</v>
      </c>
      <c r="D263" s="268"/>
      <c r="E263" s="325">
        <v>2</v>
      </c>
      <c r="F263" s="325"/>
      <c r="G263" s="268"/>
      <c r="H263" s="273"/>
      <c r="I263" s="273">
        <v>1</v>
      </c>
      <c r="J263" s="353" t="s">
        <v>518</v>
      </c>
      <c r="K263" s="345">
        <f>N263-150</f>
        <v>44201</v>
      </c>
      <c r="L263" s="345">
        <f>K263+17/2</f>
        <v>44209.5</v>
      </c>
      <c r="M263" s="273"/>
      <c r="N263" s="346">
        <v>44351</v>
      </c>
      <c r="O263" s="346">
        <v>44351</v>
      </c>
      <c r="P263" s="346">
        <v>44351</v>
      </c>
      <c r="Q263" s="346">
        <v>44351</v>
      </c>
      <c r="R263" s="347">
        <f t="shared" si="33"/>
        <v>43620</v>
      </c>
      <c r="S263" s="347">
        <f t="shared" si="33"/>
        <v>43620</v>
      </c>
      <c r="T263" s="347">
        <f t="shared" si="33"/>
        <v>43620</v>
      </c>
      <c r="U263" s="347">
        <f t="shared" si="33"/>
        <v>43620</v>
      </c>
      <c r="V263" s="273"/>
      <c r="W263" s="354">
        <f t="shared" si="34"/>
        <v>19.049180327868854</v>
      </c>
      <c r="X263" s="354">
        <f t="shared" si="35"/>
        <v>19.049180327868854</v>
      </c>
      <c r="Y263" s="354">
        <f t="shared" si="36"/>
        <v>19.049180327868854</v>
      </c>
      <c r="Z263" s="354">
        <f t="shared" si="37"/>
        <v>19.049180327868854</v>
      </c>
      <c r="AA263" s="355"/>
      <c r="AB263" s="273"/>
      <c r="AC263" s="356">
        <v>1</v>
      </c>
      <c r="AD263" s="357">
        <v>1</v>
      </c>
      <c r="AE263" s="357">
        <v>1</v>
      </c>
      <c r="AF263" s="358">
        <v>1</v>
      </c>
      <c r="AG263" s="273"/>
      <c r="AH263" s="273"/>
      <c r="AI263" s="273"/>
      <c r="AJ263" s="273"/>
      <c r="AK263" s="273"/>
      <c r="AL263" s="273"/>
      <c r="AM263" s="273"/>
      <c r="AN263" s="273"/>
      <c r="AO263" s="273"/>
      <c r="AP263" s="273"/>
      <c r="AQ263" s="268"/>
      <c r="AR263" s="255"/>
      <c r="AS263" s="243"/>
      <c r="AT263" s="243"/>
      <c r="AU263" s="243"/>
    </row>
    <row r="264" spans="1:47" hidden="1" outlineLevel="3" x14ac:dyDescent="0.35">
      <c r="A264" s="243"/>
      <c r="B264" s="252"/>
      <c r="C264" s="245">
        <f t="shared" ref="C264:C269" si="40">INT($C$229+3)</f>
        <v>4</v>
      </c>
      <c r="D264" s="268"/>
      <c r="E264" s="325">
        <v>2</v>
      </c>
      <c r="F264" s="325"/>
      <c r="G264" s="268"/>
      <c r="H264" s="273"/>
      <c r="I264" s="273">
        <v>2</v>
      </c>
      <c r="J264" s="353" t="s">
        <v>525</v>
      </c>
      <c r="K264" s="273"/>
      <c r="L264" s="273"/>
      <c r="M264" s="273"/>
      <c r="N264" s="361">
        <f t="shared" ref="N264:Q269" si="41">DATEVALUE(DAY(N263)&amp;"/"&amp;MONTH(N263)&amp;"/"&amp;YEAR(N263)+1)</f>
        <v>44716</v>
      </c>
      <c r="O264" s="361">
        <f t="shared" si="41"/>
        <v>44716</v>
      </c>
      <c r="P264" s="361">
        <f t="shared" si="41"/>
        <v>44716</v>
      </c>
      <c r="Q264" s="361">
        <f t="shared" si="41"/>
        <v>44716</v>
      </c>
      <c r="R264" s="347">
        <f t="shared" si="33"/>
        <v>43620</v>
      </c>
      <c r="S264" s="347">
        <f t="shared" si="33"/>
        <v>43620</v>
      </c>
      <c r="T264" s="347">
        <f t="shared" si="33"/>
        <v>43620</v>
      </c>
      <c r="U264" s="347">
        <f t="shared" si="33"/>
        <v>43620</v>
      </c>
      <c r="V264" s="273"/>
      <c r="W264" s="354">
        <f t="shared" si="34"/>
        <v>31.016393442622952</v>
      </c>
      <c r="X264" s="354">
        <f t="shared" si="35"/>
        <v>31.016393442622952</v>
      </c>
      <c r="Y264" s="354">
        <f t="shared" si="36"/>
        <v>31.016393442622952</v>
      </c>
      <c r="Z264" s="354">
        <f t="shared" si="37"/>
        <v>31.016393442622952</v>
      </c>
      <c r="AA264" s="355"/>
      <c r="AB264" s="273"/>
      <c r="AC264" s="356">
        <v>1</v>
      </c>
      <c r="AD264" s="357">
        <v>1</v>
      </c>
      <c r="AE264" s="357">
        <v>1</v>
      </c>
      <c r="AF264" s="358">
        <v>1</v>
      </c>
      <c r="AG264" s="273"/>
      <c r="AH264" s="273"/>
      <c r="AI264" s="273"/>
      <c r="AJ264" s="273"/>
      <c r="AK264" s="273"/>
      <c r="AL264" s="273"/>
      <c r="AM264" s="273"/>
      <c r="AN264" s="273"/>
      <c r="AO264" s="273"/>
      <c r="AP264" s="273"/>
      <c r="AQ264" s="268"/>
      <c r="AR264" s="255"/>
      <c r="AS264" s="243"/>
      <c r="AT264" s="243"/>
      <c r="AU264" s="243"/>
    </row>
    <row r="265" spans="1:47" hidden="1" outlineLevel="3" x14ac:dyDescent="0.35">
      <c r="A265" s="243"/>
      <c r="B265" s="252"/>
      <c r="C265" s="245">
        <f t="shared" si="40"/>
        <v>4</v>
      </c>
      <c r="D265" s="268"/>
      <c r="E265" s="325">
        <v>2</v>
      </c>
      <c r="F265" s="325"/>
      <c r="G265" s="268"/>
      <c r="H265" s="273"/>
      <c r="I265" s="273">
        <v>3</v>
      </c>
      <c r="J265" s="353" t="s">
        <v>526</v>
      </c>
      <c r="K265" s="273"/>
      <c r="L265" s="273"/>
      <c r="M265" s="273"/>
      <c r="N265" s="361">
        <f t="shared" si="41"/>
        <v>45081</v>
      </c>
      <c r="O265" s="361">
        <f t="shared" si="41"/>
        <v>45081</v>
      </c>
      <c r="P265" s="361">
        <f t="shared" si="41"/>
        <v>45081</v>
      </c>
      <c r="Q265" s="361">
        <f t="shared" si="41"/>
        <v>45081</v>
      </c>
      <c r="R265" s="347">
        <f t="shared" si="33"/>
        <v>43620</v>
      </c>
      <c r="S265" s="347">
        <f t="shared" si="33"/>
        <v>43620</v>
      </c>
      <c r="T265" s="347">
        <f t="shared" si="33"/>
        <v>43620</v>
      </c>
      <c r="U265" s="347">
        <f t="shared" si="33"/>
        <v>43620</v>
      </c>
      <c r="V265" s="273"/>
      <c r="W265" s="354">
        <f t="shared" si="34"/>
        <v>42.983606557377051</v>
      </c>
      <c r="X265" s="354">
        <f t="shared" si="35"/>
        <v>42.983606557377051</v>
      </c>
      <c r="Y265" s="354">
        <f t="shared" si="36"/>
        <v>42.983606557377051</v>
      </c>
      <c r="Z265" s="354">
        <f t="shared" si="37"/>
        <v>42.983606557377051</v>
      </c>
      <c r="AA265" s="355"/>
      <c r="AB265" s="273"/>
      <c r="AC265" s="356">
        <v>1</v>
      </c>
      <c r="AD265" s="357">
        <v>1</v>
      </c>
      <c r="AE265" s="357">
        <v>1</v>
      </c>
      <c r="AF265" s="358">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 t="shared" si="40"/>
        <v>4</v>
      </c>
      <c r="D266" s="268"/>
      <c r="E266" s="325">
        <v>2</v>
      </c>
      <c r="F266" s="325"/>
      <c r="G266" s="268"/>
      <c r="H266" s="273"/>
      <c r="I266" s="273">
        <v>4</v>
      </c>
      <c r="J266" s="353" t="s">
        <v>527</v>
      </c>
      <c r="K266" s="273"/>
      <c r="L266" s="273"/>
      <c r="M266" s="273"/>
      <c r="N266" s="361">
        <f t="shared" si="41"/>
        <v>45447</v>
      </c>
      <c r="O266" s="361">
        <f t="shared" si="41"/>
        <v>45447</v>
      </c>
      <c r="P266" s="361">
        <f t="shared" si="41"/>
        <v>45447</v>
      </c>
      <c r="Q266" s="361">
        <f t="shared" si="41"/>
        <v>45447</v>
      </c>
      <c r="R266" s="347">
        <f t="shared" si="33"/>
        <v>43620</v>
      </c>
      <c r="S266" s="347">
        <f t="shared" si="33"/>
        <v>43620</v>
      </c>
      <c r="T266" s="347">
        <f t="shared" si="33"/>
        <v>43620</v>
      </c>
      <c r="U266" s="347">
        <f t="shared" si="33"/>
        <v>43620</v>
      </c>
      <c r="V266" s="273"/>
      <c r="W266" s="354">
        <f t="shared" si="34"/>
        <v>54.983606557377051</v>
      </c>
      <c r="X266" s="354">
        <f t="shared" si="35"/>
        <v>54.983606557377051</v>
      </c>
      <c r="Y266" s="354">
        <f t="shared" si="36"/>
        <v>54.983606557377051</v>
      </c>
      <c r="Z266" s="354">
        <f t="shared" si="37"/>
        <v>54.983606557377051</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si="40"/>
        <v>4</v>
      </c>
      <c r="D267" s="268"/>
      <c r="E267" s="325">
        <v>2</v>
      </c>
      <c r="F267" s="325"/>
      <c r="G267" s="268"/>
      <c r="H267" s="273"/>
      <c r="I267" s="273">
        <v>5</v>
      </c>
      <c r="J267" s="353" t="s">
        <v>528</v>
      </c>
      <c r="K267" s="273"/>
      <c r="L267" s="273"/>
      <c r="M267" s="273"/>
      <c r="N267" s="361">
        <f t="shared" si="41"/>
        <v>45812</v>
      </c>
      <c r="O267" s="361">
        <f t="shared" si="41"/>
        <v>45812</v>
      </c>
      <c r="P267" s="361">
        <f t="shared" si="41"/>
        <v>45812</v>
      </c>
      <c r="Q267" s="361">
        <f t="shared" si="41"/>
        <v>45812</v>
      </c>
      <c r="R267" s="347">
        <f t="shared" si="33"/>
        <v>43620</v>
      </c>
      <c r="S267" s="347">
        <f t="shared" si="33"/>
        <v>43620</v>
      </c>
      <c r="T267" s="347">
        <f t="shared" si="33"/>
        <v>43620</v>
      </c>
      <c r="U267" s="347">
        <f t="shared" si="33"/>
        <v>43620</v>
      </c>
      <c r="V267" s="273"/>
      <c r="W267" s="354">
        <f t="shared" si="34"/>
        <v>66.950819672131146</v>
      </c>
      <c r="X267" s="354">
        <f t="shared" si="35"/>
        <v>66.950819672131146</v>
      </c>
      <c r="Y267" s="354">
        <f t="shared" si="36"/>
        <v>66.950819672131146</v>
      </c>
      <c r="Z267" s="354">
        <f t="shared" si="37"/>
        <v>66.950819672131146</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6</v>
      </c>
      <c r="J268" s="353" t="s">
        <v>529</v>
      </c>
      <c r="K268" s="273"/>
      <c r="L268" s="273"/>
      <c r="M268" s="273"/>
      <c r="N268" s="361">
        <f t="shared" si="41"/>
        <v>46177</v>
      </c>
      <c r="O268" s="361">
        <f t="shared" si="41"/>
        <v>46177</v>
      </c>
      <c r="P268" s="361">
        <f t="shared" si="41"/>
        <v>46177</v>
      </c>
      <c r="Q268" s="361">
        <f t="shared" si="41"/>
        <v>46177</v>
      </c>
      <c r="R268" s="347">
        <f t="shared" si="33"/>
        <v>43620</v>
      </c>
      <c r="S268" s="347">
        <f t="shared" si="33"/>
        <v>43620</v>
      </c>
      <c r="T268" s="347">
        <f t="shared" si="33"/>
        <v>43620</v>
      </c>
      <c r="U268" s="347">
        <f t="shared" si="33"/>
        <v>43620</v>
      </c>
      <c r="V268" s="273"/>
      <c r="W268" s="354">
        <f t="shared" si="34"/>
        <v>78.918032786885249</v>
      </c>
      <c r="X268" s="354">
        <f t="shared" si="35"/>
        <v>78.918032786885249</v>
      </c>
      <c r="Y268" s="354">
        <f t="shared" si="36"/>
        <v>78.918032786885249</v>
      </c>
      <c r="Z268" s="354">
        <f t="shared" si="37"/>
        <v>78.918032786885249</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7</v>
      </c>
      <c r="J269" s="539" t="s">
        <v>530</v>
      </c>
      <c r="K269" s="273"/>
      <c r="L269" s="273"/>
      <c r="M269" s="273"/>
      <c r="N269" s="361">
        <f t="shared" si="41"/>
        <v>46542</v>
      </c>
      <c r="O269" s="361">
        <f t="shared" si="41"/>
        <v>46542</v>
      </c>
      <c r="P269" s="361">
        <f t="shared" si="41"/>
        <v>46542</v>
      </c>
      <c r="Q269" s="361">
        <f t="shared" si="41"/>
        <v>46542</v>
      </c>
      <c r="R269" s="347">
        <f t="shared" si="33"/>
        <v>43620</v>
      </c>
      <c r="S269" s="347">
        <f t="shared" si="33"/>
        <v>43620</v>
      </c>
      <c r="T269" s="347">
        <f t="shared" si="33"/>
        <v>43620</v>
      </c>
      <c r="U269" s="347">
        <f t="shared" si="33"/>
        <v>43620</v>
      </c>
      <c r="V269" s="273"/>
      <c r="W269" s="362">
        <f t="shared" si="34"/>
        <v>90.885245901639351</v>
      </c>
      <c r="X269" s="362">
        <f t="shared" si="35"/>
        <v>90.885245901639351</v>
      </c>
      <c r="Y269" s="362">
        <f t="shared" si="36"/>
        <v>90.885245901639351</v>
      </c>
      <c r="Z269" s="362">
        <f t="shared" si="37"/>
        <v>90.885245901639351</v>
      </c>
      <c r="AA269" s="363"/>
      <c r="AB269" s="273"/>
      <c r="AC269" s="364">
        <v>1</v>
      </c>
      <c r="AD269" s="365">
        <v>1</v>
      </c>
      <c r="AE269" s="365">
        <v>1</v>
      </c>
      <c r="AF269" s="366">
        <v>1</v>
      </c>
      <c r="AG269" s="273"/>
      <c r="AH269" s="273"/>
      <c r="AI269" s="273"/>
      <c r="AJ269" s="273"/>
      <c r="AK269" s="273"/>
      <c r="AL269" s="273"/>
      <c r="AM269" s="273"/>
      <c r="AN269" s="273"/>
      <c r="AO269" s="273"/>
      <c r="AP269" s="273"/>
      <c r="AQ269" s="268"/>
      <c r="AR269" s="255"/>
      <c r="AS269" s="243"/>
      <c r="AT269" s="243"/>
      <c r="AU269" s="243"/>
    </row>
    <row r="270" spans="1:47" outlineLevel="2" collapsed="1" x14ac:dyDescent="0.35">
      <c r="A270" s="243"/>
      <c r="B270" s="252"/>
      <c r="C270" s="245">
        <f>INT($C$229)+2</f>
        <v>3</v>
      </c>
      <c r="D270" s="268"/>
      <c r="E270" s="325">
        <v>3</v>
      </c>
      <c r="F270" s="325"/>
      <c r="G270" s="268"/>
      <c r="H270" s="289" t="str">
        <f>H$250</f>
        <v>Spr</v>
      </c>
      <c r="I270" s="343">
        <v>0</v>
      </c>
      <c r="J270" s="540" t="s">
        <v>517</v>
      </c>
      <c r="K270" s="538">
        <f>N270-150</f>
        <v>43871</v>
      </c>
      <c r="L270" s="345">
        <f>K270+17/2</f>
        <v>43879.5</v>
      </c>
      <c r="M270" s="273"/>
      <c r="N270" s="346">
        <v>44021</v>
      </c>
      <c r="O270" s="346">
        <v>44021</v>
      </c>
      <c r="P270" s="346">
        <v>44021</v>
      </c>
      <c r="Q270" s="346">
        <v>44021</v>
      </c>
      <c r="R270" s="347">
        <f t="shared" si="33"/>
        <v>43655</v>
      </c>
      <c r="S270" s="347">
        <f t="shared" si="33"/>
        <v>43655</v>
      </c>
      <c r="T270" s="347">
        <f t="shared" si="33"/>
        <v>43655</v>
      </c>
      <c r="U270" s="347">
        <f t="shared" si="33"/>
        <v>43655</v>
      </c>
      <c r="V270" s="273"/>
      <c r="W270" s="348">
        <f t="shared" si="34"/>
        <v>7.081967213114754</v>
      </c>
      <c r="X270" s="348">
        <f t="shared" si="35"/>
        <v>7.081967213114754</v>
      </c>
      <c r="Y270" s="348">
        <f t="shared" si="36"/>
        <v>7.081967213114754</v>
      </c>
      <c r="Z270" s="348">
        <f t="shared" si="37"/>
        <v>7.081967213114754</v>
      </c>
      <c r="AA270" s="349"/>
      <c r="AB270" s="273"/>
      <c r="AC270" s="350">
        <v>2</v>
      </c>
      <c r="AD270" s="351">
        <v>2</v>
      </c>
      <c r="AE270" s="351">
        <v>2</v>
      </c>
      <c r="AF270" s="352">
        <v>2</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INT($C$229)+3</f>
        <v>4</v>
      </c>
      <c r="D271" s="268"/>
      <c r="E271" s="325">
        <v>3</v>
      </c>
      <c r="F271" s="325"/>
      <c r="G271" s="268"/>
      <c r="H271" s="273"/>
      <c r="I271" s="343">
        <v>1</v>
      </c>
      <c r="J271" s="273" t="s">
        <v>518</v>
      </c>
      <c r="K271" s="538">
        <f>N271-150</f>
        <v>44236</v>
      </c>
      <c r="L271" s="345">
        <f>K271+17/2</f>
        <v>44244.5</v>
      </c>
      <c r="M271" s="273"/>
      <c r="N271" s="346">
        <v>44386</v>
      </c>
      <c r="O271" s="346">
        <v>44386</v>
      </c>
      <c r="P271" s="346">
        <v>44386</v>
      </c>
      <c r="Q271" s="346">
        <v>44386</v>
      </c>
      <c r="R271" s="347">
        <f t="shared" si="33"/>
        <v>43655</v>
      </c>
      <c r="S271" s="347">
        <f t="shared" si="33"/>
        <v>43655</v>
      </c>
      <c r="T271" s="347">
        <f t="shared" si="33"/>
        <v>43655</v>
      </c>
      <c r="U271" s="347">
        <f t="shared" si="33"/>
        <v>43655</v>
      </c>
      <c r="V271" s="273"/>
      <c r="W271" s="354">
        <f t="shared" si="34"/>
        <v>19.049180327868854</v>
      </c>
      <c r="X271" s="354">
        <f t="shared" si="35"/>
        <v>19.049180327868854</v>
      </c>
      <c r="Y271" s="354">
        <f t="shared" si="36"/>
        <v>19.049180327868854</v>
      </c>
      <c r="Z271" s="354">
        <f t="shared" si="37"/>
        <v>19.049180327868854</v>
      </c>
      <c r="AA271" s="355"/>
      <c r="AB271" s="273"/>
      <c r="AC271" s="356">
        <v>2</v>
      </c>
      <c r="AD271" s="357">
        <v>2</v>
      </c>
      <c r="AE271" s="357">
        <v>2</v>
      </c>
      <c r="AF271" s="358">
        <v>2</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ref="C272:C277" si="42">INT($C$229+3)</f>
        <v>4</v>
      </c>
      <c r="D272" s="268"/>
      <c r="E272" s="325">
        <v>3</v>
      </c>
      <c r="F272" s="325"/>
      <c r="G272" s="268"/>
      <c r="H272" s="273"/>
      <c r="I272" s="343">
        <v>2</v>
      </c>
      <c r="J272" s="273" t="s">
        <v>525</v>
      </c>
      <c r="K272" s="360"/>
      <c r="L272" s="273"/>
      <c r="M272" s="273"/>
      <c r="N272" s="361">
        <f t="shared" ref="N272:Q277" si="43">DATEVALUE(DAY(N271)&amp;"/"&amp;MONTH(N271)&amp;"/"&amp;YEAR(N271)+1)</f>
        <v>44751</v>
      </c>
      <c r="O272" s="361">
        <f t="shared" si="43"/>
        <v>44751</v>
      </c>
      <c r="P272" s="361">
        <f t="shared" si="43"/>
        <v>44751</v>
      </c>
      <c r="Q272" s="361">
        <f t="shared" si="43"/>
        <v>44751</v>
      </c>
      <c r="R272" s="347">
        <f t="shared" si="33"/>
        <v>43655</v>
      </c>
      <c r="S272" s="347">
        <f t="shared" si="33"/>
        <v>43655</v>
      </c>
      <c r="T272" s="347">
        <f t="shared" si="33"/>
        <v>43655</v>
      </c>
      <c r="U272" s="347">
        <f t="shared" si="33"/>
        <v>43655</v>
      </c>
      <c r="V272" s="273"/>
      <c r="W272" s="354">
        <f t="shared" si="34"/>
        <v>31.016393442622952</v>
      </c>
      <c r="X272" s="354">
        <f t="shared" si="35"/>
        <v>31.016393442622952</v>
      </c>
      <c r="Y272" s="354">
        <f t="shared" si="36"/>
        <v>31.016393442622952</v>
      </c>
      <c r="Z272" s="354">
        <f t="shared" si="37"/>
        <v>31.016393442622952</v>
      </c>
      <c r="AA272" s="355"/>
      <c r="AB272" s="273"/>
      <c r="AC272" s="356">
        <v>2</v>
      </c>
      <c r="AD272" s="357">
        <v>2</v>
      </c>
      <c r="AE272" s="357">
        <v>2</v>
      </c>
      <c r="AF272" s="358">
        <v>2</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2"/>
        <v>4</v>
      </c>
      <c r="D273" s="268"/>
      <c r="E273" s="325">
        <v>3</v>
      </c>
      <c r="F273" s="325"/>
      <c r="G273" s="268"/>
      <c r="H273" s="273"/>
      <c r="I273" s="343">
        <v>3</v>
      </c>
      <c r="J273" s="273" t="s">
        <v>526</v>
      </c>
      <c r="K273" s="360"/>
      <c r="L273" s="273"/>
      <c r="M273" s="273"/>
      <c r="N273" s="361">
        <f t="shared" si="43"/>
        <v>45116</v>
      </c>
      <c r="O273" s="361">
        <f t="shared" si="43"/>
        <v>45116</v>
      </c>
      <c r="P273" s="361">
        <f t="shared" si="43"/>
        <v>45116</v>
      </c>
      <c r="Q273" s="361">
        <f t="shared" si="43"/>
        <v>45116</v>
      </c>
      <c r="R273" s="347">
        <f t="shared" si="33"/>
        <v>43655</v>
      </c>
      <c r="S273" s="347">
        <f t="shared" si="33"/>
        <v>43655</v>
      </c>
      <c r="T273" s="347">
        <f t="shared" si="33"/>
        <v>43655</v>
      </c>
      <c r="U273" s="347">
        <f t="shared" si="33"/>
        <v>43655</v>
      </c>
      <c r="V273" s="273"/>
      <c r="W273" s="354">
        <f t="shared" si="34"/>
        <v>42.983606557377051</v>
      </c>
      <c r="X273" s="354">
        <f t="shared" si="35"/>
        <v>42.983606557377051</v>
      </c>
      <c r="Y273" s="354">
        <f t="shared" si="36"/>
        <v>42.983606557377051</v>
      </c>
      <c r="Z273" s="354">
        <f t="shared" si="37"/>
        <v>42.983606557377051</v>
      </c>
      <c r="AA273" s="355"/>
      <c r="AB273" s="273"/>
      <c r="AC273" s="356">
        <v>2</v>
      </c>
      <c r="AD273" s="357">
        <v>2</v>
      </c>
      <c r="AE273" s="357">
        <v>2</v>
      </c>
      <c r="AF273" s="358">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 t="shared" si="42"/>
        <v>4</v>
      </c>
      <c r="D274" s="268"/>
      <c r="E274" s="325">
        <v>3</v>
      </c>
      <c r="F274" s="325"/>
      <c r="G274" s="268"/>
      <c r="H274" s="273"/>
      <c r="I274" s="343">
        <v>4</v>
      </c>
      <c r="J274" s="273" t="s">
        <v>527</v>
      </c>
      <c r="K274" s="360"/>
      <c r="L274" s="273"/>
      <c r="M274" s="273"/>
      <c r="N274" s="361">
        <f t="shared" si="43"/>
        <v>45482</v>
      </c>
      <c r="O274" s="361">
        <f t="shared" si="43"/>
        <v>45482</v>
      </c>
      <c r="P274" s="361">
        <f t="shared" si="43"/>
        <v>45482</v>
      </c>
      <c r="Q274" s="361">
        <f t="shared" si="43"/>
        <v>45482</v>
      </c>
      <c r="R274" s="347">
        <f t="shared" si="33"/>
        <v>43655</v>
      </c>
      <c r="S274" s="347">
        <f t="shared" si="33"/>
        <v>43655</v>
      </c>
      <c r="T274" s="347">
        <f t="shared" si="33"/>
        <v>43655</v>
      </c>
      <c r="U274" s="347">
        <f t="shared" si="33"/>
        <v>43655</v>
      </c>
      <c r="V274" s="273"/>
      <c r="W274" s="354">
        <f t="shared" si="34"/>
        <v>54.983606557377051</v>
      </c>
      <c r="X274" s="354">
        <f t="shared" si="35"/>
        <v>54.983606557377051</v>
      </c>
      <c r="Y274" s="354">
        <f t="shared" si="36"/>
        <v>54.983606557377051</v>
      </c>
      <c r="Z274" s="354">
        <f t="shared" si="37"/>
        <v>54.983606557377051</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si="42"/>
        <v>4</v>
      </c>
      <c r="D275" s="268"/>
      <c r="E275" s="325">
        <v>3</v>
      </c>
      <c r="F275" s="325"/>
      <c r="G275" s="268"/>
      <c r="H275" s="273"/>
      <c r="I275" s="343">
        <v>5</v>
      </c>
      <c r="J275" s="273" t="s">
        <v>528</v>
      </c>
      <c r="K275" s="360"/>
      <c r="L275" s="273"/>
      <c r="M275" s="273"/>
      <c r="N275" s="361">
        <f t="shared" si="43"/>
        <v>45847</v>
      </c>
      <c r="O275" s="361">
        <f t="shared" si="43"/>
        <v>45847</v>
      </c>
      <c r="P275" s="361">
        <f t="shared" si="43"/>
        <v>45847</v>
      </c>
      <c r="Q275" s="361">
        <f t="shared" si="43"/>
        <v>45847</v>
      </c>
      <c r="R275" s="347">
        <f t="shared" si="33"/>
        <v>43655</v>
      </c>
      <c r="S275" s="347">
        <f t="shared" si="33"/>
        <v>43655</v>
      </c>
      <c r="T275" s="347">
        <f t="shared" si="33"/>
        <v>43655</v>
      </c>
      <c r="U275" s="347">
        <f t="shared" si="33"/>
        <v>43655</v>
      </c>
      <c r="V275" s="273"/>
      <c r="W275" s="354">
        <f t="shared" si="34"/>
        <v>66.950819672131146</v>
      </c>
      <c r="X275" s="354">
        <f t="shared" si="35"/>
        <v>66.950819672131146</v>
      </c>
      <c r="Y275" s="354">
        <f t="shared" si="36"/>
        <v>66.950819672131146</v>
      </c>
      <c r="Z275" s="354">
        <f t="shared" si="37"/>
        <v>66.950819672131146</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6</v>
      </c>
      <c r="J276" s="273" t="s">
        <v>529</v>
      </c>
      <c r="K276" s="360"/>
      <c r="L276" s="273"/>
      <c r="M276" s="273"/>
      <c r="N276" s="361">
        <f t="shared" si="43"/>
        <v>46212</v>
      </c>
      <c r="O276" s="361">
        <f t="shared" si="43"/>
        <v>46212</v>
      </c>
      <c r="P276" s="361">
        <f t="shared" si="43"/>
        <v>46212</v>
      </c>
      <c r="Q276" s="361">
        <f t="shared" si="43"/>
        <v>46212</v>
      </c>
      <c r="R276" s="347">
        <f t="shared" si="33"/>
        <v>43655</v>
      </c>
      <c r="S276" s="347">
        <f t="shared" si="33"/>
        <v>43655</v>
      </c>
      <c r="T276" s="347">
        <f t="shared" si="33"/>
        <v>43655</v>
      </c>
      <c r="U276" s="347">
        <f t="shared" si="33"/>
        <v>43655</v>
      </c>
      <c r="V276" s="273"/>
      <c r="W276" s="354">
        <f t="shared" si="34"/>
        <v>78.918032786885249</v>
      </c>
      <c r="X276" s="354">
        <f t="shared" si="35"/>
        <v>78.918032786885249</v>
      </c>
      <c r="Y276" s="354">
        <f t="shared" si="36"/>
        <v>78.918032786885249</v>
      </c>
      <c r="Z276" s="354">
        <f t="shared" si="37"/>
        <v>78.918032786885249</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7</v>
      </c>
      <c r="J277" s="273" t="s">
        <v>530</v>
      </c>
      <c r="K277" s="360"/>
      <c r="L277" s="273"/>
      <c r="M277" s="273"/>
      <c r="N277" s="361">
        <f t="shared" si="43"/>
        <v>46577</v>
      </c>
      <c r="O277" s="361">
        <f t="shared" si="43"/>
        <v>46577</v>
      </c>
      <c r="P277" s="361">
        <f t="shared" si="43"/>
        <v>46577</v>
      </c>
      <c r="Q277" s="361">
        <f t="shared" si="43"/>
        <v>46577</v>
      </c>
      <c r="R277" s="347">
        <f t="shared" si="33"/>
        <v>43655</v>
      </c>
      <c r="S277" s="347">
        <f t="shared" si="33"/>
        <v>43655</v>
      </c>
      <c r="T277" s="347">
        <f t="shared" si="33"/>
        <v>43655</v>
      </c>
      <c r="U277" s="347">
        <f t="shared" si="33"/>
        <v>43655</v>
      </c>
      <c r="V277" s="273"/>
      <c r="W277" s="362">
        <f t="shared" si="34"/>
        <v>90.885245901639351</v>
      </c>
      <c r="X277" s="362">
        <f t="shared" si="35"/>
        <v>90.885245901639351</v>
      </c>
      <c r="Y277" s="362">
        <f t="shared" si="36"/>
        <v>90.885245901639351</v>
      </c>
      <c r="Z277" s="362">
        <f t="shared" si="37"/>
        <v>90.885245901639351</v>
      </c>
      <c r="AA277" s="363"/>
      <c r="AB277" s="273"/>
      <c r="AC277" s="364">
        <v>2</v>
      </c>
      <c r="AD277" s="365">
        <v>2</v>
      </c>
      <c r="AE277" s="365">
        <v>2</v>
      </c>
      <c r="AF277" s="366">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c r="D278" s="268"/>
      <c r="E278" s="325"/>
      <c r="F278" s="325"/>
      <c r="G278" s="268"/>
      <c r="H278" s="273"/>
      <c r="I278" s="330"/>
      <c r="J278" s="330"/>
      <c r="K278" s="330"/>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273"/>
      <c r="AT278" s="273"/>
      <c r="AU278" s="268"/>
      <c r="AV278" s="255"/>
      <c r="AW278" s="243"/>
      <c r="AX278" s="243"/>
      <c r="AY278" s="243"/>
    </row>
    <row r="279" spans="1:51" hidden="1" outlineLevel="3" x14ac:dyDescent="0.35">
      <c r="A279" s="243"/>
      <c r="B279" s="252"/>
      <c r="C279" s="245"/>
      <c r="D279" s="268"/>
      <c r="E279" s="325"/>
      <c r="F279" s="325"/>
      <c r="G279" s="268"/>
      <c r="H279" s="273"/>
      <c r="I279" s="330"/>
      <c r="J279" s="330"/>
      <c r="K279" s="712" t="s">
        <v>1009</v>
      </c>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273"/>
      <c r="AT279" s="273"/>
      <c r="AU279" s="268"/>
      <c r="AV279" s="255"/>
      <c r="AW279" s="243"/>
      <c r="AX279" s="243"/>
      <c r="AY279" s="243"/>
    </row>
    <row r="280" spans="1:51" ht="8.25" hidden="1" customHeight="1" outlineLevel="3" x14ac:dyDescent="0.35">
      <c r="A280" s="243"/>
      <c r="B280" s="252"/>
      <c r="C280" s="245"/>
      <c r="D280" s="268"/>
      <c r="E280" s="325"/>
      <c r="F280" s="325"/>
      <c r="G280" s="268"/>
      <c r="H280" s="273"/>
      <c r="I280" s="330"/>
      <c r="J280" s="330"/>
      <c r="K280" s="330"/>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273"/>
      <c r="AT280" s="273"/>
      <c r="AU280" s="268"/>
      <c r="AV280" s="255"/>
      <c r="AW280" s="243"/>
      <c r="AX280" s="243"/>
      <c r="AY280" s="243"/>
    </row>
    <row r="281" spans="1:51" hidden="1" outlineLevel="3" x14ac:dyDescent="0.35">
      <c r="A281" s="243"/>
      <c r="B281" s="252"/>
      <c r="C281" s="245"/>
      <c r="D281" s="268"/>
      <c r="E281" s="325"/>
      <c r="F281" s="325"/>
      <c r="G281" s="268"/>
      <c r="H281" s="273"/>
      <c r="I281" s="330"/>
      <c r="J281" s="330"/>
      <c r="K281" s="711">
        <f t="shared" ref="K281:Q283" si="44">MIN(363,INT((K248 - DATE(YEAR(K248),1,1))))+364*(YEAR(K248)-i_startyear)</f>
        <v>120</v>
      </c>
      <c r="L281" s="711">
        <f t="shared" si="44"/>
        <v>120</v>
      </c>
      <c r="M281" s="711">
        <f t="shared" si="44"/>
        <v>120</v>
      </c>
      <c r="N281" s="711">
        <f t="shared" si="44"/>
        <v>120</v>
      </c>
      <c r="O281" s="711">
        <f t="shared" si="44"/>
        <v>120</v>
      </c>
      <c r="P281" s="711">
        <f t="shared" si="44"/>
        <v>120</v>
      </c>
      <c r="Q281" s="711">
        <f t="shared" si="44"/>
        <v>120</v>
      </c>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1">
        <f t="shared" si="44"/>
        <v>154</v>
      </c>
      <c r="L282" s="711">
        <f t="shared" si="44"/>
        <v>154</v>
      </c>
      <c r="M282" s="711">
        <f t="shared" si="44"/>
        <v>154</v>
      </c>
      <c r="N282" s="711">
        <f t="shared" si="44"/>
        <v>154</v>
      </c>
      <c r="O282" s="711">
        <f t="shared" si="44"/>
        <v>154</v>
      </c>
      <c r="P282" s="711">
        <f t="shared" si="44"/>
        <v>154</v>
      </c>
      <c r="Q282" s="711">
        <f t="shared" si="44"/>
        <v>154</v>
      </c>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1">
        <f t="shared" si="44"/>
        <v>189</v>
      </c>
      <c r="L283" s="711">
        <f t="shared" si="44"/>
        <v>189</v>
      </c>
      <c r="M283" s="711">
        <f t="shared" si="44"/>
        <v>189</v>
      </c>
      <c r="N283" s="711">
        <f t="shared" si="44"/>
        <v>189</v>
      </c>
      <c r="O283" s="711">
        <f t="shared" si="44"/>
        <v>189</v>
      </c>
      <c r="P283" s="711">
        <f t="shared" si="44"/>
        <v>189</v>
      </c>
      <c r="Q283" s="711">
        <f t="shared" si="44"/>
        <v>189</v>
      </c>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330"/>
      <c r="L285" s="273"/>
      <c r="M285" s="273"/>
      <c r="N285" s="711">
        <f>MIN(363,INT((N254 - DATE(YEAR(N254),1,1))))+364*INT(YEAR(N254)-i_startyear)</f>
        <v>485</v>
      </c>
      <c r="O285" s="711">
        <f t="shared" ref="O285:U294" si="45">MIN(363,INT((O254 - DATE(YEAR(O254),1,1))))+364*(YEAR(O254)-i_startyear)</f>
        <v>485</v>
      </c>
      <c r="P285" s="711">
        <f t="shared" si="45"/>
        <v>485</v>
      </c>
      <c r="Q285" s="711">
        <f t="shared" si="45"/>
        <v>485</v>
      </c>
      <c r="R285" s="713">
        <f t="shared" si="45"/>
        <v>120</v>
      </c>
      <c r="S285" s="713">
        <f t="shared" si="45"/>
        <v>120</v>
      </c>
      <c r="T285" s="713">
        <f t="shared" si="45"/>
        <v>120</v>
      </c>
      <c r="U285" s="713">
        <f t="shared" si="45"/>
        <v>120</v>
      </c>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330"/>
      <c r="L286" s="273"/>
      <c r="M286" s="273"/>
      <c r="N286" s="711">
        <f t="shared" ref="N286:N308" si="46">MIN(363,INT((N255 - DATE(YEAR(N255),1,1))))+364*(YEAR(N255)-i_startyear)</f>
        <v>848</v>
      </c>
      <c r="O286" s="711">
        <f t="shared" si="45"/>
        <v>848</v>
      </c>
      <c r="P286" s="711">
        <f t="shared" si="45"/>
        <v>848</v>
      </c>
      <c r="Q286" s="711">
        <f t="shared" si="45"/>
        <v>848</v>
      </c>
      <c r="R286" s="713">
        <f t="shared" si="45"/>
        <v>120</v>
      </c>
      <c r="S286" s="713">
        <f t="shared" si="45"/>
        <v>120</v>
      </c>
      <c r="T286" s="713">
        <f t="shared" si="45"/>
        <v>120</v>
      </c>
      <c r="U286" s="713">
        <f t="shared" si="45"/>
        <v>120</v>
      </c>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711">
        <f t="shared" si="46"/>
        <v>1212</v>
      </c>
      <c r="O287" s="711">
        <f t="shared" si="45"/>
        <v>1212</v>
      </c>
      <c r="P287" s="711">
        <f t="shared" si="45"/>
        <v>1212</v>
      </c>
      <c r="Q287" s="711">
        <f t="shared" si="45"/>
        <v>1212</v>
      </c>
      <c r="R287" s="713">
        <f t="shared" si="45"/>
        <v>120</v>
      </c>
      <c r="S287" s="713">
        <f t="shared" si="45"/>
        <v>120</v>
      </c>
      <c r="T287" s="713">
        <f t="shared" si="45"/>
        <v>120</v>
      </c>
      <c r="U287" s="713">
        <f t="shared" si="45"/>
        <v>120</v>
      </c>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 t="shared" si="46"/>
        <v>1576</v>
      </c>
      <c r="O288" s="711">
        <f t="shared" si="45"/>
        <v>1576</v>
      </c>
      <c r="P288" s="711">
        <f t="shared" si="45"/>
        <v>1576</v>
      </c>
      <c r="Q288" s="711">
        <f t="shared" si="45"/>
        <v>1576</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si="46"/>
        <v>1941</v>
      </c>
      <c r="O289" s="711">
        <f t="shared" si="45"/>
        <v>1941</v>
      </c>
      <c r="P289" s="711">
        <f t="shared" si="45"/>
        <v>1941</v>
      </c>
      <c r="Q289" s="711">
        <f t="shared" si="45"/>
        <v>1941</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2304</v>
      </c>
      <c r="O290" s="711">
        <f t="shared" si="45"/>
        <v>2304</v>
      </c>
      <c r="P290" s="711">
        <f t="shared" si="45"/>
        <v>2304</v>
      </c>
      <c r="Q290" s="711">
        <f t="shared" si="45"/>
        <v>2304</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2668</v>
      </c>
      <c r="O291" s="711">
        <f t="shared" si="45"/>
        <v>2668</v>
      </c>
      <c r="P291" s="711">
        <f t="shared" si="45"/>
        <v>2668</v>
      </c>
      <c r="Q291" s="711">
        <f t="shared" si="45"/>
        <v>2668</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3032</v>
      </c>
      <c r="O292" s="711">
        <f t="shared" si="45"/>
        <v>3032</v>
      </c>
      <c r="P292" s="711">
        <f t="shared" si="45"/>
        <v>3032</v>
      </c>
      <c r="Q292" s="711">
        <f t="shared" si="45"/>
        <v>3032</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519</v>
      </c>
      <c r="O293" s="711">
        <f t="shared" si="45"/>
        <v>519</v>
      </c>
      <c r="P293" s="711">
        <f t="shared" si="45"/>
        <v>519</v>
      </c>
      <c r="Q293" s="711">
        <f t="shared" si="45"/>
        <v>519</v>
      </c>
      <c r="R293" s="713">
        <f t="shared" si="45"/>
        <v>154</v>
      </c>
      <c r="S293" s="713">
        <f t="shared" si="45"/>
        <v>154</v>
      </c>
      <c r="T293" s="713">
        <f t="shared" si="45"/>
        <v>154</v>
      </c>
      <c r="U293" s="713">
        <f t="shared" si="45"/>
        <v>154</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882</v>
      </c>
      <c r="O294" s="711">
        <f t="shared" si="45"/>
        <v>882</v>
      </c>
      <c r="P294" s="711">
        <f t="shared" si="45"/>
        <v>882</v>
      </c>
      <c r="Q294" s="711">
        <f t="shared" si="45"/>
        <v>882</v>
      </c>
      <c r="R294" s="713">
        <f t="shared" si="45"/>
        <v>154</v>
      </c>
      <c r="S294" s="713">
        <f t="shared" si="45"/>
        <v>154</v>
      </c>
      <c r="T294" s="713">
        <f t="shared" si="45"/>
        <v>154</v>
      </c>
      <c r="U294" s="713">
        <f t="shared" si="45"/>
        <v>154</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1246</v>
      </c>
      <c r="O295" s="711">
        <f t="shared" ref="O295:U304" si="47">MIN(363,INT((O264 - DATE(YEAR(O264),1,1))))+364*(YEAR(O264)-i_startyear)</f>
        <v>1246</v>
      </c>
      <c r="P295" s="711">
        <f t="shared" si="47"/>
        <v>1246</v>
      </c>
      <c r="Q295" s="711">
        <f t="shared" si="47"/>
        <v>1246</v>
      </c>
      <c r="R295" s="713">
        <f t="shared" si="47"/>
        <v>154</v>
      </c>
      <c r="S295" s="713">
        <f t="shared" si="47"/>
        <v>154</v>
      </c>
      <c r="T295" s="713">
        <f t="shared" si="47"/>
        <v>154</v>
      </c>
      <c r="U295" s="713">
        <f t="shared" si="47"/>
        <v>154</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1610</v>
      </c>
      <c r="O296" s="711">
        <f t="shared" si="47"/>
        <v>1610</v>
      </c>
      <c r="P296" s="711">
        <f t="shared" si="47"/>
        <v>1610</v>
      </c>
      <c r="Q296" s="711">
        <f t="shared" si="47"/>
        <v>1610</v>
      </c>
      <c r="R296" s="713">
        <f t="shared" si="47"/>
        <v>154</v>
      </c>
      <c r="S296" s="713">
        <f t="shared" si="47"/>
        <v>154</v>
      </c>
      <c r="T296" s="713">
        <f t="shared" si="47"/>
        <v>154</v>
      </c>
      <c r="U296" s="713">
        <f t="shared" si="47"/>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1975</v>
      </c>
      <c r="O297" s="711">
        <f t="shared" si="47"/>
        <v>1975</v>
      </c>
      <c r="P297" s="711">
        <f t="shared" si="47"/>
        <v>1975</v>
      </c>
      <c r="Q297" s="711">
        <f t="shared" si="47"/>
        <v>1975</v>
      </c>
      <c r="R297" s="713">
        <f t="shared" si="47"/>
        <v>154</v>
      </c>
      <c r="S297" s="713">
        <f t="shared" si="47"/>
        <v>154</v>
      </c>
      <c r="T297" s="713">
        <f t="shared" si="47"/>
        <v>154</v>
      </c>
      <c r="U297" s="713">
        <f t="shared" si="47"/>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2338</v>
      </c>
      <c r="O298" s="711">
        <f t="shared" si="47"/>
        <v>2338</v>
      </c>
      <c r="P298" s="711">
        <f t="shared" si="47"/>
        <v>2338</v>
      </c>
      <c r="Q298" s="711">
        <f t="shared" si="47"/>
        <v>2338</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2702</v>
      </c>
      <c r="O299" s="711">
        <f t="shared" si="47"/>
        <v>2702</v>
      </c>
      <c r="P299" s="711">
        <f t="shared" si="47"/>
        <v>2702</v>
      </c>
      <c r="Q299" s="711">
        <f t="shared" si="47"/>
        <v>2702</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3066</v>
      </c>
      <c r="O300" s="711">
        <f t="shared" si="47"/>
        <v>3066</v>
      </c>
      <c r="P300" s="711">
        <f t="shared" si="47"/>
        <v>3066</v>
      </c>
      <c r="Q300" s="711">
        <f t="shared" si="47"/>
        <v>3066</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554</v>
      </c>
      <c r="O301" s="711">
        <f t="shared" si="47"/>
        <v>554</v>
      </c>
      <c r="P301" s="711">
        <f t="shared" si="47"/>
        <v>554</v>
      </c>
      <c r="Q301" s="711">
        <f t="shared" si="47"/>
        <v>554</v>
      </c>
      <c r="R301" s="713">
        <f t="shared" si="47"/>
        <v>189</v>
      </c>
      <c r="S301" s="713">
        <f t="shared" si="47"/>
        <v>189</v>
      </c>
      <c r="T301" s="713">
        <f t="shared" si="47"/>
        <v>189</v>
      </c>
      <c r="U301" s="713">
        <f t="shared" si="47"/>
        <v>189</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917</v>
      </c>
      <c r="O302" s="711">
        <f t="shared" si="47"/>
        <v>917</v>
      </c>
      <c r="P302" s="711">
        <f t="shared" si="47"/>
        <v>917</v>
      </c>
      <c r="Q302" s="711">
        <f t="shared" si="47"/>
        <v>917</v>
      </c>
      <c r="R302" s="713">
        <f t="shared" si="47"/>
        <v>189</v>
      </c>
      <c r="S302" s="713">
        <f t="shared" si="47"/>
        <v>189</v>
      </c>
      <c r="T302" s="713">
        <f t="shared" si="47"/>
        <v>189</v>
      </c>
      <c r="U302" s="713">
        <f t="shared" si="47"/>
        <v>189</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1281</v>
      </c>
      <c r="O303" s="711">
        <f t="shared" si="47"/>
        <v>1281</v>
      </c>
      <c r="P303" s="711">
        <f t="shared" si="47"/>
        <v>1281</v>
      </c>
      <c r="Q303" s="711">
        <f t="shared" si="47"/>
        <v>1281</v>
      </c>
      <c r="R303" s="713">
        <f t="shared" si="47"/>
        <v>189</v>
      </c>
      <c r="S303" s="713">
        <f t="shared" si="47"/>
        <v>189</v>
      </c>
      <c r="T303" s="713">
        <f t="shared" si="47"/>
        <v>189</v>
      </c>
      <c r="U303" s="713">
        <f t="shared" si="47"/>
        <v>189</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1645</v>
      </c>
      <c r="O304" s="711">
        <f t="shared" si="47"/>
        <v>1645</v>
      </c>
      <c r="P304" s="711">
        <f t="shared" si="47"/>
        <v>1645</v>
      </c>
      <c r="Q304" s="711">
        <f t="shared" si="47"/>
        <v>1645</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2010</v>
      </c>
      <c r="O305" s="711">
        <f t="shared" ref="O305:U308" si="48">MIN(363,INT((O274 - DATE(YEAR(O274),1,1))))+364*(YEAR(O274)-i_startyear)</f>
        <v>2010</v>
      </c>
      <c r="P305" s="711">
        <f t="shared" si="48"/>
        <v>2010</v>
      </c>
      <c r="Q305" s="711">
        <f t="shared" si="48"/>
        <v>2010</v>
      </c>
      <c r="R305" s="713">
        <f t="shared" si="48"/>
        <v>189</v>
      </c>
      <c r="S305" s="713">
        <f t="shared" si="48"/>
        <v>189</v>
      </c>
      <c r="T305" s="713">
        <f t="shared" si="48"/>
        <v>189</v>
      </c>
      <c r="U305" s="713">
        <f t="shared" si="48"/>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2373</v>
      </c>
      <c r="O306" s="711">
        <f t="shared" si="48"/>
        <v>2373</v>
      </c>
      <c r="P306" s="711">
        <f t="shared" si="48"/>
        <v>2373</v>
      </c>
      <c r="Q306" s="711">
        <f t="shared" si="48"/>
        <v>2373</v>
      </c>
      <c r="R306" s="713">
        <f t="shared" si="48"/>
        <v>189</v>
      </c>
      <c r="S306" s="713">
        <f t="shared" si="48"/>
        <v>189</v>
      </c>
      <c r="T306" s="713">
        <f t="shared" si="48"/>
        <v>189</v>
      </c>
      <c r="U306" s="713">
        <f t="shared" si="48"/>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2737</v>
      </c>
      <c r="O307" s="711">
        <f t="shared" si="48"/>
        <v>2737</v>
      </c>
      <c r="P307" s="711">
        <f t="shared" si="48"/>
        <v>2737</v>
      </c>
      <c r="Q307" s="711">
        <f t="shared" si="48"/>
        <v>2737</v>
      </c>
      <c r="R307" s="713">
        <f t="shared" si="48"/>
        <v>189</v>
      </c>
      <c r="S307" s="713">
        <f t="shared" si="48"/>
        <v>189</v>
      </c>
      <c r="T307" s="713">
        <f t="shared" si="48"/>
        <v>189</v>
      </c>
      <c r="U307" s="713">
        <f t="shared" si="48"/>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3101</v>
      </c>
      <c r="O308" s="711">
        <f t="shared" si="48"/>
        <v>3101</v>
      </c>
      <c r="P308" s="711">
        <f t="shared" si="48"/>
        <v>3101</v>
      </c>
      <c r="Q308" s="711">
        <f t="shared" si="48"/>
        <v>3101</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t="5.15" customHeight="1" outlineLevel="2" x14ac:dyDescent="0.35">
      <c r="A309" s="243"/>
      <c r="B309" s="252"/>
      <c r="C309" s="245">
        <f>INT($C$229)+2.005</f>
        <v>3.0049999999999999</v>
      </c>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c r="AC309" s="268"/>
      <c r="AD309" s="268"/>
      <c r="AE309" s="268"/>
      <c r="AF309" s="268"/>
      <c r="AG309" s="268"/>
      <c r="AH309" s="268"/>
      <c r="AI309" s="268"/>
      <c r="AJ309" s="268"/>
      <c r="AK309" s="268"/>
      <c r="AL309" s="268"/>
      <c r="AM309" s="268"/>
      <c r="AN309" s="268"/>
      <c r="AO309" s="268"/>
      <c r="AP309" s="268"/>
      <c r="AQ309" s="268" t="s">
        <v>395</v>
      </c>
      <c r="AR309" s="255"/>
      <c r="AS309" s="243"/>
      <c r="AT309" s="243"/>
      <c r="AU309" s="243"/>
    </row>
    <row r="310" spans="1:51" outlineLevel="2" x14ac:dyDescent="0.35">
      <c r="A310" s="243"/>
      <c r="B310" s="252"/>
      <c r="C310" s="245">
        <f>INT($C$229)+2</f>
        <v>3</v>
      </c>
      <c r="D310" s="268"/>
      <c r="E310" s="325" t="s">
        <v>509</v>
      </c>
      <c r="F310" s="325"/>
      <c r="G310" s="268"/>
      <c r="H310" s="338" t="s">
        <v>510</v>
      </c>
      <c r="I310" s="296" t="s">
        <v>511</v>
      </c>
      <c r="J310" s="296"/>
      <c r="K310" s="273"/>
      <c r="L310" s="273"/>
      <c r="M310" s="273"/>
      <c r="N310" s="296" t="s">
        <v>531</v>
      </c>
      <c r="O310" s="296"/>
      <c r="P310" s="296"/>
      <c r="Q310" s="296"/>
      <c r="R310" s="273" t="s">
        <v>532</v>
      </c>
      <c r="S310" s="273"/>
      <c r="T310" s="273"/>
      <c r="U310" s="273"/>
      <c r="V310" s="273"/>
      <c r="W310" s="273"/>
      <c r="X310" s="273"/>
      <c r="Y310" s="273"/>
      <c r="Z310" s="273"/>
      <c r="AA310" s="273"/>
      <c r="AB310" s="275"/>
      <c r="AC310" s="273"/>
      <c r="AD310" s="273"/>
      <c r="AE310" s="273"/>
      <c r="AF310" s="273"/>
      <c r="AG310" s="273"/>
      <c r="AH310" s="273"/>
      <c r="AI310" s="273"/>
      <c r="AJ310" s="273"/>
      <c r="AK310" s="273"/>
      <c r="AL310" s="273"/>
      <c r="AM310" s="273"/>
      <c r="AN310" s="273"/>
      <c r="AO310" s="273"/>
      <c r="AP310" s="273"/>
      <c r="AQ310" s="268"/>
      <c r="AR310" s="255"/>
      <c r="AS310" s="243"/>
      <c r="AT310" s="243"/>
      <c r="AU310" s="243"/>
    </row>
    <row r="311" spans="1:51" outlineLevel="2" collapsed="1" x14ac:dyDescent="0.35">
      <c r="A311" s="243"/>
      <c r="B311" s="252"/>
      <c r="C311" s="245">
        <f>INT($C$229)+2</f>
        <v>3</v>
      </c>
      <c r="D311" s="268"/>
      <c r="E311" s="325">
        <v>1</v>
      </c>
      <c r="F311" s="325"/>
      <c r="G311" s="268"/>
      <c r="H311" s="289" t="str">
        <f>H$248</f>
        <v>Aut</v>
      </c>
      <c r="I311" s="273">
        <v>0</v>
      </c>
      <c r="J311" s="273" t="s">
        <v>533</v>
      </c>
      <c r="K311" s="273"/>
      <c r="L311" s="273"/>
      <c r="M311" s="273"/>
      <c r="N311" s="367">
        <v>2.5000000000000001E-2</v>
      </c>
      <c r="O311" s="367">
        <v>2.5000000000000001E-2</v>
      </c>
      <c r="P311" s="367">
        <v>2.5000000000000001E-2</v>
      </c>
      <c r="Q311" s="367">
        <v>2.5000000000000001E-2</v>
      </c>
      <c r="R311" s="368">
        <f t="shared" ref="R311:R334" si="49">N254-150</f>
        <v>43802</v>
      </c>
      <c r="S311" s="368">
        <f t="shared" ref="S311:S334" si="50">O254-150</f>
        <v>43802</v>
      </c>
      <c r="T311" s="368">
        <f t="shared" ref="T311:T334" si="51">P254-150</f>
        <v>43802</v>
      </c>
      <c r="U311" s="368">
        <f t="shared" ref="U311:U334" si="52">Q254-150</f>
        <v>43802</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68"/>
      <c r="AR311" s="255"/>
      <c r="AS311" s="243"/>
      <c r="AT311" s="243"/>
      <c r="AU311" s="243"/>
    </row>
    <row r="312" spans="1:51" hidden="1" outlineLevel="3" x14ac:dyDescent="0.35">
      <c r="A312" s="243"/>
      <c r="B312" s="252"/>
      <c r="C312" s="245">
        <f>INT($C$229)+3</f>
        <v>4</v>
      </c>
      <c r="D312" s="268"/>
      <c r="E312" s="325">
        <v>1</v>
      </c>
      <c r="F312" s="325"/>
      <c r="G312" s="268"/>
      <c r="H312" s="273"/>
      <c r="I312" s="273">
        <v>1</v>
      </c>
      <c r="J312" s="273" t="s">
        <v>534</v>
      </c>
      <c r="K312" s="273"/>
      <c r="L312" s="273"/>
      <c r="M312" s="273"/>
      <c r="N312" s="367">
        <v>2.5000000000000001E-2</v>
      </c>
      <c r="O312" s="367">
        <v>2.5000000000000001E-2</v>
      </c>
      <c r="P312" s="367">
        <v>2.5000000000000001E-2</v>
      </c>
      <c r="Q312" s="367">
        <v>2.5000000000000001E-2</v>
      </c>
      <c r="R312" s="368">
        <f t="shared" si="49"/>
        <v>44167</v>
      </c>
      <c r="S312" s="368">
        <f t="shared" si="50"/>
        <v>44167</v>
      </c>
      <c r="T312" s="368">
        <f t="shared" si="51"/>
        <v>44167</v>
      </c>
      <c r="U312" s="368">
        <f t="shared" si="52"/>
        <v>44167</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68"/>
      <c r="AR312" s="255"/>
      <c r="AS312" s="243"/>
      <c r="AT312" s="243"/>
      <c r="AU312" s="243"/>
    </row>
    <row r="313" spans="1:51" hidden="1" outlineLevel="3" x14ac:dyDescent="0.35">
      <c r="A313" s="243"/>
      <c r="B313" s="252"/>
      <c r="C313" s="245">
        <f t="shared" ref="C313:C318" si="53">INT($C$229+3)</f>
        <v>4</v>
      </c>
      <c r="D313" s="268"/>
      <c r="E313" s="325">
        <v>1</v>
      </c>
      <c r="F313" s="325"/>
      <c r="G313" s="268"/>
      <c r="H313" s="273"/>
      <c r="I313" s="273">
        <v>2</v>
      </c>
      <c r="J313" s="273" t="s">
        <v>535</v>
      </c>
      <c r="K313" s="273"/>
      <c r="L313" s="273"/>
      <c r="M313" s="273"/>
      <c r="N313" s="367">
        <v>1.4999999999999999E-2</v>
      </c>
      <c r="O313" s="367">
        <v>1.4999999999999999E-2</v>
      </c>
      <c r="P313" s="367">
        <v>1.4999999999999999E-2</v>
      </c>
      <c r="Q313" s="367">
        <v>1.4999999999999999E-2</v>
      </c>
      <c r="R313" s="368">
        <f t="shared" si="49"/>
        <v>44532</v>
      </c>
      <c r="S313" s="368">
        <f t="shared" si="50"/>
        <v>44532</v>
      </c>
      <c r="T313" s="368">
        <f t="shared" si="51"/>
        <v>44532</v>
      </c>
      <c r="U313" s="368">
        <f t="shared" si="52"/>
        <v>44532</v>
      </c>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hidden="1" outlineLevel="3" x14ac:dyDescent="0.35">
      <c r="A314" s="243"/>
      <c r="B314" s="252"/>
      <c r="C314" s="245">
        <f t="shared" si="53"/>
        <v>4</v>
      </c>
      <c r="D314" s="268"/>
      <c r="E314" s="325">
        <v>1</v>
      </c>
      <c r="F314" s="325"/>
      <c r="G314" s="268"/>
      <c r="H314" s="273"/>
      <c r="I314" s="273">
        <v>3</v>
      </c>
      <c r="J314" s="273" t="s">
        <v>520</v>
      </c>
      <c r="K314" s="273"/>
      <c r="L314" s="273"/>
      <c r="M314" s="273"/>
      <c r="N314" s="367">
        <v>1.4999999999999999E-2</v>
      </c>
      <c r="O314" s="367">
        <v>1.4999999999999999E-2</v>
      </c>
      <c r="P314" s="367">
        <v>1.4999999999999999E-2</v>
      </c>
      <c r="Q314" s="367">
        <v>1.4999999999999999E-2</v>
      </c>
      <c r="R314" s="368">
        <f t="shared" si="49"/>
        <v>44897</v>
      </c>
      <c r="S314" s="368">
        <f t="shared" si="50"/>
        <v>44897</v>
      </c>
      <c r="T314" s="368">
        <f t="shared" si="51"/>
        <v>44897</v>
      </c>
      <c r="U314" s="368">
        <f t="shared" si="52"/>
        <v>44897</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 t="shared" si="53"/>
        <v>4</v>
      </c>
      <c r="D315" s="268"/>
      <c r="E315" s="325">
        <v>1</v>
      </c>
      <c r="F315" s="325"/>
      <c r="G315" s="268"/>
      <c r="H315" s="273"/>
      <c r="I315" s="273">
        <v>4</v>
      </c>
      <c r="J315" s="273" t="s">
        <v>521</v>
      </c>
      <c r="K315" s="273"/>
      <c r="L315" s="273"/>
      <c r="M315" s="273"/>
      <c r="N315" s="367">
        <v>1.4999999999999999E-2</v>
      </c>
      <c r="O315" s="367">
        <v>1.4999999999999999E-2</v>
      </c>
      <c r="P315" s="367">
        <v>1.4999999999999999E-2</v>
      </c>
      <c r="Q315" s="367">
        <v>1.4999999999999999E-2</v>
      </c>
      <c r="R315" s="368">
        <f t="shared" si="49"/>
        <v>45263</v>
      </c>
      <c r="S315" s="368">
        <f t="shared" si="50"/>
        <v>45263</v>
      </c>
      <c r="T315" s="368">
        <f t="shared" si="51"/>
        <v>45263</v>
      </c>
      <c r="U315" s="368">
        <f t="shared" si="52"/>
        <v>45263</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si="53"/>
        <v>4</v>
      </c>
      <c r="D316" s="268"/>
      <c r="E316" s="325">
        <v>1</v>
      </c>
      <c r="F316" s="325"/>
      <c r="G316" s="268"/>
      <c r="H316" s="273"/>
      <c r="I316" s="273">
        <v>5</v>
      </c>
      <c r="J316" s="273" t="s">
        <v>522</v>
      </c>
      <c r="K316" s="273"/>
      <c r="L316" s="273"/>
      <c r="M316" s="273"/>
      <c r="N316" s="367">
        <v>1.4999999999999999E-2</v>
      </c>
      <c r="O316" s="367">
        <v>1.4999999999999999E-2</v>
      </c>
      <c r="P316" s="367">
        <v>1.4999999999999999E-2</v>
      </c>
      <c r="Q316" s="367">
        <v>1.4999999999999999E-2</v>
      </c>
      <c r="R316" s="368">
        <f t="shared" si="49"/>
        <v>45628</v>
      </c>
      <c r="S316" s="368">
        <f t="shared" si="50"/>
        <v>45628</v>
      </c>
      <c r="T316" s="368">
        <f t="shared" si="51"/>
        <v>45628</v>
      </c>
      <c r="U316" s="368">
        <f t="shared" si="52"/>
        <v>45628</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6</v>
      </c>
      <c r="J317" s="273" t="s">
        <v>523</v>
      </c>
      <c r="K317" s="273"/>
      <c r="L317" s="273"/>
      <c r="M317" s="273"/>
      <c r="N317" s="367">
        <v>1.4999999999999999E-2</v>
      </c>
      <c r="O317" s="367">
        <v>1.4999999999999999E-2</v>
      </c>
      <c r="P317" s="367">
        <v>1.4999999999999999E-2</v>
      </c>
      <c r="Q317" s="367">
        <v>1.4999999999999999E-2</v>
      </c>
      <c r="R317" s="368">
        <f t="shared" si="49"/>
        <v>45993</v>
      </c>
      <c r="S317" s="368">
        <f t="shared" si="50"/>
        <v>45993</v>
      </c>
      <c r="T317" s="368">
        <f t="shared" si="51"/>
        <v>45993</v>
      </c>
      <c r="U317" s="368">
        <f t="shared" si="52"/>
        <v>45993</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7</v>
      </c>
      <c r="J318" s="273" t="s">
        <v>524</v>
      </c>
      <c r="K318" s="273"/>
      <c r="L318" s="273"/>
      <c r="M318" s="273"/>
      <c r="N318" s="367">
        <v>1.4999999999999999E-2</v>
      </c>
      <c r="O318" s="367">
        <v>1.4999999999999999E-2</v>
      </c>
      <c r="P318" s="367">
        <v>1.4999999999999999E-2</v>
      </c>
      <c r="Q318" s="367">
        <v>1.4999999999999999E-2</v>
      </c>
      <c r="R318" s="368">
        <f t="shared" si="49"/>
        <v>46358</v>
      </c>
      <c r="S318" s="368">
        <f t="shared" si="50"/>
        <v>46358</v>
      </c>
      <c r="T318" s="368">
        <f t="shared" si="51"/>
        <v>46358</v>
      </c>
      <c r="U318" s="368">
        <f t="shared" si="52"/>
        <v>46358</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outlineLevel="2" collapsed="1" x14ac:dyDescent="0.35">
      <c r="A319" s="243"/>
      <c r="B319" s="252"/>
      <c r="C319" s="245">
        <f>INT($C$229)+2</f>
        <v>3</v>
      </c>
      <c r="D319" s="268"/>
      <c r="E319" s="325">
        <v>2</v>
      </c>
      <c r="F319" s="325"/>
      <c r="G319" s="268"/>
      <c r="H319" s="289" t="str">
        <f>H$249</f>
        <v>Win</v>
      </c>
      <c r="I319" s="273">
        <v>0</v>
      </c>
      <c r="J319" s="273" t="s">
        <v>533</v>
      </c>
      <c r="K319" s="273"/>
      <c r="L319" s="273"/>
      <c r="M319" s="273"/>
      <c r="N319" s="367">
        <v>2.5000000000000001E-2</v>
      </c>
      <c r="O319" s="367">
        <v>2.5000000000000001E-2</v>
      </c>
      <c r="P319" s="367">
        <v>2.5000000000000001E-2</v>
      </c>
      <c r="Q319" s="367">
        <v>2.5000000000000001E-2</v>
      </c>
      <c r="R319" s="368">
        <f t="shared" si="49"/>
        <v>43836</v>
      </c>
      <c r="S319" s="368">
        <f t="shared" si="50"/>
        <v>43836</v>
      </c>
      <c r="T319" s="368">
        <f t="shared" si="51"/>
        <v>43836</v>
      </c>
      <c r="U319" s="368">
        <f t="shared" si="52"/>
        <v>43836</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INT($C$229)+3</f>
        <v>4</v>
      </c>
      <c r="D320" s="268"/>
      <c r="E320" s="325">
        <v>2</v>
      </c>
      <c r="F320" s="325"/>
      <c r="G320" s="268"/>
      <c r="H320" s="273"/>
      <c r="I320" s="273">
        <v>1</v>
      </c>
      <c r="J320" s="273" t="s">
        <v>534</v>
      </c>
      <c r="K320" s="273"/>
      <c r="L320" s="273"/>
      <c r="M320" s="273"/>
      <c r="N320" s="367">
        <v>2.5000000000000001E-2</v>
      </c>
      <c r="O320" s="367">
        <v>2.5000000000000001E-2</v>
      </c>
      <c r="P320" s="367">
        <v>2.5000000000000001E-2</v>
      </c>
      <c r="Q320" s="367">
        <v>2.5000000000000001E-2</v>
      </c>
      <c r="R320" s="368">
        <f t="shared" si="49"/>
        <v>44201</v>
      </c>
      <c r="S320" s="368">
        <f t="shared" si="50"/>
        <v>44201</v>
      </c>
      <c r="T320" s="368">
        <f t="shared" si="51"/>
        <v>44201</v>
      </c>
      <c r="U320" s="368">
        <f t="shared" si="52"/>
        <v>44201</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ref="C321:C326" si="54">INT($C$229+3)</f>
        <v>4</v>
      </c>
      <c r="D321" s="268"/>
      <c r="E321" s="325">
        <v>2</v>
      </c>
      <c r="F321" s="325"/>
      <c r="G321" s="268"/>
      <c r="H321" s="273"/>
      <c r="I321" s="273">
        <v>2</v>
      </c>
      <c r="J321" s="273" t="s">
        <v>535</v>
      </c>
      <c r="K321" s="273"/>
      <c r="L321" s="273"/>
      <c r="M321" s="273"/>
      <c r="N321" s="367">
        <v>1.4999999999999999E-2</v>
      </c>
      <c r="O321" s="367">
        <v>1.4999999999999999E-2</v>
      </c>
      <c r="P321" s="367">
        <v>1.4999999999999999E-2</v>
      </c>
      <c r="Q321" s="367">
        <v>1.4999999999999999E-2</v>
      </c>
      <c r="R321" s="368">
        <f t="shared" si="49"/>
        <v>44566</v>
      </c>
      <c r="S321" s="368">
        <f t="shared" si="50"/>
        <v>44566</v>
      </c>
      <c r="T321" s="368">
        <f t="shared" si="51"/>
        <v>44566</v>
      </c>
      <c r="U321" s="368">
        <f t="shared" si="52"/>
        <v>44566</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4"/>
        <v>4</v>
      </c>
      <c r="D322" s="268"/>
      <c r="E322" s="325">
        <v>2</v>
      </c>
      <c r="F322" s="325"/>
      <c r="G322" s="268"/>
      <c r="H322" s="273"/>
      <c r="I322" s="273">
        <v>3</v>
      </c>
      <c r="J322" s="273" t="s">
        <v>520</v>
      </c>
      <c r="K322" s="273"/>
      <c r="L322" s="273"/>
      <c r="M322" s="273"/>
      <c r="N322" s="367">
        <v>1.4999999999999999E-2</v>
      </c>
      <c r="O322" s="367">
        <v>1.4999999999999999E-2</v>
      </c>
      <c r="P322" s="367">
        <v>1.4999999999999999E-2</v>
      </c>
      <c r="Q322" s="367">
        <v>1.4999999999999999E-2</v>
      </c>
      <c r="R322" s="368">
        <f t="shared" si="49"/>
        <v>44931</v>
      </c>
      <c r="S322" s="368">
        <f t="shared" si="50"/>
        <v>44931</v>
      </c>
      <c r="T322" s="368">
        <f t="shared" si="51"/>
        <v>44931</v>
      </c>
      <c r="U322" s="368">
        <f t="shared" si="52"/>
        <v>44931</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 t="shared" si="54"/>
        <v>4</v>
      </c>
      <c r="D323" s="268"/>
      <c r="E323" s="325">
        <v>2</v>
      </c>
      <c r="F323" s="325"/>
      <c r="G323" s="268"/>
      <c r="H323" s="273"/>
      <c r="I323" s="273">
        <v>4</v>
      </c>
      <c r="J323" s="273" t="s">
        <v>521</v>
      </c>
      <c r="K323" s="273"/>
      <c r="L323" s="273"/>
      <c r="M323" s="273"/>
      <c r="N323" s="367">
        <v>1.4999999999999999E-2</v>
      </c>
      <c r="O323" s="367">
        <v>1.4999999999999999E-2</v>
      </c>
      <c r="P323" s="367">
        <v>1.4999999999999999E-2</v>
      </c>
      <c r="Q323" s="367">
        <v>1.4999999999999999E-2</v>
      </c>
      <c r="R323" s="368">
        <f t="shared" si="49"/>
        <v>45297</v>
      </c>
      <c r="S323" s="368">
        <f t="shared" si="50"/>
        <v>45297</v>
      </c>
      <c r="T323" s="368">
        <f t="shared" si="51"/>
        <v>45297</v>
      </c>
      <c r="U323" s="368">
        <f t="shared" si="52"/>
        <v>45297</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si="54"/>
        <v>4</v>
      </c>
      <c r="D324" s="268"/>
      <c r="E324" s="325">
        <v>2</v>
      </c>
      <c r="F324" s="325"/>
      <c r="G324" s="268"/>
      <c r="H324" s="273"/>
      <c r="I324" s="273">
        <v>5</v>
      </c>
      <c r="J324" s="273" t="s">
        <v>522</v>
      </c>
      <c r="K324" s="273"/>
      <c r="L324" s="273"/>
      <c r="M324" s="273"/>
      <c r="N324" s="367">
        <v>1.4999999999999999E-2</v>
      </c>
      <c r="O324" s="367">
        <v>1.4999999999999999E-2</v>
      </c>
      <c r="P324" s="367">
        <v>1.4999999999999999E-2</v>
      </c>
      <c r="Q324" s="367">
        <v>1.4999999999999999E-2</v>
      </c>
      <c r="R324" s="368">
        <f t="shared" si="49"/>
        <v>45662</v>
      </c>
      <c r="S324" s="368">
        <f t="shared" si="50"/>
        <v>45662</v>
      </c>
      <c r="T324" s="368">
        <f t="shared" si="51"/>
        <v>45662</v>
      </c>
      <c r="U324" s="368">
        <f t="shared" si="52"/>
        <v>45662</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6</v>
      </c>
      <c r="J325" s="273" t="s">
        <v>523</v>
      </c>
      <c r="K325" s="273"/>
      <c r="L325" s="273"/>
      <c r="M325" s="273"/>
      <c r="N325" s="367">
        <v>1.4999999999999999E-2</v>
      </c>
      <c r="O325" s="367">
        <v>1.4999999999999999E-2</v>
      </c>
      <c r="P325" s="367">
        <v>1.4999999999999999E-2</v>
      </c>
      <c r="Q325" s="367">
        <v>1.4999999999999999E-2</v>
      </c>
      <c r="R325" s="368">
        <f t="shared" si="49"/>
        <v>46027</v>
      </c>
      <c r="S325" s="368">
        <f t="shared" si="50"/>
        <v>46027</v>
      </c>
      <c r="T325" s="368">
        <f t="shared" si="51"/>
        <v>46027</v>
      </c>
      <c r="U325" s="368">
        <f t="shared" si="52"/>
        <v>46027</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7</v>
      </c>
      <c r="J326" s="273" t="s">
        <v>524</v>
      </c>
      <c r="K326" s="273"/>
      <c r="L326" s="273"/>
      <c r="M326" s="273"/>
      <c r="N326" s="367">
        <v>1.4999999999999999E-2</v>
      </c>
      <c r="O326" s="367">
        <v>1.4999999999999999E-2</v>
      </c>
      <c r="P326" s="367">
        <v>1.4999999999999999E-2</v>
      </c>
      <c r="Q326" s="367">
        <v>1.4999999999999999E-2</v>
      </c>
      <c r="R326" s="368">
        <f t="shared" si="49"/>
        <v>46392</v>
      </c>
      <c r="S326" s="368">
        <f t="shared" si="50"/>
        <v>46392</v>
      </c>
      <c r="T326" s="368">
        <f t="shared" si="51"/>
        <v>46392</v>
      </c>
      <c r="U326" s="368">
        <f t="shared" si="52"/>
        <v>46392</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outlineLevel="2" collapsed="1" x14ac:dyDescent="0.35">
      <c r="A327" s="243"/>
      <c r="B327" s="252"/>
      <c r="C327" s="245">
        <f>INT($C$229)+2</f>
        <v>3</v>
      </c>
      <c r="D327" s="268"/>
      <c r="E327" s="325">
        <v>3</v>
      </c>
      <c r="F327" s="325"/>
      <c r="G327" s="268"/>
      <c r="H327" s="289" t="str">
        <f>H$250</f>
        <v>Spr</v>
      </c>
      <c r="I327" s="273">
        <v>0</v>
      </c>
      <c r="J327" s="273" t="s">
        <v>533</v>
      </c>
      <c r="K327" s="273"/>
      <c r="L327" s="273"/>
      <c r="M327" s="273"/>
      <c r="N327" s="367">
        <v>2.5000000000000001E-2</v>
      </c>
      <c r="O327" s="367">
        <v>2.5000000000000001E-2</v>
      </c>
      <c r="P327" s="367">
        <v>2.5000000000000001E-2</v>
      </c>
      <c r="Q327" s="367">
        <v>2.5000000000000001E-2</v>
      </c>
      <c r="R327" s="368">
        <f t="shared" si="49"/>
        <v>43871</v>
      </c>
      <c r="S327" s="368">
        <f t="shared" si="50"/>
        <v>43871</v>
      </c>
      <c r="T327" s="368">
        <f t="shared" si="51"/>
        <v>43871</v>
      </c>
      <c r="U327" s="368">
        <f t="shared" si="52"/>
        <v>43871</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INT($C$229)+3</f>
        <v>4</v>
      </c>
      <c r="D328" s="268"/>
      <c r="E328" s="325">
        <v>3</v>
      </c>
      <c r="F328" s="325"/>
      <c r="G328" s="268"/>
      <c r="H328" s="273"/>
      <c r="I328" s="273">
        <v>1</v>
      </c>
      <c r="J328" s="273" t="s">
        <v>534</v>
      </c>
      <c r="K328" s="273"/>
      <c r="L328" s="273"/>
      <c r="M328" s="273"/>
      <c r="N328" s="367">
        <v>2.5000000000000001E-2</v>
      </c>
      <c r="O328" s="367">
        <v>2.5000000000000001E-2</v>
      </c>
      <c r="P328" s="367">
        <v>2.5000000000000001E-2</v>
      </c>
      <c r="Q328" s="367">
        <v>2.5000000000000001E-2</v>
      </c>
      <c r="R328" s="368">
        <f t="shared" si="49"/>
        <v>44236</v>
      </c>
      <c r="S328" s="368">
        <f t="shared" si="50"/>
        <v>44236</v>
      </c>
      <c r="T328" s="368">
        <f t="shared" si="51"/>
        <v>44236</v>
      </c>
      <c r="U328" s="368">
        <f t="shared" si="52"/>
        <v>44236</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ref="C329:C334" si="55">INT($C$229+3)</f>
        <v>4</v>
      </c>
      <c r="D329" s="268"/>
      <c r="E329" s="325">
        <v>3</v>
      </c>
      <c r="F329" s="325"/>
      <c r="G329" s="268"/>
      <c r="H329" s="273"/>
      <c r="I329" s="273">
        <v>2</v>
      </c>
      <c r="J329" s="273" t="s">
        <v>535</v>
      </c>
      <c r="K329" s="273"/>
      <c r="L329" s="273"/>
      <c r="M329" s="273"/>
      <c r="N329" s="367">
        <v>1.4999999999999999E-2</v>
      </c>
      <c r="O329" s="367">
        <v>1.4999999999999999E-2</v>
      </c>
      <c r="P329" s="367">
        <v>1.4999999999999999E-2</v>
      </c>
      <c r="Q329" s="367">
        <v>1.4999999999999999E-2</v>
      </c>
      <c r="R329" s="368">
        <f t="shared" si="49"/>
        <v>44601</v>
      </c>
      <c r="S329" s="368">
        <f t="shared" si="50"/>
        <v>44601</v>
      </c>
      <c r="T329" s="368">
        <f t="shared" si="51"/>
        <v>44601</v>
      </c>
      <c r="U329" s="368">
        <f t="shared" si="52"/>
        <v>44601</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5"/>
        <v>4</v>
      </c>
      <c r="D330" s="268"/>
      <c r="E330" s="325">
        <v>3</v>
      </c>
      <c r="F330" s="325"/>
      <c r="G330" s="268"/>
      <c r="H330" s="273"/>
      <c r="I330" s="273">
        <v>3</v>
      </c>
      <c r="J330" s="273" t="s">
        <v>520</v>
      </c>
      <c r="K330" s="273"/>
      <c r="L330" s="273"/>
      <c r="M330" s="273"/>
      <c r="N330" s="367">
        <v>1.4999999999999999E-2</v>
      </c>
      <c r="O330" s="367">
        <v>1.4999999999999999E-2</v>
      </c>
      <c r="P330" s="367">
        <v>1.4999999999999999E-2</v>
      </c>
      <c r="Q330" s="367">
        <v>1.4999999999999999E-2</v>
      </c>
      <c r="R330" s="368">
        <f t="shared" si="49"/>
        <v>44966</v>
      </c>
      <c r="S330" s="368">
        <f t="shared" si="50"/>
        <v>44966</v>
      </c>
      <c r="T330" s="368">
        <f t="shared" si="51"/>
        <v>44966</v>
      </c>
      <c r="U330" s="368">
        <f t="shared" si="52"/>
        <v>44966</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 t="shared" si="55"/>
        <v>4</v>
      </c>
      <c r="D331" s="268"/>
      <c r="E331" s="325">
        <v>3</v>
      </c>
      <c r="F331" s="325"/>
      <c r="G331" s="268"/>
      <c r="H331" s="273"/>
      <c r="I331" s="273">
        <v>4</v>
      </c>
      <c r="J331" s="273" t="s">
        <v>521</v>
      </c>
      <c r="K331" s="273"/>
      <c r="L331" s="273"/>
      <c r="M331" s="273"/>
      <c r="N331" s="367">
        <v>1.4999999999999999E-2</v>
      </c>
      <c r="O331" s="367">
        <v>1.4999999999999999E-2</v>
      </c>
      <c r="P331" s="367">
        <v>1.4999999999999999E-2</v>
      </c>
      <c r="Q331" s="367">
        <v>1.4999999999999999E-2</v>
      </c>
      <c r="R331" s="368">
        <f t="shared" si="49"/>
        <v>45332</v>
      </c>
      <c r="S331" s="368">
        <f t="shared" si="50"/>
        <v>45332</v>
      </c>
      <c r="T331" s="368">
        <f t="shared" si="51"/>
        <v>45332</v>
      </c>
      <c r="U331" s="368">
        <f t="shared" si="52"/>
        <v>45332</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si="55"/>
        <v>4</v>
      </c>
      <c r="D332" s="268"/>
      <c r="E332" s="325">
        <v>3</v>
      </c>
      <c r="F332" s="325"/>
      <c r="G332" s="268"/>
      <c r="H332" s="273"/>
      <c r="I332" s="273">
        <v>5</v>
      </c>
      <c r="J332" s="273" t="s">
        <v>522</v>
      </c>
      <c r="K332" s="273"/>
      <c r="L332" s="273"/>
      <c r="M332" s="273"/>
      <c r="N332" s="367">
        <v>1.4999999999999999E-2</v>
      </c>
      <c r="O332" s="367">
        <v>1.4999999999999999E-2</v>
      </c>
      <c r="P332" s="367">
        <v>1.4999999999999999E-2</v>
      </c>
      <c r="Q332" s="367">
        <v>1.4999999999999999E-2</v>
      </c>
      <c r="R332" s="368">
        <f t="shared" si="49"/>
        <v>45697</v>
      </c>
      <c r="S332" s="368">
        <f t="shared" si="50"/>
        <v>45697</v>
      </c>
      <c r="T332" s="368">
        <f t="shared" si="51"/>
        <v>45697</v>
      </c>
      <c r="U332" s="368">
        <f t="shared" si="52"/>
        <v>45697</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6</v>
      </c>
      <c r="J333" s="273" t="s">
        <v>523</v>
      </c>
      <c r="K333" s="273"/>
      <c r="L333" s="273"/>
      <c r="M333" s="273"/>
      <c r="N333" s="367">
        <v>1.4999999999999999E-2</v>
      </c>
      <c r="O333" s="367">
        <v>1.4999999999999999E-2</v>
      </c>
      <c r="P333" s="367">
        <v>1.4999999999999999E-2</v>
      </c>
      <c r="Q333" s="367">
        <v>1.4999999999999999E-2</v>
      </c>
      <c r="R333" s="368">
        <f t="shared" si="49"/>
        <v>46062</v>
      </c>
      <c r="S333" s="368">
        <f t="shared" si="50"/>
        <v>46062</v>
      </c>
      <c r="T333" s="368">
        <f t="shared" si="51"/>
        <v>46062</v>
      </c>
      <c r="U333" s="368">
        <f t="shared" si="52"/>
        <v>46062</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7</v>
      </c>
      <c r="J334" s="273" t="s">
        <v>524</v>
      </c>
      <c r="K334" s="273"/>
      <c r="L334" s="273"/>
      <c r="M334" s="273"/>
      <c r="N334" s="367">
        <v>1.4999999999999999E-2</v>
      </c>
      <c r="O334" s="367">
        <v>1.4999999999999999E-2</v>
      </c>
      <c r="P334" s="367">
        <v>1.4999999999999999E-2</v>
      </c>
      <c r="Q334" s="367">
        <v>1.4999999999999999E-2</v>
      </c>
      <c r="R334" s="368">
        <f t="shared" si="49"/>
        <v>46427</v>
      </c>
      <c r="S334" s="368">
        <f t="shared" si="50"/>
        <v>46427</v>
      </c>
      <c r="T334" s="368">
        <f t="shared" si="51"/>
        <v>46427</v>
      </c>
      <c r="U334" s="368">
        <f t="shared" si="52"/>
        <v>46427</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t="5.15" customHeight="1" outlineLevel="2" x14ac:dyDescent="0.35">
      <c r="A335" s="243"/>
      <c r="B335" s="252"/>
      <c r="C335" s="245">
        <f>INT($C$229)+2.005</f>
        <v>3.0049999999999999</v>
      </c>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c r="AC335" s="268"/>
      <c r="AD335" s="268"/>
      <c r="AE335" s="268"/>
      <c r="AF335" s="268"/>
      <c r="AG335" s="268"/>
      <c r="AH335" s="268"/>
      <c r="AI335" s="268"/>
      <c r="AJ335" s="268"/>
      <c r="AK335" s="268"/>
      <c r="AL335" s="268"/>
      <c r="AM335" s="268"/>
      <c r="AN335" s="268"/>
      <c r="AO335" s="268"/>
      <c r="AP335" s="268"/>
      <c r="AQ335" s="268" t="s">
        <v>395</v>
      </c>
      <c r="AR335" s="255"/>
      <c r="AS335" s="243"/>
      <c r="AT335" s="243"/>
      <c r="AU335" s="243"/>
    </row>
    <row r="336" spans="1:47" outlineLevel="2" collapsed="1" x14ac:dyDescent="0.35">
      <c r="A336" s="243"/>
      <c r="B336" s="252"/>
      <c r="C336" s="245">
        <f>INT($C$229+3)</f>
        <v>4</v>
      </c>
      <c r="D336" s="268"/>
      <c r="E336" s="325"/>
      <c r="F336" s="325"/>
      <c r="G336" s="268"/>
      <c r="H336" s="338" t="s">
        <v>536</v>
      </c>
      <c r="I336" s="296" t="s">
        <v>537</v>
      </c>
      <c r="J336" s="295"/>
      <c r="K336" s="273"/>
      <c r="L336" s="273"/>
      <c r="M336" s="273"/>
      <c r="N336" s="273"/>
      <c r="O336" s="920" t="s">
        <v>970</v>
      </c>
      <c r="P336" s="921"/>
      <c r="Q336" s="921"/>
      <c r="R336" s="921"/>
      <c r="S336" s="921"/>
      <c r="T336" s="921"/>
      <c r="U336" s="921"/>
      <c r="V336" s="921"/>
      <c r="W336" s="921"/>
      <c r="X336" s="922"/>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INT($C$229+3)</f>
        <v>4</v>
      </c>
      <c r="D337" s="268"/>
      <c r="E337" s="325"/>
      <c r="F337" s="325"/>
      <c r="G337" s="268"/>
      <c r="H337" s="315">
        <v>364</v>
      </c>
      <c r="I337" s="273">
        <v>0</v>
      </c>
      <c r="J337" s="273" t="b">
        <f>COUNTA(K337:M337)&gt;0</f>
        <v>1</v>
      </c>
      <c r="K337" s="369">
        <f>DATE(i_startyear,1,1)</f>
        <v>43466</v>
      </c>
      <c r="L337" s="369">
        <f>K337</f>
        <v>43466</v>
      </c>
      <c r="M337" s="369">
        <f>K337</f>
        <v>43466</v>
      </c>
      <c r="N337" s="273"/>
      <c r="O337" s="923"/>
      <c r="P337" s="924"/>
      <c r="Q337" s="924"/>
      <c r="R337" s="924"/>
      <c r="S337" s="924"/>
      <c r="T337" s="924"/>
      <c r="U337" s="924"/>
      <c r="V337" s="924"/>
      <c r="W337" s="924"/>
      <c r="X337" s="925"/>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INT($C$229+3)</f>
        <v>4</v>
      </c>
      <c r="D338" s="268"/>
      <c r="E338" s="325"/>
      <c r="F338" s="325"/>
      <c r="G338" s="268"/>
      <c r="H338" s="370" t="s">
        <v>538</v>
      </c>
      <c r="I338" s="273">
        <v>1</v>
      </c>
      <c r="J338" s="273" t="b">
        <f>COUNTA(K338:M338)&gt;0</f>
        <v>0</v>
      </c>
      <c r="K338" s="290"/>
      <c r="L338" s="290"/>
      <c r="M338" s="290"/>
      <c r="N338" s="273"/>
      <c r="O338" s="923"/>
      <c r="P338" s="924"/>
      <c r="Q338" s="924"/>
      <c r="R338" s="924"/>
      <c r="S338" s="924"/>
      <c r="T338" s="924"/>
      <c r="U338" s="924"/>
      <c r="V338" s="924"/>
      <c r="W338" s="924"/>
      <c r="X338" s="925"/>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idden="1" outlineLevel="3" x14ac:dyDescent="0.35">
      <c r="A339" s="243"/>
      <c r="B339" s="252"/>
      <c r="C339" s="245">
        <f>INT($C$229+3)</f>
        <v>4</v>
      </c>
      <c r="D339" s="268"/>
      <c r="E339" s="325"/>
      <c r="F339" s="325"/>
      <c r="G339" s="268"/>
      <c r="H339" s="289"/>
      <c r="I339" s="273">
        <v>2</v>
      </c>
      <c r="J339" s="273" t="b">
        <f>COUNTA(K339:M339)&gt;0</f>
        <v>0</v>
      </c>
      <c r="K339" s="290"/>
      <c r="L339" s="290"/>
      <c r="M339" s="290"/>
      <c r="N339" s="273"/>
      <c r="O339" s="926"/>
      <c r="P339" s="927"/>
      <c r="Q339" s="927"/>
      <c r="R339" s="927"/>
      <c r="S339" s="927"/>
      <c r="T339" s="927"/>
      <c r="U339" s="927"/>
      <c r="V339" s="927"/>
      <c r="W339" s="927"/>
      <c r="X339" s="92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c r="D340" s="268"/>
      <c r="E340" s="325"/>
      <c r="F340" s="325"/>
      <c r="G340" s="268"/>
      <c r="H340" s="289"/>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68"/>
      <c r="AV340" s="255"/>
      <c r="AW340" s="243"/>
      <c r="AX340" s="243"/>
      <c r="AY340" s="243"/>
    </row>
    <row r="341" spans="1:51" hidden="1" outlineLevel="3" x14ac:dyDescent="0.35">
      <c r="A341" s="243"/>
      <c r="B341" s="252"/>
      <c r="C341" s="245"/>
      <c r="D341" s="268"/>
      <c r="E341" s="325"/>
      <c r="F341" s="325"/>
      <c r="G341" s="268"/>
      <c r="H341" s="289"/>
      <c r="I341" s="273"/>
      <c r="J341" s="345" t="s">
        <v>1008</v>
      </c>
      <c r="K341" s="714">
        <f t="shared" ref="K341:M343" si="56">MIN(363,INT((K337 - DATE(YEAR(K337),1,1))))+364*INT(YEAR(K337)-i_startyear)</f>
        <v>0</v>
      </c>
      <c r="L341" s="714">
        <f t="shared" si="56"/>
        <v>0</v>
      </c>
      <c r="M341" s="714">
        <f t="shared" si="56"/>
        <v>0</v>
      </c>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273"/>
      <c r="AT341" s="273"/>
      <c r="AU341" s="268"/>
      <c r="AV341" s="255"/>
      <c r="AW341" s="243"/>
      <c r="AX341" s="243"/>
      <c r="AY341" s="243"/>
    </row>
    <row r="342" spans="1:51" hidden="1" outlineLevel="3" x14ac:dyDescent="0.35">
      <c r="A342" s="243"/>
      <c r="B342" s="252"/>
      <c r="C342" s="245"/>
      <c r="D342" s="268"/>
      <c r="E342" s="325"/>
      <c r="F342" s="325"/>
      <c r="G342" s="268"/>
      <c r="H342" s="289"/>
      <c r="I342" s="273"/>
      <c r="J342" s="345"/>
      <c r="K342" s="714">
        <f t="shared" si="56"/>
        <v>-43317</v>
      </c>
      <c r="L342" s="714">
        <f t="shared" si="56"/>
        <v>-43317</v>
      </c>
      <c r="M342" s="714">
        <f t="shared" si="56"/>
        <v>-43317</v>
      </c>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273"/>
      <c r="AT342" s="273"/>
      <c r="AU342" s="268"/>
      <c r="AV342" s="255"/>
      <c r="AW342" s="243"/>
      <c r="AX342" s="243"/>
      <c r="AY342" s="243"/>
    </row>
    <row r="343" spans="1:51" hidden="1" outlineLevel="3" x14ac:dyDescent="0.35">
      <c r="A343" s="243"/>
      <c r="B343" s="252"/>
      <c r="C343" s="245"/>
      <c r="D343" s="268"/>
      <c r="E343" s="325"/>
      <c r="F343" s="325"/>
      <c r="G343" s="268"/>
      <c r="H343" s="289"/>
      <c r="I343" s="273"/>
      <c r="J343" s="345"/>
      <c r="K343" s="714">
        <f t="shared" si="56"/>
        <v>-43317</v>
      </c>
      <c r="L343" s="714">
        <f t="shared" si="56"/>
        <v>-43317</v>
      </c>
      <c r="M343" s="714">
        <f t="shared" si="56"/>
        <v>-43317</v>
      </c>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t="5.15" customHeight="1" outlineLevel="2" x14ac:dyDescent="0.35">
      <c r="A344" s="243"/>
      <c r="B344" s="252"/>
      <c r="C344" s="245">
        <f>INT($C$229)+2.005</f>
        <v>3.0049999999999999</v>
      </c>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c r="AK344" s="268"/>
      <c r="AL344" s="268"/>
      <c r="AM344" s="268"/>
      <c r="AN344" s="268"/>
      <c r="AO344" s="268"/>
      <c r="AP344" s="268"/>
      <c r="AQ344" s="268" t="s">
        <v>395</v>
      </c>
      <c r="AR344" s="255"/>
      <c r="AS344" s="243"/>
      <c r="AT344" s="243"/>
      <c r="AU344" s="243"/>
    </row>
    <row r="345" spans="1:51" outlineLevel="2" collapsed="1" x14ac:dyDescent="0.35">
      <c r="A345" s="243"/>
      <c r="B345" s="252"/>
      <c r="C345" s="245">
        <f>INT($C$229+3)</f>
        <v>4</v>
      </c>
      <c r="D345" s="268"/>
      <c r="E345" s="325"/>
      <c r="F345" s="325"/>
      <c r="G345" s="268"/>
      <c r="H345" s="338" t="s">
        <v>510</v>
      </c>
      <c r="I345" s="273" t="s">
        <v>539</v>
      </c>
      <c r="J345" s="273"/>
      <c r="K345" s="273"/>
      <c r="L345" s="273"/>
      <c r="M345" s="273"/>
      <c r="N345" s="296" t="s">
        <v>540</v>
      </c>
      <c r="O345" s="296"/>
      <c r="P345" s="296"/>
      <c r="Q345" s="296"/>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68"/>
      <c r="AR345" s="255"/>
      <c r="AS345" s="243"/>
      <c r="AT345" s="243"/>
      <c r="AU345" s="243"/>
    </row>
    <row r="346" spans="1:51" hidden="1" outlineLevel="3" x14ac:dyDescent="0.35">
      <c r="A346" s="243"/>
      <c r="B346" s="252"/>
      <c r="C346" s="245">
        <f>INT($C$229+3)</f>
        <v>4</v>
      </c>
      <c r="D346" s="268"/>
      <c r="E346" s="325"/>
      <c r="F346" s="325"/>
      <c r="G346" s="268"/>
      <c r="H346" s="289" t="str">
        <f>H$248</f>
        <v>Aut</v>
      </c>
      <c r="I346" s="306">
        <v>0.7</v>
      </c>
      <c r="J346" s="273"/>
      <c r="K346" s="273"/>
      <c r="L346" s="275" t="s">
        <v>541</v>
      </c>
      <c r="M346" s="289">
        <f>$L$474-1</f>
        <v>3</v>
      </c>
      <c r="N346" s="315">
        <v>2</v>
      </c>
      <c r="O346" s="315">
        <v>2</v>
      </c>
      <c r="P346" s="315">
        <v>2</v>
      </c>
      <c r="Q346" s="315">
        <v>2</v>
      </c>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68"/>
      <c r="AR346" s="255"/>
      <c r="AS346" s="243"/>
      <c r="AT346" s="243"/>
      <c r="AU346" s="243"/>
    </row>
    <row r="347" spans="1:51" hidden="1" outlineLevel="3" x14ac:dyDescent="0.35">
      <c r="A347" s="243"/>
      <c r="B347" s="252"/>
      <c r="C347" s="245">
        <f>INT($C$229+3)</f>
        <v>4</v>
      </c>
      <c r="D347" s="268"/>
      <c r="E347" s="325"/>
      <c r="F347" s="325"/>
      <c r="G347" s="268"/>
      <c r="H347" s="289" t="str">
        <f>H$249</f>
        <v>Win</v>
      </c>
      <c r="I347" s="306">
        <v>0.75</v>
      </c>
      <c r="J347" s="273"/>
      <c r="K347" s="273"/>
      <c r="L347" s="273"/>
      <c r="M347" s="273"/>
      <c r="N347" s="315">
        <v>2</v>
      </c>
      <c r="O347" s="315">
        <v>2</v>
      </c>
      <c r="P347" s="315">
        <v>2</v>
      </c>
      <c r="Q347" s="315">
        <v>2</v>
      </c>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68"/>
      <c r="AR347" s="255"/>
      <c r="AS347" s="243"/>
      <c r="AT347" s="243"/>
      <c r="AU347" s="243"/>
    </row>
    <row r="348" spans="1:51" hidden="1" outlineLevel="3" x14ac:dyDescent="0.35">
      <c r="A348" s="243"/>
      <c r="B348" s="252"/>
      <c r="C348" s="245">
        <f>INT($C$229+3)</f>
        <v>4</v>
      </c>
      <c r="D348" s="268"/>
      <c r="E348" s="325"/>
      <c r="F348" s="325"/>
      <c r="G348" s="268"/>
      <c r="H348" s="289" t="str">
        <f>H$250</f>
        <v>Spr</v>
      </c>
      <c r="I348" s="306">
        <v>0.75</v>
      </c>
      <c r="J348" s="273"/>
      <c r="K348" s="273"/>
      <c r="L348" s="273"/>
      <c r="M348" s="273"/>
      <c r="N348" s="315">
        <v>2</v>
      </c>
      <c r="O348" s="315">
        <v>2</v>
      </c>
      <c r="P348" s="315">
        <v>2</v>
      </c>
      <c r="Q348" s="315">
        <v>2</v>
      </c>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t="5.15" customHeight="1" outlineLevel="2" x14ac:dyDescent="0.35">
      <c r="A349" s="243"/>
      <c r="B349" s="252"/>
      <c r="C349" s="245">
        <f>INT($C$229)+2.005</f>
        <v>3.0049999999999999</v>
      </c>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c r="AC349" s="268"/>
      <c r="AD349" s="268"/>
      <c r="AE349" s="268"/>
      <c r="AF349" s="268"/>
      <c r="AG349" s="268"/>
      <c r="AH349" s="268"/>
      <c r="AI349" s="268"/>
      <c r="AJ349" s="268"/>
      <c r="AK349" s="268"/>
      <c r="AL349" s="268"/>
      <c r="AM349" s="268"/>
      <c r="AN349" s="268"/>
      <c r="AO349" s="268"/>
      <c r="AP349" s="268"/>
      <c r="AQ349" s="268" t="s">
        <v>395</v>
      </c>
      <c r="AR349" s="255"/>
      <c r="AS349" s="243"/>
      <c r="AT349" s="243"/>
      <c r="AU349" s="243"/>
    </row>
    <row r="350" spans="1:51" outlineLevel="2" collapsed="1" x14ac:dyDescent="0.35">
      <c r="A350" s="243"/>
      <c r="B350" s="252"/>
      <c r="C350" s="245">
        <f>INT($C$229+3)</f>
        <v>4</v>
      </c>
      <c r="D350" s="268"/>
      <c r="E350" s="325"/>
      <c r="F350" s="325"/>
      <c r="G350" s="268"/>
      <c r="H350" s="371" t="s">
        <v>542</v>
      </c>
      <c r="I350" s="289" t="s">
        <v>489</v>
      </c>
      <c r="J350" s="273"/>
      <c r="K350" s="275" t="s">
        <v>543</v>
      </c>
      <c r="L350" s="289">
        <f>COUNTA($H$351:$H$354)</f>
        <v>3</v>
      </c>
      <c r="M350" s="276">
        <v>-6</v>
      </c>
      <c r="N350" s="273"/>
      <c r="O350" s="273"/>
      <c r="P350" s="273"/>
      <c r="Q350" s="273"/>
      <c r="R350" s="296" t="s">
        <v>544</v>
      </c>
      <c r="S350" s="295"/>
      <c r="T350" s="295"/>
      <c r="U350" s="295"/>
      <c r="V350" s="273"/>
      <c r="W350" s="273" t="s">
        <v>545</v>
      </c>
      <c r="X350" s="273" t="s">
        <v>546</v>
      </c>
      <c r="Y350" s="273" t="s">
        <v>547</v>
      </c>
      <c r="Z350" s="273" t="s">
        <v>548</v>
      </c>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INT($C$229+3)</f>
        <v>4</v>
      </c>
      <c r="D351" s="268"/>
      <c r="E351" s="325"/>
      <c r="F351" s="325"/>
      <c r="G351" s="268"/>
      <c r="H351" s="372" t="s">
        <v>549</v>
      </c>
      <c r="I351" s="333" t="b">
        <v>1</v>
      </c>
      <c r="J351" s="289">
        <f>MAX(0.0001,IF(COUNTIF(i_mask_a,TRUE)=1,1,1-SUM(J352:J353)))</f>
        <v>1</v>
      </c>
      <c r="K351" s="273"/>
      <c r="L351" s="273"/>
      <c r="M351" s="273"/>
      <c r="N351" s="273"/>
      <c r="O351" s="273"/>
      <c r="P351" s="273"/>
      <c r="Q351" s="345"/>
      <c r="R351" s="315">
        <f>56+35</f>
        <v>91</v>
      </c>
      <c r="S351" s="315">
        <v>91</v>
      </c>
      <c r="T351" s="315">
        <v>91</v>
      </c>
      <c r="U351" s="315">
        <v>91</v>
      </c>
      <c r="V351" s="273"/>
      <c r="W351" s="316">
        <v>0</v>
      </c>
      <c r="X351" s="316">
        <v>0</v>
      </c>
      <c r="Y351" s="316">
        <v>0</v>
      </c>
      <c r="Z351" s="316">
        <v>0</v>
      </c>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INT($C$229)+3</f>
        <v>4</v>
      </c>
      <c r="D352" s="268"/>
      <c r="E352" s="325"/>
      <c r="F352" s="325"/>
      <c r="G352" s="268"/>
      <c r="H352" s="373" t="s">
        <v>801</v>
      </c>
      <c r="I352" s="333" t="b">
        <v>0</v>
      </c>
      <c r="J352" s="276">
        <v>1E-3</v>
      </c>
      <c r="K352" s="273"/>
      <c r="L352" s="273">
        <f>SUMPRODUCT(--i_mask_a)</f>
        <v>1</v>
      </c>
      <c r="M352" s="273"/>
      <c r="N352" s="273"/>
      <c r="O352" s="273"/>
      <c r="P352" s="273"/>
      <c r="Q352" s="273"/>
      <c r="R352" s="315">
        <f>R351+30</f>
        <v>121</v>
      </c>
      <c r="S352" s="315">
        <v>121</v>
      </c>
      <c r="T352" s="315">
        <v>121</v>
      </c>
      <c r="U352" s="315">
        <v>121</v>
      </c>
      <c r="V352" s="273"/>
      <c r="W352" s="316">
        <v>0</v>
      </c>
      <c r="X352" s="316">
        <v>0</v>
      </c>
      <c r="Y352" s="316">
        <v>0</v>
      </c>
      <c r="Z352" s="316">
        <v>0</v>
      </c>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idden="1" outlineLevel="3" x14ac:dyDescent="0.35">
      <c r="A353" s="243"/>
      <c r="B353" s="252"/>
      <c r="C353" s="245">
        <f>INT($C$229)+3</f>
        <v>4</v>
      </c>
      <c r="D353" s="268"/>
      <c r="E353" s="325"/>
      <c r="F353" s="325"/>
      <c r="G353" s="268"/>
      <c r="H353" s="374" t="s">
        <v>802</v>
      </c>
      <c r="I353" s="333" t="b">
        <v>0</v>
      </c>
      <c r="J353" s="276">
        <v>1E-3</v>
      </c>
      <c r="K353" s="273"/>
      <c r="L353" s="273">
        <f>COUNTIF(i_mask_a,TRUE)</f>
        <v>1</v>
      </c>
      <c r="M353" s="273"/>
      <c r="N353" s="273"/>
      <c r="O353" s="273"/>
      <c r="P353" s="273"/>
      <c r="Q353" s="345"/>
      <c r="R353" s="315">
        <f>R352+30</f>
        <v>151</v>
      </c>
      <c r="S353" s="315">
        <v>151</v>
      </c>
      <c r="T353" s="315">
        <v>151</v>
      </c>
      <c r="U353" s="315">
        <v>151</v>
      </c>
      <c r="V353" s="273"/>
      <c r="W353" s="316">
        <v>0</v>
      </c>
      <c r="X353" s="316">
        <v>0</v>
      </c>
      <c r="Y353" s="316">
        <v>0</v>
      </c>
      <c r="Z353" s="316">
        <v>0</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t="5.15" customHeight="1" outlineLevel="2" x14ac:dyDescent="0.35">
      <c r="A354" s="243"/>
      <c r="B354" s="252"/>
      <c r="C354" s="245">
        <f>INT($C$229)+2.005</f>
        <v>3.0049999999999999</v>
      </c>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c r="AC354" s="268"/>
      <c r="AD354" s="268"/>
      <c r="AE354" s="268"/>
      <c r="AF354" s="268"/>
      <c r="AG354" s="268"/>
      <c r="AH354" s="268"/>
      <c r="AI354" s="268"/>
      <c r="AJ354" s="268"/>
      <c r="AK354" s="268"/>
      <c r="AL354" s="268"/>
      <c r="AM354" s="268"/>
      <c r="AN354" s="268"/>
      <c r="AO354" s="268"/>
      <c r="AP354" s="268"/>
      <c r="AQ354" s="268" t="s">
        <v>395</v>
      </c>
      <c r="AR354" s="255"/>
      <c r="AS354" s="243"/>
      <c r="AT354" s="243"/>
      <c r="AU354" s="243"/>
    </row>
    <row r="355" spans="1:47" outlineLevel="1" x14ac:dyDescent="0.35">
      <c r="A355" s="243"/>
      <c r="B355" s="252"/>
      <c r="C355" s="245">
        <f>INT($C$229)+1</f>
        <v>2</v>
      </c>
      <c r="D355" s="268"/>
      <c r="E355" s="325"/>
      <c r="F355" s="325"/>
      <c r="G355" s="268"/>
      <c r="H355" s="328" t="s">
        <v>550</v>
      </c>
      <c r="I355" s="286"/>
      <c r="J355" s="286"/>
      <c r="K355" s="258"/>
      <c r="L355" s="258"/>
      <c r="M355" s="258"/>
      <c r="N355" s="258"/>
      <c r="O355" s="258"/>
      <c r="P355" s="258"/>
      <c r="Q355" s="258"/>
      <c r="R355" s="258"/>
      <c r="S355" s="258"/>
      <c r="T355" s="258"/>
      <c r="U355" s="258"/>
      <c r="V355" s="258"/>
      <c r="W355" s="258"/>
      <c r="X355" s="258"/>
      <c r="Y355" s="258"/>
      <c r="Z355" s="317"/>
      <c r="AA355" s="317"/>
      <c r="AB355" s="317"/>
      <c r="AC355" s="317"/>
      <c r="AD355" s="317"/>
      <c r="AE355" s="317"/>
      <c r="AF355" s="317"/>
      <c r="AG355" s="317"/>
      <c r="AH355" s="317"/>
      <c r="AI355" s="317"/>
      <c r="AJ355" s="317"/>
      <c r="AK355" s="317"/>
      <c r="AL355" s="317"/>
      <c r="AM355" s="317"/>
      <c r="AN355" s="317"/>
      <c r="AO355" s="317"/>
      <c r="AP355" s="317"/>
      <c r="AQ355" s="268"/>
      <c r="AR355" s="255"/>
      <c r="AS355" s="243"/>
      <c r="AT355" s="243"/>
      <c r="AU355" s="243"/>
    </row>
    <row r="356" spans="1:47" ht="5.15" hidden="1" customHeight="1" outlineLevel="3" x14ac:dyDescent="0.35">
      <c r="A356" s="243"/>
      <c r="B356" s="252"/>
      <c r="C356" s="245">
        <f>INT($C$229)+3.005</f>
        <v>4.0049999999999999</v>
      </c>
      <c r="D356" s="268" t="s">
        <v>391</v>
      </c>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c r="AC356" s="268"/>
      <c r="AD356" s="268"/>
      <c r="AE356" s="268"/>
      <c r="AF356" s="268"/>
      <c r="AG356" s="268"/>
      <c r="AH356" s="268"/>
      <c r="AI356" s="268"/>
      <c r="AJ356" s="268"/>
      <c r="AK356" s="268"/>
      <c r="AL356" s="268"/>
      <c r="AM356" s="268"/>
      <c r="AN356" s="268"/>
      <c r="AO356" s="268"/>
      <c r="AP356" s="268"/>
      <c r="AQ356" s="268"/>
      <c r="AR356" s="255"/>
      <c r="AS356" s="243"/>
      <c r="AT356" s="243"/>
      <c r="AU356" s="243"/>
    </row>
    <row r="357" spans="1:47" outlineLevel="2" collapsed="1" x14ac:dyDescent="0.35">
      <c r="A357" s="243"/>
      <c r="B357" s="252"/>
      <c r="C357" s="245">
        <f>INT($C$229+3)</f>
        <v>4</v>
      </c>
      <c r="D357" s="268"/>
      <c r="E357" s="325"/>
      <c r="F357" s="325"/>
      <c r="G357" s="268"/>
      <c r="H357" s="338"/>
      <c r="I357" s="296" t="s">
        <v>511</v>
      </c>
      <c r="J357" s="296"/>
      <c r="K357" s="273"/>
      <c r="L357" s="273"/>
      <c r="M357" s="273"/>
      <c r="N357" s="296" t="s">
        <v>551</v>
      </c>
      <c r="O357" s="296"/>
      <c r="P357" s="296"/>
      <c r="Q357" s="296"/>
      <c r="R357" s="273"/>
      <c r="S357" s="273"/>
      <c r="T357" s="273"/>
      <c r="U357" s="273"/>
      <c r="V357" s="273" t="s">
        <v>552</v>
      </c>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idden="1" outlineLevel="3" x14ac:dyDescent="0.35">
      <c r="A358" s="243"/>
      <c r="B358" s="252"/>
      <c r="C358" s="245">
        <f t="shared" ref="C358:C365" si="57">INT($C$229)+3</f>
        <v>4</v>
      </c>
      <c r="D358" s="268"/>
      <c r="E358" s="325"/>
      <c r="F358" s="325"/>
      <c r="G358" s="268"/>
      <c r="H358" s="273"/>
      <c r="I358" s="273">
        <v>0</v>
      </c>
      <c r="J358" s="273" t="s">
        <v>533</v>
      </c>
      <c r="K358" s="273"/>
      <c r="L358" s="273"/>
      <c r="M358" s="273"/>
      <c r="N358" s="290">
        <v>1</v>
      </c>
      <c r="O358" s="290">
        <v>1</v>
      </c>
      <c r="P358" s="290">
        <v>1</v>
      </c>
      <c r="Q358" s="290">
        <v>1</v>
      </c>
      <c r="R358" s="273"/>
      <c r="S358" s="273"/>
      <c r="T358" s="273"/>
      <c r="U358" s="273"/>
      <c r="V358" s="273">
        <f t="shared" ref="V358:Y365" si="58">INDEX(i_scan_day,N358+1,0)+17*N$346</f>
        <v>69</v>
      </c>
      <c r="W358" s="273">
        <f t="shared" si="58"/>
        <v>69</v>
      </c>
      <c r="X358" s="273">
        <f t="shared" si="58"/>
        <v>69</v>
      </c>
      <c r="Y358" s="273">
        <f t="shared" si="58"/>
        <v>69</v>
      </c>
      <c r="Z358" s="345">
        <f>R311+V358</f>
        <v>43871</v>
      </c>
      <c r="AA358" s="273"/>
      <c r="AB358" s="273"/>
      <c r="AC358" s="273"/>
      <c r="AD358" s="273"/>
      <c r="AE358" s="273"/>
      <c r="AF358" s="273"/>
      <c r="AG358" s="273"/>
      <c r="AH358" s="273"/>
      <c r="AI358" s="273"/>
      <c r="AJ358" s="273"/>
      <c r="AK358" s="273"/>
      <c r="AL358" s="273"/>
      <c r="AM358" s="273"/>
      <c r="AN358" s="273"/>
      <c r="AO358" s="273"/>
      <c r="AP358" s="273"/>
      <c r="AQ358" s="268"/>
      <c r="AR358" s="255"/>
      <c r="AS358" s="243"/>
      <c r="AT358" s="243"/>
      <c r="AU358" s="243"/>
    </row>
    <row r="359" spans="1:47" hidden="1" outlineLevel="3" x14ac:dyDescent="0.35">
      <c r="A359" s="243"/>
      <c r="B359" s="252"/>
      <c r="C359" s="245">
        <f t="shared" si="57"/>
        <v>4</v>
      </c>
      <c r="D359" s="268"/>
      <c r="E359" s="325"/>
      <c r="F359" s="325"/>
      <c r="G359" s="268"/>
      <c r="H359" s="273"/>
      <c r="I359" s="273">
        <v>1</v>
      </c>
      <c r="J359" s="273" t="s">
        <v>534</v>
      </c>
      <c r="K359" s="273"/>
      <c r="L359" s="273"/>
      <c r="M359" s="273"/>
      <c r="N359" s="290">
        <v>1</v>
      </c>
      <c r="O359" s="290">
        <v>1</v>
      </c>
      <c r="P359" s="290">
        <v>1</v>
      </c>
      <c r="Q359" s="290">
        <v>1</v>
      </c>
      <c r="R359" s="273"/>
      <c r="S359" s="273"/>
      <c r="T359" s="273"/>
      <c r="U359" s="273"/>
      <c r="V359" s="273">
        <f t="shared" si="58"/>
        <v>69</v>
      </c>
      <c r="W359" s="273">
        <f t="shared" si="58"/>
        <v>69</v>
      </c>
      <c r="X359" s="273">
        <f t="shared" si="58"/>
        <v>69</v>
      </c>
      <c r="Y359" s="273">
        <f t="shared" si="58"/>
        <v>69</v>
      </c>
      <c r="Z359" s="273"/>
      <c r="AA359" s="273"/>
      <c r="AB359" s="273"/>
      <c r="AC359" s="273"/>
      <c r="AD359" s="273"/>
      <c r="AE359" s="273"/>
      <c r="AF359" s="273"/>
      <c r="AG359" s="273"/>
      <c r="AH359" s="273"/>
      <c r="AI359" s="273"/>
      <c r="AJ359" s="273"/>
      <c r="AK359" s="273"/>
      <c r="AL359" s="273"/>
      <c r="AM359" s="273"/>
      <c r="AN359" s="273"/>
      <c r="AO359" s="273"/>
      <c r="AP359" s="273"/>
      <c r="AQ359" s="268"/>
      <c r="AR359" s="255"/>
      <c r="AS359" s="243"/>
      <c r="AT359" s="243"/>
      <c r="AU359" s="243"/>
    </row>
    <row r="360" spans="1:47" hidden="1" outlineLevel="3" x14ac:dyDescent="0.35">
      <c r="A360" s="243"/>
      <c r="B360" s="252"/>
      <c r="C360" s="245">
        <f t="shared" si="57"/>
        <v>4</v>
      </c>
      <c r="D360" s="268"/>
      <c r="E360" s="325"/>
      <c r="F360" s="325"/>
      <c r="G360" s="268"/>
      <c r="H360" s="273"/>
      <c r="I360" s="273">
        <v>2</v>
      </c>
      <c r="J360" s="273" t="s">
        <v>535</v>
      </c>
      <c r="K360" s="273"/>
      <c r="L360" s="273"/>
      <c r="M360" s="273"/>
      <c r="N360" s="290">
        <v>1</v>
      </c>
      <c r="O360" s="290">
        <v>1</v>
      </c>
      <c r="P360" s="290">
        <v>1</v>
      </c>
      <c r="Q360" s="290">
        <v>1</v>
      </c>
      <c r="R360" s="273"/>
      <c r="S360" s="273"/>
      <c r="T360" s="273"/>
      <c r="U360" s="273"/>
      <c r="V360" s="273">
        <f t="shared" si="58"/>
        <v>69</v>
      </c>
      <c r="W360" s="273">
        <f t="shared" si="58"/>
        <v>69</v>
      </c>
      <c r="X360" s="273">
        <f t="shared" si="58"/>
        <v>69</v>
      </c>
      <c r="Y360" s="273">
        <f t="shared" si="58"/>
        <v>69</v>
      </c>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si="57"/>
        <v>4</v>
      </c>
      <c r="D361" s="268"/>
      <c r="E361" s="325"/>
      <c r="F361" s="325"/>
      <c r="G361" s="268"/>
      <c r="H361" s="273"/>
      <c r="I361" s="273">
        <v>3</v>
      </c>
      <c r="J361" s="273" t="s">
        <v>520</v>
      </c>
      <c r="K361" s="273"/>
      <c r="L361" s="273"/>
      <c r="M361" s="273"/>
      <c r="N361" s="290">
        <v>1</v>
      </c>
      <c r="O361" s="290">
        <v>1</v>
      </c>
      <c r="P361" s="290">
        <v>1</v>
      </c>
      <c r="Q361" s="290">
        <v>1</v>
      </c>
      <c r="R361" s="273"/>
      <c r="S361" s="273"/>
      <c r="T361" s="273"/>
      <c r="U361" s="273"/>
      <c r="V361" s="273">
        <f t="shared" si="58"/>
        <v>69</v>
      </c>
      <c r="W361" s="273">
        <f t="shared" si="58"/>
        <v>69</v>
      </c>
      <c r="X361" s="273">
        <f t="shared" si="58"/>
        <v>69</v>
      </c>
      <c r="Y361" s="273">
        <f t="shared" si="58"/>
        <v>69</v>
      </c>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4</v>
      </c>
      <c r="J362" s="273" t="s">
        <v>521</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5</v>
      </c>
      <c r="J363" s="273" t="s">
        <v>522</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6</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7</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t="5.15" customHeight="1" outlineLevel="2" x14ac:dyDescent="0.35">
      <c r="A366" s="243"/>
      <c r="B366" s="252"/>
      <c r="C366" s="245">
        <f>INT($C$229)+2.005</f>
        <v>3.0049999999999999</v>
      </c>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c r="AC366" s="268"/>
      <c r="AD366" s="268"/>
      <c r="AE366" s="268"/>
      <c r="AF366" s="268"/>
      <c r="AG366" s="268"/>
      <c r="AH366" s="268"/>
      <c r="AI366" s="268"/>
      <c r="AJ366" s="268"/>
      <c r="AK366" s="268"/>
      <c r="AL366" s="268"/>
      <c r="AM366" s="268"/>
      <c r="AN366" s="268"/>
      <c r="AO366" s="268"/>
      <c r="AP366" s="268"/>
      <c r="AQ366" s="268" t="s">
        <v>395</v>
      </c>
      <c r="AR366" s="255"/>
      <c r="AS366" s="243"/>
      <c r="AT366" s="243"/>
      <c r="AU366" s="243"/>
    </row>
    <row r="367" spans="1:47" outlineLevel="2" collapsed="1" x14ac:dyDescent="0.35">
      <c r="A367" s="243"/>
      <c r="B367" s="252"/>
      <c r="C367" s="245">
        <f>INT($C$229+3)</f>
        <v>4</v>
      </c>
      <c r="D367" s="268"/>
      <c r="E367" s="325"/>
      <c r="F367" s="325"/>
      <c r="G367" s="268"/>
      <c r="H367" s="338"/>
      <c r="I367" s="296" t="s">
        <v>511</v>
      </c>
      <c r="J367" s="296"/>
      <c r="K367" s="273"/>
      <c r="L367" s="273"/>
      <c r="M367" s="273"/>
      <c r="N367" s="296" t="s">
        <v>805</v>
      </c>
      <c r="O367" s="296"/>
      <c r="P367" s="296"/>
      <c r="Q367" s="296"/>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ref="C368:C375" si="59">INT($C$229)+3</f>
        <v>4</v>
      </c>
      <c r="D368" s="268"/>
      <c r="E368" s="325"/>
      <c r="F368" s="325"/>
      <c r="G368" s="268"/>
      <c r="H368" s="273"/>
      <c r="I368" s="273">
        <v>0</v>
      </c>
      <c r="J368" s="273" t="s">
        <v>533</v>
      </c>
      <c r="K368" s="273"/>
      <c r="L368" s="273"/>
      <c r="M368" s="273"/>
      <c r="N368" s="290">
        <v>1</v>
      </c>
      <c r="O368" s="290">
        <v>1</v>
      </c>
      <c r="P368" s="290">
        <v>1</v>
      </c>
      <c r="Q368" s="290">
        <v>1</v>
      </c>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9"/>
        <v>4</v>
      </c>
      <c r="D369" s="268"/>
      <c r="E369" s="325"/>
      <c r="F369" s="325"/>
      <c r="G369" s="268"/>
      <c r="H369" s="273"/>
      <c r="I369" s="273">
        <v>1</v>
      </c>
      <c r="J369" s="273" t="s">
        <v>534</v>
      </c>
      <c r="K369" s="273"/>
      <c r="L369" s="273"/>
      <c r="M369" s="273"/>
      <c r="N369" s="290">
        <v>1</v>
      </c>
      <c r="O369" s="290">
        <v>1</v>
      </c>
      <c r="P369" s="290">
        <v>1</v>
      </c>
      <c r="Q369" s="290">
        <v>1</v>
      </c>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idden="1" outlineLevel="3" x14ac:dyDescent="0.35">
      <c r="A370" s="243"/>
      <c r="B370" s="252"/>
      <c r="C370" s="245">
        <f t="shared" si="59"/>
        <v>4</v>
      </c>
      <c r="D370" s="268"/>
      <c r="E370" s="325"/>
      <c r="F370" s="325"/>
      <c r="G370" s="268"/>
      <c r="H370" s="273"/>
      <c r="I370" s="273">
        <v>2</v>
      </c>
      <c r="J370" s="273" t="s">
        <v>535</v>
      </c>
      <c r="K370" s="273"/>
      <c r="L370" s="273"/>
      <c r="M370" s="273"/>
      <c r="N370" s="290">
        <v>1</v>
      </c>
      <c r="O370" s="290">
        <v>1</v>
      </c>
      <c r="P370" s="290">
        <v>1</v>
      </c>
      <c r="Q370" s="290">
        <v>1</v>
      </c>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si="59"/>
        <v>4</v>
      </c>
      <c r="D371" s="268"/>
      <c r="E371" s="325"/>
      <c r="F371" s="325"/>
      <c r="G371" s="268"/>
      <c r="H371" s="273"/>
      <c r="I371" s="273">
        <v>3</v>
      </c>
      <c r="J371" s="273" t="s">
        <v>520</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4</v>
      </c>
      <c r="J372" s="273" t="s">
        <v>521</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5</v>
      </c>
      <c r="J373" s="273" t="s">
        <v>522</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6</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7</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t="5.15" customHeight="1" outlineLevel="2" x14ac:dyDescent="0.35">
      <c r="A376" s="243"/>
      <c r="B376" s="252"/>
      <c r="C376" s="245">
        <f>INT($C$229)+2.005</f>
        <v>3.0049999999999999</v>
      </c>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c r="AC376" s="268"/>
      <c r="AD376" s="268"/>
      <c r="AE376" s="268"/>
      <c r="AF376" s="268"/>
      <c r="AG376" s="268"/>
      <c r="AH376" s="268"/>
      <c r="AI376" s="268"/>
      <c r="AJ376" s="268"/>
      <c r="AK376" s="268"/>
      <c r="AL376" s="268"/>
      <c r="AM376" s="268"/>
      <c r="AN376" s="268"/>
      <c r="AO376" s="268"/>
      <c r="AP376" s="268"/>
      <c r="AQ376" s="268" t="s">
        <v>395</v>
      </c>
      <c r="AR376" s="255"/>
      <c r="AS376" s="243"/>
      <c r="AT376" s="243"/>
      <c r="AU376" s="243"/>
    </row>
    <row r="377" spans="1:47" outlineLevel="2" collapsed="1" x14ac:dyDescent="0.35">
      <c r="A377" s="243"/>
      <c r="B377" s="252"/>
      <c r="C377" s="245">
        <f>INT($C$229+3)</f>
        <v>4</v>
      </c>
      <c r="D377" s="268"/>
      <c r="E377" s="325"/>
      <c r="F377" s="325"/>
      <c r="G377" s="268"/>
      <c r="H377" s="338"/>
      <c r="I377" s="296" t="s">
        <v>511</v>
      </c>
      <c r="J377" s="296"/>
      <c r="K377" s="273"/>
      <c r="L377" s="273"/>
      <c r="M377" s="273"/>
      <c r="N377" s="296" t="s">
        <v>553</v>
      </c>
      <c r="O377" s="296"/>
      <c r="P377" s="296"/>
      <c r="Q377" s="296"/>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ref="C378:C385" si="60">INT($C$229)+3</f>
        <v>4</v>
      </c>
      <c r="D378" s="268"/>
      <c r="E378" s="325"/>
      <c r="F378" s="325"/>
      <c r="G378" s="268"/>
      <c r="H378" s="273"/>
      <c r="I378" s="273">
        <v>0</v>
      </c>
      <c r="J378" s="273" t="s">
        <v>533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60"/>
        <v>4</v>
      </c>
      <c r="D379" s="268"/>
      <c r="E379" s="325"/>
      <c r="F379" s="325"/>
      <c r="G379" s="268"/>
      <c r="H379" s="273"/>
      <c r="I379" s="273">
        <v>1</v>
      </c>
      <c r="J379" s="273" t="s">
        <v>534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idden="1" outlineLevel="3" x14ac:dyDescent="0.35">
      <c r="A380" s="243"/>
      <c r="B380" s="252"/>
      <c r="C380" s="245">
        <f t="shared" si="60"/>
        <v>4</v>
      </c>
      <c r="D380" s="268"/>
      <c r="E380" s="325"/>
      <c r="F380" s="325"/>
      <c r="G380" s="268"/>
      <c r="H380" s="273"/>
      <c r="I380" s="273">
        <v>2</v>
      </c>
      <c r="J380" s="273" t="s">
        <v>535</v>
      </c>
      <c r="K380" s="273"/>
      <c r="L380" s="273"/>
      <c r="M380" s="273"/>
      <c r="N380" s="290">
        <v>1</v>
      </c>
      <c r="O380" s="290">
        <v>1</v>
      </c>
      <c r="P380" s="290">
        <v>1</v>
      </c>
      <c r="Q380" s="290">
        <v>1</v>
      </c>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si="60"/>
        <v>4</v>
      </c>
      <c r="D381" s="268"/>
      <c r="E381" s="325"/>
      <c r="F381" s="325"/>
      <c r="G381" s="268"/>
      <c r="H381" s="273"/>
      <c r="I381" s="273">
        <v>3</v>
      </c>
      <c r="J381" s="273" t="s">
        <v>520</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4</v>
      </c>
      <c r="J382" s="273" t="s">
        <v>521</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5</v>
      </c>
      <c r="J383" s="273" t="s">
        <v>522</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6</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7</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t="5.15" customHeight="1" outlineLevel="2" x14ac:dyDescent="0.35">
      <c r="A386" s="243"/>
      <c r="B386" s="252"/>
      <c r="C386" s="245">
        <f>INT($C$229)+2.005</f>
        <v>3.0049999999999999</v>
      </c>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c r="AC386" s="268"/>
      <c r="AD386" s="268"/>
      <c r="AE386" s="268"/>
      <c r="AF386" s="268"/>
      <c r="AG386" s="268"/>
      <c r="AH386" s="268"/>
      <c r="AI386" s="268"/>
      <c r="AJ386" s="268"/>
      <c r="AK386" s="268"/>
      <c r="AL386" s="268"/>
      <c r="AM386" s="268"/>
      <c r="AN386" s="268"/>
      <c r="AO386" s="268"/>
      <c r="AP386" s="268"/>
      <c r="AQ386" s="268" t="s">
        <v>395</v>
      </c>
      <c r="AR386" s="255"/>
      <c r="AS386" s="243"/>
      <c r="AT386" s="243"/>
      <c r="AU386" s="243"/>
    </row>
    <row r="387" spans="1:47" outlineLevel="2" x14ac:dyDescent="0.35">
      <c r="A387" s="243"/>
      <c r="B387" s="252"/>
      <c r="C387" s="245">
        <f t="shared" ref="C387:C392" si="61">INT($C$229)+3</f>
        <v>4</v>
      </c>
      <c r="D387" s="268"/>
      <c r="E387" s="325"/>
      <c r="F387" s="325"/>
      <c r="G387" s="268"/>
      <c r="H387" s="273" t="s">
        <v>554</v>
      </c>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outlineLevel="2" collapsed="1" x14ac:dyDescent="0.35">
      <c r="A388" s="243"/>
      <c r="B388" s="252"/>
      <c r="C388" s="245">
        <f t="shared" si="61"/>
        <v>4</v>
      </c>
      <c r="D388" s="268"/>
      <c r="E388" s="325"/>
      <c r="F388" s="325"/>
      <c r="G388" s="268"/>
      <c r="H388" s="273" t="s">
        <v>555</v>
      </c>
      <c r="I388" s="273">
        <v>55</v>
      </c>
      <c r="J388" s="273" t="s">
        <v>556</v>
      </c>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1"/>
        <v>4</v>
      </c>
      <c r="D389" s="268"/>
      <c r="E389" s="325"/>
      <c r="F389" s="325"/>
      <c r="G389" s="268"/>
      <c r="H389" s="273" t="s">
        <v>557</v>
      </c>
      <c r="I389" s="290">
        <v>35</v>
      </c>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idden="1" outlineLevel="3" x14ac:dyDescent="0.35">
      <c r="A390" s="243"/>
      <c r="B390" s="252"/>
      <c r="C390" s="245">
        <f t="shared" si="61"/>
        <v>4</v>
      </c>
      <c r="D390" s="268"/>
      <c r="E390" s="325"/>
      <c r="F390" s="325"/>
      <c r="G390" s="268"/>
      <c r="H390" s="273" t="s">
        <v>558</v>
      </c>
      <c r="I390" s="290">
        <v>50</v>
      </c>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hidden="1" outlineLevel="3" x14ac:dyDescent="0.35">
      <c r="A391" s="243"/>
      <c r="B391" s="252"/>
      <c r="C391" s="245">
        <f t="shared" si="61"/>
        <v>4</v>
      </c>
      <c r="D391" s="268"/>
      <c r="E391" s="325"/>
      <c r="F391" s="325"/>
      <c r="G391" s="268"/>
      <c r="H391" s="273" t="s">
        <v>559</v>
      </c>
      <c r="I391" s="290">
        <v>50</v>
      </c>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50</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v>4</v>
      </c>
      <c r="D393" s="268"/>
      <c r="E393" s="325"/>
      <c r="F393" s="325"/>
      <c r="G393" s="268"/>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v>4</v>
      </c>
      <c r="D394" s="268"/>
      <c r="E394" s="325"/>
      <c r="F394" s="325"/>
      <c r="G394" s="268"/>
      <c r="H394" s="273" t="s">
        <v>971</v>
      </c>
      <c r="I394" s="273"/>
      <c r="J394" s="273"/>
      <c r="K394" s="273"/>
      <c r="L394" s="273" t="s">
        <v>561</v>
      </c>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c r="D395" s="268"/>
      <c r="E395" s="325"/>
      <c r="F395" s="325"/>
      <c r="G395" s="268"/>
      <c r="H395" s="375"/>
      <c r="I395" s="273" t="s">
        <v>963</v>
      </c>
      <c r="J395" s="273" t="s">
        <v>964</v>
      </c>
      <c r="K395" s="668"/>
      <c r="L395" s="289" t="s">
        <v>562</v>
      </c>
      <c r="M395" s="289" t="s">
        <v>966</v>
      </c>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t="15" hidden="1" customHeight="1" outlineLevel="3" x14ac:dyDescent="0.35">
      <c r="A396" s="243"/>
      <c r="B396" s="252"/>
      <c r="C396" s="245">
        <f t="shared" ref="C396:C409" si="62">INT($C$229)+3</f>
        <v>4</v>
      </c>
      <c r="D396" s="268"/>
      <c r="E396" s="325"/>
      <c r="F396" s="325"/>
      <c r="G396" s="268"/>
      <c r="H396" s="275" t="s">
        <v>965</v>
      </c>
      <c r="I396" s="376" t="b">
        <v>0</v>
      </c>
      <c r="J396" s="290" t="b">
        <v>0</v>
      </c>
      <c r="K396" s="273"/>
      <c r="L396" s="306">
        <f>IF($I396,0,IF($J396,1,0.5))</f>
        <v>0.5</v>
      </c>
      <c r="M396" s="306">
        <f>IF($I396,0,IF($J396,1,0.5))</f>
        <v>0.5</v>
      </c>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t="15" hidden="1" customHeight="1" outlineLevel="3" x14ac:dyDescent="0.35">
      <c r="A397" s="243"/>
      <c r="B397" s="252"/>
      <c r="C397" s="245">
        <f t="shared" si="62"/>
        <v>4</v>
      </c>
      <c r="D397" s="268"/>
      <c r="E397" s="325"/>
      <c r="F397" s="325"/>
      <c r="G397" s="268"/>
      <c r="H397" s="275" t="s">
        <v>534</v>
      </c>
      <c r="I397" s="376" t="b">
        <v>0</v>
      </c>
      <c r="J397" s="290" t="b">
        <v>0</v>
      </c>
      <c r="K397" s="273"/>
      <c r="L397" s="306">
        <f>IF($I397,0,IF($J397,1,1))</f>
        <v>1</v>
      </c>
      <c r="M397" s="306">
        <f t="shared" ref="M397:M403" si="63">IF($I397,0,IF($J397,1,1))</f>
        <v>1</v>
      </c>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t="15" hidden="1" customHeight="1" outlineLevel="3" x14ac:dyDescent="0.35">
      <c r="A398" s="243"/>
      <c r="B398" s="252"/>
      <c r="C398" s="245">
        <f t="shared" si="62"/>
        <v>4</v>
      </c>
      <c r="D398" s="268"/>
      <c r="E398" s="325"/>
      <c r="F398" s="325"/>
      <c r="G398" s="268"/>
      <c r="H398" s="275" t="s">
        <v>535</v>
      </c>
      <c r="I398" s="376" t="b">
        <v>0</v>
      </c>
      <c r="J398" s="290" t="b">
        <v>0</v>
      </c>
      <c r="K398" s="273"/>
      <c r="L398" s="306">
        <f t="shared" ref="L398:L403" si="64">IF($I398,0,IF($J398,1,1))</f>
        <v>1</v>
      </c>
      <c r="M398" s="306">
        <f t="shared" si="63"/>
        <v>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si="62"/>
        <v>4</v>
      </c>
      <c r="D399" s="268"/>
      <c r="E399" s="325"/>
      <c r="F399" s="325"/>
      <c r="G399" s="268"/>
      <c r="H399" s="275" t="s">
        <v>520</v>
      </c>
      <c r="I399" s="376" t="b">
        <v>0</v>
      </c>
      <c r="J399" s="290" t="b">
        <v>0</v>
      </c>
      <c r="K399" s="273"/>
      <c r="L399" s="306">
        <f t="shared" si="64"/>
        <v>1</v>
      </c>
      <c r="M399" s="306">
        <f t="shared" si="63"/>
        <v>1</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521</v>
      </c>
      <c r="I400" s="376" t="b">
        <v>0</v>
      </c>
      <c r="J400" s="290" t="b">
        <v>0</v>
      </c>
      <c r="K400" s="273"/>
      <c r="L400" s="306">
        <f t="shared" si="64"/>
        <v>1</v>
      </c>
      <c r="M400" s="306">
        <f t="shared" si="63"/>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522</v>
      </c>
      <c r="I401" s="376" t="b">
        <v>0</v>
      </c>
      <c r="J401" s="290" t="b">
        <v>0</v>
      </c>
      <c r="K401" s="273"/>
      <c r="L401" s="306">
        <f t="shared" si="64"/>
        <v>1</v>
      </c>
      <c r="M401" s="306">
        <f t="shared" si="63"/>
        <v>1</v>
      </c>
      <c r="N401" s="273"/>
      <c r="O401" s="342"/>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343"/>
      <c r="O402" s="589"/>
      <c r="P402" s="929" t="s">
        <v>901</v>
      </c>
      <c r="Q402" s="929"/>
      <c r="R402" s="929"/>
      <c r="S402" s="929"/>
      <c r="T402" s="929"/>
      <c r="U402" s="929"/>
      <c r="V402" s="929"/>
      <c r="W402" s="929"/>
      <c r="X402" s="929"/>
      <c r="Y402" s="929"/>
      <c r="Z402" s="930"/>
      <c r="AA402" s="360"/>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343"/>
      <c r="O403" s="589"/>
      <c r="P403" s="931"/>
      <c r="Q403" s="931"/>
      <c r="R403" s="931"/>
      <c r="S403" s="931"/>
      <c r="T403" s="931"/>
      <c r="U403" s="931"/>
      <c r="V403" s="931"/>
      <c r="W403" s="931"/>
      <c r="X403" s="931"/>
      <c r="Y403" s="931"/>
      <c r="Z403" s="932"/>
      <c r="AA403" s="360"/>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342"/>
      <c r="I404" s="342"/>
      <c r="J404" s="342"/>
      <c r="K404" s="342"/>
      <c r="L404" s="342"/>
      <c r="M404" s="342"/>
      <c r="N404" s="531"/>
      <c r="O404" s="590"/>
      <c r="P404" s="931"/>
      <c r="Q404" s="931"/>
      <c r="R404" s="931"/>
      <c r="S404" s="931"/>
      <c r="T404" s="931"/>
      <c r="U404" s="931"/>
      <c r="V404" s="931"/>
      <c r="W404" s="931"/>
      <c r="X404" s="931"/>
      <c r="Y404" s="931"/>
      <c r="Z404" s="932"/>
      <c r="AA404" s="360"/>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426" t="s">
        <v>563</v>
      </c>
      <c r="I405" s="426"/>
      <c r="J405" s="426"/>
      <c r="K405" s="426"/>
      <c r="L405" s="426"/>
      <c r="M405" s="426"/>
      <c r="N405" s="426"/>
      <c r="O405" s="588"/>
      <c r="P405" s="931"/>
      <c r="Q405" s="931"/>
      <c r="R405" s="931"/>
      <c r="S405" s="931"/>
      <c r="T405" s="931"/>
      <c r="U405" s="931"/>
      <c r="V405" s="931"/>
      <c r="W405" s="931"/>
      <c r="X405" s="931"/>
      <c r="Y405" s="931"/>
      <c r="Z405" s="93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idden="1" outlineLevel="3" x14ac:dyDescent="0.35">
      <c r="A406" s="243"/>
      <c r="B406" s="252"/>
      <c r="C406" s="245">
        <f t="shared" si="62"/>
        <v>4</v>
      </c>
      <c r="D406" s="268"/>
      <c r="E406" s="325"/>
      <c r="F406" s="325"/>
      <c r="G406" s="268"/>
      <c r="H406" s="343"/>
      <c r="I406" s="377"/>
      <c r="J406" s="377"/>
      <c r="K406" s="378" t="s">
        <v>564</v>
      </c>
      <c r="L406" s="295"/>
      <c r="M406" s="295"/>
      <c r="N406" s="379"/>
      <c r="O406" s="586"/>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idden="1" outlineLevel="3" x14ac:dyDescent="0.35">
      <c r="A407" s="243"/>
      <c r="B407" s="252"/>
      <c r="C407" s="245">
        <f t="shared" si="62"/>
        <v>4</v>
      </c>
      <c r="D407" s="268"/>
      <c r="E407" s="325"/>
      <c r="F407" s="325"/>
      <c r="G407" s="268"/>
      <c r="H407" s="343"/>
      <c r="I407" s="380" t="s">
        <v>542</v>
      </c>
      <c r="J407" s="380" t="s">
        <v>565</v>
      </c>
      <c r="K407" s="381" t="s">
        <v>566</v>
      </c>
      <c r="L407" s="289" t="s">
        <v>567</v>
      </c>
      <c r="M407" s="289" t="s">
        <v>568</v>
      </c>
      <c r="N407" s="382" t="s">
        <v>542</v>
      </c>
      <c r="O407" s="587"/>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idden="1" outlineLevel="3" x14ac:dyDescent="0.35">
      <c r="A408" s="243"/>
      <c r="B408" s="252"/>
      <c r="C408" s="245">
        <f t="shared" si="62"/>
        <v>4</v>
      </c>
      <c r="D408" s="268"/>
      <c r="E408" s="325"/>
      <c r="F408" s="325"/>
      <c r="G408" s="268"/>
      <c r="H408" s="383" t="s">
        <v>426</v>
      </c>
      <c r="I408" s="376" t="b">
        <v>1</v>
      </c>
      <c r="J408" s="376" t="b">
        <v>1</v>
      </c>
      <c r="K408" s="381" t="b">
        <v>0</v>
      </c>
      <c r="L408" s="290" t="b">
        <v>1</v>
      </c>
      <c r="M408" s="290" t="b">
        <v>1</v>
      </c>
      <c r="N408" s="384" t="b">
        <v>1</v>
      </c>
      <c r="O408" s="587"/>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83" t="s">
        <v>428</v>
      </c>
      <c r="I409" s="376" t="b">
        <v>1</v>
      </c>
      <c r="J409" s="376" t="b">
        <v>1</v>
      </c>
      <c r="K409" s="381" t="b">
        <v>0</v>
      </c>
      <c r="L409" s="290" t="b">
        <v>1</v>
      </c>
      <c r="M409" s="290" t="b">
        <v>1</v>
      </c>
      <c r="N409" s="384" t="b">
        <v>1</v>
      </c>
      <c r="O409" s="587"/>
      <c r="P409" s="933"/>
      <c r="Q409" s="933"/>
      <c r="R409" s="933"/>
      <c r="S409" s="933"/>
      <c r="T409" s="933"/>
      <c r="U409" s="933"/>
      <c r="V409" s="933"/>
      <c r="W409" s="933"/>
      <c r="X409" s="933"/>
      <c r="Y409" s="933"/>
      <c r="Z409" s="93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t="5.15" customHeight="1" outlineLevel="2" x14ac:dyDescent="0.35">
      <c r="A410" s="243"/>
      <c r="B410" s="252"/>
      <c r="C410" s="245">
        <f>INT($C$229)+2.005</f>
        <v>3.0049999999999999</v>
      </c>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c r="AC410" s="268"/>
      <c r="AD410" s="268"/>
      <c r="AE410" s="268"/>
      <c r="AF410" s="268"/>
      <c r="AG410" s="268"/>
      <c r="AH410" s="268"/>
      <c r="AI410" s="268"/>
      <c r="AJ410" s="268"/>
      <c r="AK410" s="268"/>
      <c r="AL410" s="268"/>
      <c r="AM410" s="268"/>
      <c r="AN410" s="268"/>
      <c r="AO410" s="268"/>
      <c r="AP410" s="268"/>
      <c r="AQ410" s="268" t="s">
        <v>395</v>
      </c>
      <c r="AR410" s="255"/>
      <c r="AS410" s="243"/>
      <c r="AT410" s="243"/>
      <c r="AU410" s="243"/>
    </row>
    <row r="411" spans="1:47" outlineLevel="1" x14ac:dyDescent="0.35">
      <c r="A411" s="243"/>
      <c r="B411" s="252"/>
      <c r="C411" s="245">
        <f>INT($C$229)+1</f>
        <v>2</v>
      </c>
      <c r="D411" s="268"/>
      <c r="E411" s="325"/>
      <c r="F411" s="325"/>
      <c r="G411" s="268"/>
      <c r="H411" s="328" t="s">
        <v>887</v>
      </c>
      <c r="I411" s="286"/>
      <c r="J411" s="286"/>
      <c r="K411" s="258"/>
      <c r="L411" s="258"/>
      <c r="M411" s="258"/>
      <c r="N411" s="258"/>
      <c r="O411" s="258"/>
      <c r="P411" s="258"/>
      <c r="Q411" s="258"/>
      <c r="R411" s="258"/>
      <c r="S411" s="258"/>
      <c r="T411" s="258"/>
      <c r="U411" s="258"/>
      <c r="V411" s="258"/>
      <c r="W411" s="258"/>
      <c r="X411" s="258"/>
      <c r="Y411" s="258"/>
      <c r="Z411" s="317"/>
      <c r="AA411" s="317"/>
      <c r="AB411" s="317"/>
      <c r="AC411" s="317"/>
      <c r="AD411" s="317"/>
      <c r="AE411" s="317"/>
      <c r="AF411" s="317"/>
      <c r="AG411" s="317"/>
      <c r="AH411" s="317"/>
      <c r="AI411" s="317"/>
      <c r="AJ411" s="317"/>
      <c r="AK411" s="317"/>
      <c r="AL411" s="317"/>
      <c r="AM411" s="317"/>
      <c r="AN411" s="317"/>
      <c r="AO411" s="317"/>
      <c r="AP411" s="317"/>
      <c r="AQ411" s="268"/>
      <c r="AR411" s="255"/>
      <c r="AS411" s="243"/>
      <c r="AT411" s="243"/>
      <c r="AU411" s="243"/>
    </row>
    <row r="412" spans="1:47" ht="5.15" hidden="1" customHeight="1" outlineLevel="3" x14ac:dyDescent="0.35">
      <c r="A412" s="243"/>
      <c r="B412" s="252"/>
      <c r="C412" s="245">
        <f>INT($C$229)+3.005</f>
        <v>4.0049999999999999</v>
      </c>
      <c r="D412" s="268" t="s">
        <v>391</v>
      </c>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c r="AC412" s="268"/>
      <c r="AD412" s="268"/>
      <c r="AE412" s="268"/>
      <c r="AF412" s="268"/>
      <c r="AG412" s="268"/>
      <c r="AH412" s="268"/>
      <c r="AI412" s="268"/>
      <c r="AJ412" s="268"/>
      <c r="AK412" s="268"/>
      <c r="AL412" s="268"/>
      <c r="AM412" s="268"/>
      <c r="AN412" s="268"/>
      <c r="AO412" s="268"/>
      <c r="AP412" s="268"/>
      <c r="AQ412" s="268"/>
      <c r="AR412" s="255"/>
      <c r="AS412" s="243"/>
      <c r="AT412" s="243"/>
      <c r="AU412" s="243"/>
    </row>
    <row r="413" spans="1:47" outlineLevel="2" collapsed="1" x14ac:dyDescent="0.35">
      <c r="A413" s="243"/>
      <c r="B413" s="252"/>
      <c r="C413" s="245">
        <f>INT($C$229)+2</f>
        <v>3</v>
      </c>
      <c r="D413" s="268"/>
      <c r="E413" s="325"/>
      <c r="F413" s="325"/>
      <c r="G413" s="268"/>
      <c r="H413" s="338" t="s">
        <v>570</v>
      </c>
      <c r="I413" s="296" t="s">
        <v>571</v>
      </c>
      <c r="J413" s="385"/>
      <c r="K413" s="296" t="s">
        <v>792</v>
      </c>
      <c r="L413" s="296"/>
      <c r="M413" s="296"/>
      <c r="N413" s="296" t="s">
        <v>793</v>
      </c>
      <c r="O413" s="296"/>
      <c r="P413" s="296"/>
      <c r="Q413" s="296"/>
      <c r="R413" s="296" t="s">
        <v>794</v>
      </c>
      <c r="S413" s="296"/>
      <c r="T413" s="296"/>
      <c r="U413" s="296"/>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idden="1" outlineLevel="3" x14ac:dyDescent="0.35">
      <c r="A414" s="243"/>
      <c r="B414" s="252"/>
      <c r="C414" s="245">
        <f t="shared" ref="C414:C424" si="65">INT($C$229)+3</f>
        <v>4</v>
      </c>
      <c r="D414" s="268"/>
      <c r="E414" s="325"/>
      <c r="F414" s="325"/>
      <c r="G414" s="268"/>
      <c r="H414" s="289" t="str">
        <f>H$248</f>
        <v>Aut</v>
      </c>
      <c r="I414" s="295">
        <v>0</v>
      </c>
      <c r="J414" s="295"/>
      <c r="K414" s="273"/>
      <c r="L414" s="273"/>
      <c r="M414" s="289"/>
      <c r="N414" s="273"/>
      <c r="O414" s="273"/>
      <c r="P414" s="273"/>
      <c r="Q414" s="273"/>
      <c r="R414" s="290">
        <v>14</v>
      </c>
      <c r="S414" s="290">
        <v>14</v>
      </c>
      <c r="T414" s="290">
        <v>14</v>
      </c>
      <c r="U414" s="290">
        <v>14</v>
      </c>
      <c r="V414" s="273" t="s">
        <v>795</v>
      </c>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68"/>
      <c r="AR414" s="255"/>
      <c r="AS414" s="243"/>
      <c r="AT414" s="243"/>
      <c r="AU414" s="243"/>
    </row>
    <row r="415" spans="1:47" hidden="1" outlineLevel="3" x14ac:dyDescent="0.35">
      <c r="A415" s="243"/>
      <c r="B415" s="252"/>
      <c r="C415" s="245">
        <f t="shared" si="65"/>
        <v>4</v>
      </c>
      <c r="D415" s="268"/>
      <c r="E415" s="325"/>
      <c r="F415" s="325"/>
      <c r="G415" s="268"/>
      <c r="H415" s="289" t="str">
        <f>H$249</f>
        <v>Win</v>
      </c>
      <c r="I415" s="295"/>
      <c r="J415" s="295"/>
      <c r="K415" s="273"/>
      <c r="L415" s="273"/>
      <c r="M415" s="273"/>
      <c r="N415" s="273"/>
      <c r="O415" s="273"/>
      <c r="P415" s="273"/>
      <c r="Q415" s="273"/>
      <c r="R415" s="290">
        <v>14</v>
      </c>
      <c r="S415" s="290">
        <v>14</v>
      </c>
      <c r="T415" s="290">
        <v>14</v>
      </c>
      <c r="U415" s="290">
        <v>14</v>
      </c>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68"/>
      <c r="AR415" s="255"/>
      <c r="AS415" s="243"/>
      <c r="AT415" s="243"/>
      <c r="AU415" s="243"/>
    </row>
    <row r="416" spans="1:47" hidden="1" outlineLevel="3" x14ac:dyDescent="0.35">
      <c r="A416" s="243"/>
      <c r="B416" s="252"/>
      <c r="C416" s="245">
        <f t="shared" si="65"/>
        <v>4</v>
      </c>
      <c r="D416" s="268"/>
      <c r="E416" s="325"/>
      <c r="F416" s="325"/>
      <c r="G416" s="268"/>
      <c r="H416" s="289" t="str">
        <f>H$250</f>
        <v>Spr</v>
      </c>
      <c r="I416" s="295"/>
      <c r="J416" s="295"/>
      <c r="K416" s="273"/>
      <c r="L416" s="273"/>
      <c r="M416" s="273"/>
      <c r="N416" s="273"/>
      <c r="O416" s="273"/>
      <c r="P416" s="273"/>
      <c r="Q416" s="273"/>
      <c r="R416" s="290">
        <v>14</v>
      </c>
      <c r="S416" s="290">
        <v>14</v>
      </c>
      <c r="T416" s="290">
        <v>14</v>
      </c>
      <c r="U416" s="290">
        <v>14</v>
      </c>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si="65"/>
        <v>4</v>
      </c>
      <c r="D417" s="268"/>
      <c r="E417" s="325"/>
      <c r="F417" s="325"/>
      <c r="G417" s="268"/>
      <c r="H417" s="289"/>
      <c r="I417" s="295"/>
      <c r="J417" s="295"/>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H$248</f>
        <v>Aut</v>
      </c>
      <c r="I418" s="295">
        <v>1</v>
      </c>
      <c r="J418" s="295"/>
      <c r="K418" s="273"/>
      <c r="L418" s="273"/>
      <c r="M418" s="273"/>
      <c r="N418" s="273"/>
      <c r="O418" s="273"/>
      <c r="P418" s="273"/>
      <c r="Q418" s="273"/>
      <c r="R418" s="290">
        <f>134-28</f>
        <v>106</v>
      </c>
      <c r="S418" s="290">
        <f t="shared" ref="S418:U420" si="66">134-28</f>
        <v>106</v>
      </c>
      <c r="T418" s="290">
        <f t="shared" si="66"/>
        <v>106</v>
      </c>
      <c r="U418" s="290">
        <f t="shared" si="66"/>
        <v>106</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H$249</f>
        <v>Win</v>
      </c>
      <c r="I419" s="295"/>
      <c r="J419" s="295"/>
      <c r="K419" s="273"/>
      <c r="L419" s="273"/>
      <c r="M419" s="273"/>
      <c r="N419" s="273"/>
      <c r="O419" s="273"/>
      <c r="P419" s="273"/>
      <c r="Q419" s="273"/>
      <c r="R419" s="290">
        <f>134-28</f>
        <v>106</v>
      </c>
      <c r="S419" s="290">
        <f t="shared" si="66"/>
        <v>106</v>
      </c>
      <c r="T419" s="290">
        <f t="shared" si="66"/>
        <v>106</v>
      </c>
      <c r="U419" s="290">
        <f t="shared" si="66"/>
        <v>106</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H$250</f>
        <v>Spr</v>
      </c>
      <c r="I420" s="295"/>
      <c r="J420" s="295"/>
      <c r="K420" s="273"/>
      <c r="L420" s="273"/>
      <c r="M420" s="273"/>
      <c r="N420" s="273"/>
      <c r="O420" s="273"/>
      <c r="P420" s="273"/>
      <c r="Q420" s="273"/>
      <c r="R420" s="290">
        <f>134-28</f>
        <v>106</v>
      </c>
      <c r="S420" s="290">
        <f t="shared" si="66"/>
        <v>106</v>
      </c>
      <c r="T420" s="290">
        <f t="shared" si="66"/>
        <v>106</v>
      </c>
      <c r="U420" s="290">
        <f t="shared" si="66"/>
        <v>106</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H$248</f>
        <v>Aut</v>
      </c>
      <c r="I422" s="295">
        <v>2</v>
      </c>
      <c r="J422" s="295"/>
      <c r="K422" s="273"/>
      <c r="L422" s="273"/>
      <c r="M422" s="273"/>
      <c r="N422" s="273"/>
      <c r="O422" s="273"/>
      <c r="P422" s="273"/>
      <c r="Q422" s="273"/>
      <c r="R422" s="290">
        <f>254-28</f>
        <v>226</v>
      </c>
      <c r="S422" s="290">
        <f t="shared" ref="S422:U424" si="67">254-28</f>
        <v>226</v>
      </c>
      <c r="T422" s="290">
        <f t="shared" si="67"/>
        <v>226</v>
      </c>
      <c r="U422" s="290">
        <f t="shared" si="67"/>
        <v>226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H$249</f>
        <v>Win</v>
      </c>
      <c r="I423" s="295"/>
      <c r="J423" s="295"/>
      <c r="K423" s="273"/>
      <c r="L423" s="273"/>
      <c r="M423" s="273"/>
      <c r="N423" s="273"/>
      <c r="O423" s="273"/>
      <c r="P423" s="273"/>
      <c r="Q423" s="273"/>
      <c r="R423" s="290">
        <f>254-28</f>
        <v>226</v>
      </c>
      <c r="S423" s="290">
        <f t="shared" si="67"/>
        <v>226</v>
      </c>
      <c r="T423" s="290">
        <f t="shared" si="67"/>
        <v>226</v>
      </c>
      <c r="U423" s="290">
        <f t="shared" si="67"/>
        <v>226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H$250</f>
        <v>Spr</v>
      </c>
      <c r="I424" s="295"/>
      <c r="J424" s="295"/>
      <c r="K424" s="273"/>
      <c r="L424" s="273"/>
      <c r="M424" s="273"/>
      <c r="N424" s="273"/>
      <c r="O424" s="273"/>
      <c r="P424" s="273"/>
      <c r="Q424" s="273"/>
      <c r="R424" s="290">
        <f>254-28</f>
        <v>226</v>
      </c>
      <c r="S424" s="290">
        <f t="shared" si="67"/>
        <v>226</v>
      </c>
      <c r="T424" s="290">
        <f t="shared" si="67"/>
        <v>226</v>
      </c>
      <c r="U424" s="290">
        <f t="shared" si="67"/>
        <v>226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t="5.15" customHeight="1" outlineLevel="2" x14ac:dyDescent="0.35">
      <c r="A425" s="243"/>
      <c r="B425" s="252"/>
      <c r="C425" s="245">
        <f>INT($C$229)+2.005</f>
        <v>3.0049999999999999</v>
      </c>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c r="AC425" s="268"/>
      <c r="AD425" s="268"/>
      <c r="AE425" s="268"/>
      <c r="AF425" s="268"/>
      <c r="AG425" s="268"/>
      <c r="AH425" s="268"/>
      <c r="AI425" s="268"/>
      <c r="AJ425" s="268"/>
      <c r="AK425" s="268"/>
      <c r="AL425" s="268"/>
      <c r="AM425" s="268"/>
      <c r="AN425" s="268"/>
      <c r="AO425" s="268"/>
      <c r="AP425" s="268"/>
      <c r="AQ425" s="268" t="s">
        <v>395</v>
      </c>
      <c r="AR425" s="255"/>
      <c r="AS425" s="243"/>
      <c r="AT425" s="243"/>
      <c r="AU425" s="243"/>
    </row>
    <row r="426" spans="1:47" outlineLevel="1" x14ac:dyDescent="0.35">
      <c r="A426" s="243"/>
      <c r="B426" s="252"/>
      <c r="C426" s="245">
        <f>INT($C$229)+1</f>
        <v>2</v>
      </c>
      <c r="D426" s="268"/>
      <c r="E426" s="325"/>
      <c r="F426" s="325"/>
      <c r="G426" s="268"/>
      <c r="H426" s="328" t="s">
        <v>569</v>
      </c>
      <c r="I426" s="286"/>
      <c r="J426" s="286"/>
      <c r="K426" s="258"/>
      <c r="L426" s="258"/>
      <c r="M426" s="258"/>
      <c r="N426" s="258"/>
      <c r="O426" s="258"/>
      <c r="P426" s="258"/>
      <c r="Q426" s="258"/>
      <c r="R426" s="258"/>
      <c r="S426" s="258"/>
      <c r="T426" s="258"/>
      <c r="U426" s="258"/>
      <c r="V426" s="258"/>
      <c r="W426" s="258"/>
      <c r="X426" s="258"/>
      <c r="Y426" s="258"/>
      <c r="Z426" s="317"/>
      <c r="AA426" s="317"/>
      <c r="AB426" s="317"/>
      <c r="AC426" s="317"/>
      <c r="AD426" s="317"/>
      <c r="AE426" s="317"/>
      <c r="AF426" s="317"/>
      <c r="AG426" s="317"/>
      <c r="AH426" s="317"/>
      <c r="AI426" s="317"/>
      <c r="AJ426" s="317"/>
      <c r="AK426" s="317"/>
      <c r="AL426" s="317"/>
      <c r="AM426" s="317"/>
      <c r="AN426" s="317"/>
      <c r="AO426" s="317"/>
      <c r="AP426" s="317"/>
      <c r="AQ426" s="268"/>
      <c r="AR426" s="255"/>
      <c r="AS426" s="243"/>
      <c r="AT426" s="243"/>
      <c r="AU426" s="243"/>
    </row>
    <row r="427" spans="1:47" ht="5.15" hidden="1" customHeight="1" outlineLevel="3" x14ac:dyDescent="0.35">
      <c r="A427" s="243"/>
      <c r="B427" s="252"/>
      <c r="C427" s="245">
        <f>INT($C$229)+3.005</f>
        <v>4.0049999999999999</v>
      </c>
      <c r="D427" s="268" t="s">
        <v>391</v>
      </c>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c r="AC427" s="268"/>
      <c r="AD427" s="268"/>
      <c r="AE427" s="268"/>
      <c r="AF427" s="268"/>
      <c r="AG427" s="268"/>
      <c r="AH427" s="268"/>
      <c r="AI427" s="268"/>
      <c r="AJ427" s="268"/>
      <c r="AK427" s="268"/>
      <c r="AL427" s="268"/>
      <c r="AM427" s="268"/>
      <c r="AN427" s="268"/>
      <c r="AO427" s="268"/>
      <c r="AP427" s="268"/>
      <c r="AQ427" s="268"/>
      <c r="AR427" s="255"/>
      <c r="AS427" s="243"/>
      <c r="AT427" s="243"/>
      <c r="AU427" s="243"/>
    </row>
    <row r="428" spans="1:47" outlineLevel="2" collapsed="1" x14ac:dyDescent="0.35">
      <c r="A428" s="243"/>
      <c r="B428" s="252"/>
      <c r="C428" s="245">
        <f>INT($C$229)+2</f>
        <v>3</v>
      </c>
      <c r="D428" s="268"/>
      <c r="E428" s="325"/>
      <c r="F428" s="325"/>
      <c r="G428" s="268"/>
      <c r="H428" s="338" t="s">
        <v>570</v>
      </c>
      <c r="I428" s="296" t="s">
        <v>572</v>
      </c>
      <c r="J428" s="385"/>
      <c r="K428" s="386">
        <f>COUNTA($H429:$H$459)</f>
        <v>30</v>
      </c>
      <c r="L428" s="386">
        <f>COUNTA($I$429:$I$459)/K428</f>
        <v>1</v>
      </c>
      <c r="M428" s="276">
        <v>-9</v>
      </c>
      <c r="N428" s="296" t="s">
        <v>573</v>
      </c>
      <c r="O428" s="296"/>
      <c r="P428" s="296"/>
      <c r="Q428" s="296"/>
      <c r="R428" s="296"/>
      <c r="S428" s="387"/>
      <c r="T428" s="387"/>
      <c r="U428" s="387"/>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idden="1" outlineLevel="3" collapsed="1" x14ac:dyDescent="0.35">
      <c r="A429" s="243"/>
      <c r="B429" s="252"/>
      <c r="C429" s="245">
        <f>INT($C$229)+3</f>
        <v>4</v>
      </c>
      <c r="D429" s="268"/>
      <c r="E429" s="325"/>
      <c r="F429" s="325"/>
      <c r="G429" s="268"/>
      <c r="H429" s="289" t="str">
        <f t="shared" ref="H429:H438" si="68">H$248</f>
        <v>Aut</v>
      </c>
      <c r="I429" s="295" t="s">
        <v>800</v>
      </c>
      <c r="J429" s="295"/>
      <c r="K429" s="290">
        <v>0</v>
      </c>
      <c r="L429" s="290">
        <v>0</v>
      </c>
      <c r="M429" s="290">
        <v>0</v>
      </c>
      <c r="N429" s="290">
        <v>1</v>
      </c>
      <c r="O429" s="290">
        <v>7</v>
      </c>
      <c r="P429" s="290">
        <v>7</v>
      </c>
      <c r="Q429" s="290">
        <v>13</v>
      </c>
      <c r="R429" s="290">
        <v>2</v>
      </c>
      <c r="S429" s="290">
        <v>8</v>
      </c>
      <c r="T429" s="290">
        <v>8</v>
      </c>
      <c r="U429" s="290">
        <v>14</v>
      </c>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68"/>
      <c r="AR429" s="255"/>
      <c r="AS429" s="243"/>
      <c r="AT429" s="243"/>
      <c r="AU429" s="243"/>
    </row>
    <row r="430" spans="1:47" hidden="1" outlineLevel="4" x14ac:dyDescent="0.35">
      <c r="A430" s="243"/>
      <c r="B430" s="252"/>
      <c r="C430" s="245">
        <f>INT($C$229)+4</f>
        <v>5</v>
      </c>
      <c r="D430" s="268"/>
      <c r="E430" s="325"/>
      <c r="F430" s="325"/>
      <c r="G430" s="268"/>
      <c r="H430" s="289" t="str">
        <f t="shared" si="68"/>
        <v>Aut</v>
      </c>
      <c r="I430" s="295">
        <v>0</v>
      </c>
      <c r="J430" s="295"/>
      <c r="K430" s="290">
        <v>0</v>
      </c>
      <c r="L430" s="290">
        <v>0</v>
      </c>
      <c r="M430" s="290">
        <v>0</v>
      </c>
      <c r="N430" s="290">
        <v>1</v>
      </c>
      <c r="O430" s="290">
        <v>7</v>
      </c>
      <c r="P430" s="290">
        <v>7</v>
      </c>
      <c r="Q430" s="290">
        <v>13</v>
      </c>
      <c r="R430" s="290">
        <v>2</v>
      </c>
      <c r="S430" s="290">
        <v>8</v>
      </c>
      <c r="T430" s="290">
        <v>8</v>
      </c>
      <c r="U430" s="290">
        <v>14</v>
      </c>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68"/>
      <c r="AR430" s="255"/>
      <c r="AS430" s="243"/>
      <c r="AT430" s="243"/>
      <c r="AU430" s="243"/>
    </row>
    <row r="431" spans="1:47" hidden="1" outlineLevel="4" x14ac:dyDescent="0.35">
      <c r="A431" s="243"/>
      <c r="B431" s="252"/>
      <c r="C431" s="245">
        <f t="shared" ref="C431:C438" si="69">INT($C$229)+4</f>
        <v>5</v>
      </c>
      <c r="D431" s="268"/>
      <c r="E431" s="325"/>
      <c r="F431" s="325"/>
      <c r="G431" s="268"/>
      <c r="H431" s="289" t="str">
        <f t="shared" si="68"/>
        <v>Aut</v>
      </c>
      <c r="I431" s="295">
        <v>1</v>
      </c>
      <c r="J431" s="295"/>
      <c r="K431" s="290">
        <v>0</v>
      </c>
      <c r="L431" s="290">
        <v>0</v>
      </c>
      <c r="M431" s="290">
        <v>0</v>
      </c>
      <c r="N431" s="290">
        <v>1</v>
      </c>
      <c r="O431" s="290">
        <v>7</v>
      </c>
      <c r="P431" s="290">
        <v>7</v>
      </c>
      <c r="Q431" s="290">
        <v>13</v>
      </c>
      <c r="R431" s="290">
        <v>2</v>
      </c>
      <c r="S431" s="290">
        <v>8</v>
      </c>
      <c r="T431" s="290">
        <v>8</v>
      </c>
      <c r="U431" s="290">
        <v>14</v>
      </c>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4" x14ac:dyDescent="0.35">
      <c r="A432" s="243"/>
      <c r="B432" s="252"/>
      <c r="C432" s="245">
        <f t="shared" si="69"/>
        <v>5</v>
      </c>
      <c r="D432" s="268"/>
      <c r="E432" s="325"/>
      <c r="F432" s="325"/>
      <c r="G432" s="268"/>
      <c r="H432" s="289" t="str">
        <f t="shared" si="68"/>
        <v>Aut</v>
      </c>
      <c r="I432" s="295">
        <v>2</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 t="shared" si="69"/>
        <v>5</v>
      </c>
      <c r="D433" s="268"/>
      <c r="E433" s="325"/>
      <c r="F433" s="325"/>
      <c r="G433" s="268"/>
      <c r="H433" s="289" t="str">
        <f t="shared" si="68"/>
        <v>Aut</v>
      </c>
      <c r="I433" s="295">
        <v>3</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si="69"/>
        <v>5</v>
      </c>
      <c r="D434" s="268"/>
      <c r="E434" s="325"/>
      <c r="F434" s="325"/>
      <c r="G434" s="268"/>
      <c r="H434" s="289" t="str">
        <f t="shared" si="68"/>
        <v>Aut</v>
      </c>
      <c r="I434" s="295">
        <v>4</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5</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6</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7</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8</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3" collapsed="1" x14ac:dyDescent="0.35">
      <c r="A439" s="243"/>
      <c r="B439" s="252"/>
      <c r="C439" s="245">
        <f>INT($C$229)+3</f>
        <v>4</v>
      </c>
      <c r="D439" s="268"/>
      <c r="E439" s="325"/>
      <c r="F439" s="325"/>
      <c r="G439" s="268"/>
      <c r="H439" s="289" t="str">
        <f>H$249</f>
        <v>Win</v>
      </c>
      <c r="I439" s="295" t="s">
        <v>800</v>
      </c>
      <c r="J439" s="295"/>
      <c r="K439" s="290">
        <v>0</v>
      </c>
      <c r="L439" s="290">
        <v>0</v>
      </c>
      <c r="M439" s="290">
        <v>0</v>
      </c>
      <c r="N439" s="290">
        <v>3</v>
      </c>
      <c r="O439" s="290">
        <v>9</v>
      </c>
      <c r="P439" s="290">
        <v>9</v>
      </c>
      <c r="Q439" s="290">
        <v>15</v>
      </c>
      <c r="R439" s="290">
        <v>4</v>
      </c>
      <c r="S439" s="290">
        <v>10</v>
      </c>
      <c r="T439" s="290">
        <v>10</v>
      </c>
      <c r="U439" s="290">
        <v>16</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INT($C$229)+4</f>
        <v>5</v>
      </c>
      <c r="D440" s="268"/>
      <c r="E440" s="325"/>
      <c r="F440" s="325"/>
      <c r="G440" s="268"/>
      <c r="H440" s="289" t="str">
        <f t="shared" ref="H440:H448" si="70">H$249</f>
        <v>Win</v>
      </c>
      <c r="I440" s="295">
        <v>0</v>
      </c>
      <c r="J440" s="295"/>
      <c r="K440" s="290">
        <v>0</v>
      </c>
      <c r="L440" s="290">
        <v>0</v>
      </c>
      <c r="M440" s="290">
        <v>0</v>
      </c>
      <c r="N440" s="290">
        <v>3</v>
      </c>
      <c r="O440" s="290">
        <v>9</v>
      </c>
      <c r="P440" s="290">
        <v>9</v>
      </c>
      <c r="Q440" s="290">
        <v>15</v>
      </c>
      <c r="R440" s="290">
        <v>4</v>
      </c>
      <c r="S440" s="290">
        <v>10</v>
      </c>
      <c r="T440" s="290">
        <v>10</v>
      </c>
      <c r="U440" s="290">
        <v>16</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ref="C441:C448" si="71">INT($C$229)+4</f>
        <v>5</v>
      </c>
      <c r="D441" s="268"/>
      <c r="E441" s="325"/>
      <c r="F441" s="325"/>
      <c r="G441" s="268"/>
      <c r="H441" s="289" t="str">
        <f t="shared" si="70"/>
        <v>Win</v>
      </c>
      <c r="I441" s="295">
        <v>1</v>
      </c>
      <c r="J441" s="295"/>
      <c r="K441" s="290">
        <v>0</v>
      </c>
      <c r="L441" s="290">
        <v>0</v>
      </c>
      <c r="M441" s="290">
        <v>0</v>
      </c>
      <c r="N441" s="290">
        <v>3</v>
      </c>
      <c r="O441" s="290">
        <v>9</v>
      </c>
      <c r="P441" s="290">
        <v>9</v>
      </c>
      <c r="Q441" s="290">
        <v>15</v>
      </c>
      <c r="R441" s="290">
        <v>4</v>
      </c>
      <c r="S441" s="290">
        <v>10</v>
      </c>
      <c r="T441" s="290">
        <v>10</v>
      </c>
      <c r="U441" s="290">
        <v>16</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71"/>
        <v>5</v>
      </c>
      <c r="D442" s="268"/>
      <c r="E442" s="325"/>
      <c r="F442" s="325"/>
      <c r="G442" s="268"/>
      <c r="H442" s="289" t="str">
        <f t="shared" si="70"/>
        <v>Win</v>
      </c>
      <c r="I442" s="295">
        <v>2</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 t="shared" si="71"/>
        <v>5</v>
      </c>
      <c r="D443" s="268"/>
      <c r="E443" s="325"/>
      <c r="F443" s="325"/>
      <c r="G443" s="268"/>
      <c r="H443" s="289" t="str">
        <f t="shared" si="70"/>
        <v>Win</v>
      </c>
      <c r="I443" s="295">
        <v>3</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si="71"/>
        <v>5</v>
      </c>
      <c r="D444" s="268"/>
      <c r="E444" s="325"/>
      <c r="F444" s="325"/>
      <c r="G444" s="268"/>
      <c r="H444" s="289" t="str">
        <f t="shared" si="70"/>
        <v>Win</v>
      </c>
      <c r="I444" s="295">
        <v>4</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5</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6</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7</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8</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3" collapsed="1" x14ac:dyDescent="0.35">
      <c r="A449" s="243"/>
      <c r="B449" s="252"/>
      <c r="C449" s="245">
        <f>INT($C$229)+3</f>
        <v>4</v>
      </c>
      <c r="D449" s="268"/>
      <c r="E449" s="325"/>
      <c r="F449" s="325"/>
      <c r="G449" s="268"/>
      <c r="H449" s="289" t="str">
        <f t="shared" ref="H449:H458" si="72">H$250</f>
        <v>Spr</v>
      </c>
      <c r="I449" s="295" t="s">
        <v>800</v>
      </c>
      <c r="J449" s="295"/>
      <c r="K449" s="290">
        <v>0</v>
      </c>
      <c r="L449" s="290">
        <v>0</v>
      </c>
      <c r="M449" s="290">
        <v>0</v>
      </c>
      <c r="N449" s="290">
        <v>5</v>
      </c>
      <c r="O449" s="290">
        <v>11</v>
      </c>
      <c r="P449" s="290">
        <v>11</v>
      </c>
      <c r="Q449" s="290">
        <v>17</v>
      </c>
      <c r="R449" s="290">
        <v>6</v>
      </c>
      <c r="S449" s="290">
        <v>12</v>
      </c>
      <c r="T449" s="290">
        <v>12</v>
      </c>
      <c r="U449" s="290">
        <v>18</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INT($C$229)+4</f>
        <v>5</v>
      </c>
      <c r="D450" s="268"/>
      <c r="E450" s="325"/>
      <c r="F450" s="325"/>
      <c r="G450" s="268"/>
      <c r="H450" s="289" t="str">
        <f t="shared" si="72"/>
        <v>Spr</v>
      </c>
      <c r="I450" s="295">
        <v>0</v>
      </c>
      <c r="J450" s="295"/>
      <c r="K450" s="290">
        <v>0</v>
      </c>
      <c r="L450" s="290">
        <v>0</v>
      </c>
      <c r="M450" s="290">
        <v>0</v>
      </c>
      <c r="N450" s="290">
        <v>5</v>
      </c>
      <c r="O450" s="290">
        <v>11</v>
      </c>
      <c r="P450" s="290">
        <v>11</v>
      </c>
      <c r="Q450" s="290">
        <v>17</v>
      </c>
      <c r="R450" s="290">
        <v>6</v>
      </c>
      <c r="S450" s="290">
        <v>12</v>
      </c>
      <c r="T450" s="290">
        <v>12</v>
      </c>
      <c r="U450" s="290">
        <v>18</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ref="C451:C458" si="73">INT($C$229)+4</f>
        <v>5</v>
      </c>
      <c r="D451" s="268"/>
      <c r="E451" s="325"/>
      <c r="F451" s="325"/>
      <c r="G451" s="268"/>
      <c r="H451" s="289" t="str">
        <f t="shared" si="72"/>
        <v>Spr</v>
      </c>
      <c r="I451" s="295">
        <v>1</v>
      </c>
      <c r="J451" s="295"/>
      <c r="K451" s="290">
        <v>0</v>
      </c>
      <c r="L451" s="290">
        <v>0</v>
      </c>
      <c r="M451" s="290">
        <v>0</v>
      </c>
      <c r="N451" s="290">
        <v>5</v>
      </c>
      <c r="O451" s="290">
        <v>11</v>
      </c>
      <c r="P451" s="290">
        <v>11</v>
      </c>
      <c r="Q451" s="290">
        <v>17</v>
      </c>
      <c r="R451" s="290">
        <v>6</v>
      </c>
      <c r="S451" s="290">
        <v>12</v>
      </c>
      <c r="T451" s="290">
        <v>12</v>
      </c>
      <c r="U451" s="290">
        <v>18</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3"/>
        <v>5</v>
      </c>
      <c r="D452" s="268"/>
      <c r="E452" s="325"/>
      <c r="F452" s="325"/>
      <c r="G452" s="268"/>
      <c r="H452" s="289" t="str">
        <f t="shared" si="72"/>
        <v>Spr</v>
      </c>
      <c r="I452" s="295">
        <v>2</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 t="shared" si="73"/>
        <v>5</v>
      </c>
      <c r="D453" s="268"/>
      <c r="E453" s="325"/>
      <c r="F453" s="325"/>
      <c r="G453" s="268"/>
      <c r="H453" s="289" t="str">
        <f t="shared" si="72"/>
        <v>Spr</v>
      </c>
      <c r="I453" s="295">
        <v>3</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si="73"/>
        <v>5</v>
      </c>
      <c r="D454" s="268"/>
      <c r="E454" s="325"/>
      <c r="F454" s="325"/>
      <c r="G454" s="268"/>
      <c r="H454" s="289" t="str">
        <f t="shared" si="72"/>
        <v>Spr</v>
      </c>
      <c r="I454" s="295">
        <v>4</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5</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6</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7</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8</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t="5.15" customHeight="1" outlineLevel="2" x14ac:dyDescent="0.35">
      <c r="A459" s="243"/>
      <c r="B459" s="252"/>
      <c r="C459" s="245">
        <f>INT($C$229)+2.005</f>
        <v>3.0049999999999999</v>
      </c>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c r="AC459" s="268"/>
      <c r="AD459" s="268"/>
      <c r="AE459" s="268"/>
      <c r="AF459" s="268"/>
      <c r="AG459" s="268"/>
      <c r="AH459" s="268"/>
      <c r="AI459" s="268"/>
      <c r="AJ459" s="268"/>
      <c r="AK459" s="268"/>
      <c r="AL459" s="268"/>
      <c r="AM459" s="268"/>
      <c r="AN459" s="268"/>
      <c r="AO459" s="268"/>
      <c r="AP459" s="268"/>
      <c r="AQ459" s="268" t="s">
        <v>395</v>
      </c>
      <c r="AR459" s="255"/>
      <c r="AS459" s="243"/>
      <c r="AT459" s="243"/>
      <c r="AU459" s="243"/>
    </row>
    <row r="460" spans="1:47" outlineLevel="2" collapsed="1" x14ac:dyDescent="0.35">
      <c r="A460" s="243"/>
      <c r="B460" s="252"/>
      <c r="C460" s="245">
        <f>INT($C$229)+2</f>
        <v>3</v>
      </c>
      <c r="D460" s="268"/>
      <c r="E460" s="325"/>
      <c r="F460" s="325"/>
      <c r="G460" s="268"/>
      <c r="H460" s="338" t="s">
        <v>570</v>
      </c>
      <c r="I460" s="296" t="s">
        <v>574</v>
      </c>
      <c r="J460" s="296"/>
      <c r="K460" s="388">
        <f>COUNTA($H461:$H$473)</f>
        <v>3</v>
      </c>
      <c r="L460" s="386">
        <f>COUNTA($I$461:$I$473)/K460</f>
        <v>4</v>
      </c>
      <c r="M460" s="360"/>
      <c r="N460" s="273"/>
      <c r="O460" s="296" t="s">
        <v>575</v>
      </c>
      <c r="P460" s="296"/>
      <c r="Q460" s="296"/>
      <c r="R460" s="296" t="s">
        <v>576</v>
      </c>
      <c r="S460" s="296"/>
      <c r="T460" s="296"/>
      <c r="U460" s="296"/>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3" x14ac:dyDescent="0.35">
      <c r="A461" s="243"/>
      <c r="B461" s="252"/>
      <c r="C461" s="245">
        <f t="shared" ref="C461:C472" si="74">INT($C$229)+3</f>
        <v>4</v>
      </c>
      <c r="D461" s="268"/>
      <c r="E461" s="325"/>
      <c r="F461" s="325"/>
      <c r="G461" s="268"/>
      <c r="H461" s="289" t="str">
        <f>H$248</f>
        <v>Aut</v>
      </c>
      <c r="I461" s="295" t="s">
        <v>577</v>
      </c>
      <c r="J461" s="295"/>
      <c r="K461" s="273"/>
      <c r="L461" s="272"/>
      <c r="M461" s="273"/>
      <c r="N461" s="273">
        <v>0</v>
      </c>
      <c r="O461" s="273">
        <v>0</v>
      </c>
      <c r="P461" s="273">
        <v>0</v>
      </c>
      <c r="Q461" s="273">
        <v>0</v>
      </c>
      <c r="R461" s="273">
        <v>0</v>
      </c>
      <c r="S461" s="273">
        <v>0</v>
      </c>
      <c r="T461" s="273">
        <v>0</v>
      </c>
      <c r="U461" s="273">
        <v>0</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3" x14ac:dyDescent="0.35">
      <c r="A462" s="243"/>
      <c r="B462" s="252"/>
      <c r="C462" s="245">
        <f t="shared" si="74"/>
        <v>4</v>
      </c>
      <c r="D462" s="268"/>
      <c r="E462" s="325"/>
      <c r="F462" s="325"/>
      <c r="G462" s="268"/>
      <c r="H462" s="289"/>
      <c r="I462" s="295" t="str">
        <f>H351</f>
        <v>aStd</v>
      </c>
      <c r="J462" s="295"/>
      <c r="K462" s="273"/>
      <c r="L462" s="273"/>
      <c r="M462" s="273"/>
      <c r="N462" s="290">
        <v>0</v>
      </c>
      <c r="O462" s="572">
        <f>IF(N462=0,0,N462+72)</f>
        <v>0</v>
      </c>
      <c r="P462" s="573">
        <f>O462</f>
        <v>0</v>
      </c>
      <c r="Q462" s="572">
        <f>IF(P462=0,0,P462+72)</f>
        <v>0</v>
      </c>
      <c r="R462" s="290">
        <v>0</v>
      </c>
      <c r="S462" s="290">
        <v>0</v>
      </c>
      <c r="T462" s="290">
        <v>0</v>
      </c>
      <c r="U462" s="290">
        <v>0</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idden="1" outlineLevel="3" x14ac:dyDescent="0.35">
      <c r="A463" s="243"/>
      <c r="B463" s="252"/>
      <c r="C463" s="245">
        <f t="shared" si="74"/>
        <v>4</v>
      </c>
      <c r="D463" s="268"/>
      <c r="E463" s="325"/>
      <c r="F463" s="325"/>
      <c r="G463" s="268"/>
      <c r="H463" s="289"/>
      <c r="I463" s="295" t="str">
        <f>H352</f>
        <v>a1</v>
      </c>
      <c r="J463" s="295"/>
      <c r="K463" s="273"/>
      <c r="L463" s="273"/>
      <c r="M463" s="273"/>
      <c r="N463" s="290">
        <v>19</v>
      </c>
      <c r="O463" s="572">
        <f>IF(N463=0,0,N463+72)</f>
        <v>91</v>
      </c>
      <c r="P463" s="573">
        <f>O463</f>
        <v>91</v>
      </c>
      <c r="Q463" s="572">
        <f>IF(P463=0,0,P463+72)</f>
        <v>163</v>
      </c>
      <c r="R463" s="290">
        <v>0</v>
      </c>
      <c r="S463" s="290">
        <v>0</v>
      </c>
      <c r="T463" s="290">
        <v>0</v>
      </c>
      <c r="U463" s="290">
        <v>0</v>
      </c>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si="74"/>
        <v>4</v>
      </c>
      <c r="D464" s="268"/>
      <c r="E464" s="325"/>
      <c r="F464" s="325"/>
      <c r="G464" s="268"/>
      <c r="H464" s="289"/>
      <c r="I464" s="295" t="str">
        <f>H353</f>
        <v>a2</v>
      </c>
      <c r="J464" s="295"/>
      <c r="K464" s="273"/>
      <c r="L464" s="273"/>
      <c r="M464" s="273"/>
      <c r="N464" s="290">
        <v>19</v>
      </c>
      <c r="O464" s="572">
        <f>IF(N464=0,0,N464+72)</f>
        <v>91</v>
      </c>
      <c r="P464" s="573">
        <f>O464</f>
        <v>91</v>
      </c>
      <c r="Q464" s="572">
        <f>IF(P464=0,0,P464+72)</f>
        <v>163</v>
      </c>
      <c r="R464" s="290">
        <v>0</v>
      </c>
      <c r="S464" s="290">
        <v>0</v>
      </c>
      <c r="T464" s="290">
        <v>0</v>
      </c>
      <c r="U464" s="290">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t="str">
        <f>H$249</f>
        <v>Win</v>
      </c>
      <c r="I465" s="295" t="str">
        <f>I461</f>
        <v>Not differentiated</v>
      </c>
      <c r="J465" s="295"/>
      <c r="K465" s="273"/>
      <c r="L465" s="273"/>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I462</f>
        <v>aStd</v>
      </c>
      <c r="J466" s="295"/>
      <c r="K466" s="273"/>
      <c r="L466" s="273"/>
      <c r="M466" s="273"/>
      <c r="N466" s="574">
        <f>IF(N462=0,0,N462+24)</f>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I463</f>
        <v>a1</v>
      </c>
      <c r="J467" s="295"/>
      <c r="K467" s="273"/>
      <c r="L467" s="273"/>
      <c r="M467" s="273"/>
      <c r="N467" s="574">
        <f>IF(N463=0,0,N463+24)</f>
        <v>43</v>
      </c>
      <c r="O467" s="572">
        <f>IF(N467=0,0,N467+72)</f>
        <v>115</v>
      </c>
      <c r="P467" s="573">
        <f>O467</f>
        <v>115</v>
      </c>
      <c r="Q467" s="572">
        <f>IF(P467=0,0,P467+72)</f>
        <v>187</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I464</f>
        <v>a2</v>
      </c>
      <c r="J468" s="295"/>
      <c r="K468" s="273"/>
      <c r="L468" s="273"/>
      <c r="M468" s="273"/>
      <c r="N468" s="574">
        <f>IF(N464=0,0,N464+24)</f>
        <v>43</v>
      </c>
      <c r="O468" s="572">
        <f>IF(N468=0,0,N468+72)</f>
        <v>115</v>
      </c>
      <c r="P468" s="573">
        <f>O468</f>
        <v>115</v>
      </c>
      <c r="Q468" s="572">
        <f>IF(P468=0,0,P468+72)</f>
        <v>187</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H$250</f>
        <v>Spr</v>
      </c>
      <c r="I469" s="295" t="str">
        <f>I461</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I462</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I463</f>
        <v>a1</v>
      </c>
      <c r="J471" s="295"/>
      <c r="K471" s="273"/>
      <c r="L471" s="273"/>
      <c r="M471" s="273"/>
      <c r="N471" s="574">
        <f>IF(N467=0,0,N467+24)</f>
        <v>67</v>
      </c>
      <c r="O471" s="572">
        <f>IF(N471=0,0,N471+72)</f>
        <v>139</v>
      </c>
      <c r="P471" s="573">
        <f>O471</f>
        <v>139</v>
      </c>
      <c r="Q471" s="572">
        <f>IF(P471=0,0,P471+72)</f>
        <v>211</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I464</f>
        <v>a2</v>
      </c>
      <c r="J472" s="295"/>
      <c r="K472" s="273"/>
      <c r="L472" s="273"/>
      <c r="M472" s="273"/>
      <c r="N472" s="574">
        <f>IF(N468=0,0,N468+24)</f>
        <v>67</v>
      </c>
      <c r="O472" s="572">
        <f>IF(N472=0,0,N472+72)</f>
        <v>139</v>
      </c>
      <c r="P472" s="573">
        <f>O472</f>
        <v>139</v>
      </c>
      <c r="Q472" s="572">
        <f>IF(P472=0,0,P472+72)</f>
        <v>211</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t="5.15" customHeight="1" outlineLevel="2" x14ac:dyDescent="0.35">
      <c r="A473" s="243"/>
      <c r="B473" s="252"/>
      <c r="C473" s="245">
        <f>INT($C$229)+2.005</f>
        <v>3.0049999999999999</v>
      </c>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c r="AC473" s="268"/>
      <c r="AD473" s="268"/>
      <c r="AE473" s="268"/>
      <c r="AF473" s="268"/>
      <c r="AG473" s="268"/>
      <c r="AH473" s="268"/>
      <c r="AI473" s="268"/>
      <c r="AJ473" s="268"/>
      <c r="AK473" s="268"/>
      <c r="AL473" s="268"/>
      <c r="AM473" s="268"/>
      <c r="AN473" s="268"/>
      <c r="AO473" s="268"/>
      <c r="AP473" s="268"/>
      <c r="AQ473" s="268" t="s">
        <v>395</v>
      </c>
      <c r="AR473" s="255"/>
      <c r="AS473" s="243"/>
      <c r="AT473" s="243"/>
      <c r="AU473" s="243"/>
    </row>
    <row r="474" spans="1:47" outlineLevel="2" collapsed="1" x14ac:dyDescent="0.35">
      <c r="A474" s="243"/>
      <c r="B474" s="252"/>
      <c r="C474" s="245">
        <f>INT($C$229)+2</f>
        <v>3</v>
      </c>
      <c r="D474" s="268"/>
      <c r="E474" s="325"/>
      <c r="F474" s="325"/>
      <c r="G474" s="268"/>
      <c r="H474" s="338" t="s">
        <v>570</v>
      </c>
      <c r="I474" s="296" t="s">
        <v>578</v>
      </c>
      <c r="J474" s="296"/>
      <c r="K474" s="388"/>
      <c r="L474" s="386">
        <f>COUNTA($I475:$I$487)/COUNTA($H475:$H$487)</f>
        <v>4</v>
      </c>
      <c r="M474" s="273"/>
      <c r="N474" s="296" t="s">
        <v>579</v>
      </c>
      <c r="O474" s="296"/>
      <c r="P474" s="296"/>
      <c r="Q474" s="296"/>
      <c r="R474" s="389"/>
      <c r="S474" s="387"/>
      <c r="T474" s="387"/>
      <c r="U474" s="387"/>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ref="C475:C486" si="75">INT($C$229)+3</f>
        <v>4</v>
      </c>
      <c r="D475" s="268"/>
      <c r="E475" s="325"/>
      <c r="F475" s="325"/>
      <c r="G475" s="268"/>
      <c r="H475" s="289" t="str">
        <f>H$248</f>
        <v>Aut</v>
      </c>
      <c r="I475" s="295" t="s">
        <v>577</v>
      </c>
      <c r="J475" s="295"/>
      <c r="K475" s="273"/>
      <c r="L475" s="272"/>
      <c r="M475" s="273"/>
      <c r="N475" s="273">
        <v>0</v>
      </c>
      <c r="O475" s="273">
        <v>0</v>
      </c>
      <c r="P475" s="273">
        <v>0</v>
      </c>
      <c r="Q475" s="273">
        <v>0</v>
      </c>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5"/>
        <v>4</v>
      </c>
      <c r="D476" s="268"/>
      <c r="E476" s="325"/>
      <c r="F476" s="325"/>
      <c r="G476" s="268"/>
      <c r="H476" s="289"/>
      <c r="I476" s="295" t="s">
        <v>580</v>
      </c>
      <c r="J476" s="295"/>
      <c r="K476" s="273"/>
      <c r="L476" s="273"/>
      <c r="M476" s="273"/>
      <c r="N476" s="290">
        <v>15</v>
      </c>
      <c r="O476" s="572">
        <f>IF(N476=0,0,N476+72)</f>
        <v>87</v>
      </c>
      <c r="P476" s="573">
        <f>O476</f>
        <v>87</v>
      </c>
      <c r="Q476" s="572">
        <f>IF(P476=0,0,P476+72)</f>
        <v>159</v>
      </c>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idden="1" outlineLevel="3" x14ac:dyDescent="0.35">
      <c r="A477" s="243"/>
      <c r="B477" s="252"/>
      <c r="C477" s="245">
        <f t="shared" si="75"/>
        <v>4</v>
      </c>
      <c r="D477" s="268"/>
      <c r="E477" s="325"/>
      <c r="F477" s="325"/>
      <c r="G477" s="268"/>
      <c r="H477" s="289"/>
      <c r="I477" s="295" t="s">
        <v>581</v>
      </c>
      <c r="J477" s="295"/>
      <c r="K477" s="273"/>
      <c r="L477" s="273"/>
      <c r="M477" s="273"/>
      <c r="N477" s="290">
        <v>16</v>
      </c>
      <c r="O477" s="572">
        <f>IF(N477=0,0,N477+72)</f>
        <v>88</v>
      </c>
      <c r="P477" s="573">
        <f>O477</f>
        <v>88</v>
      </c>
      <c r="Q477" s="572">
        <f>IF(P477=0,0,P477+72)</f>
        <v>160</v>
      </c>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si="75"/>
        <v>4</v>
      </c>
      <c r="D478" s="268"/>
      <c r="E478" s="325"/>
      <c r="F478" s="325"/>
      <c r="G478" s="268"/>
      <c r="H478" s="289"/>
      <c r="I478" s="295" t="s">
        <v>582</v>
      </c>
      <c r="J478" s="295"/>
      <c r="K478" s="273"/>
      <c r="L478" s="273"/>
      <c r="M478" s="273"/>
      <c r="N478" s="290">
        <v>17</v>
      </c>
      <c r="O478" s="572">
        <f>IF(N478=0,0,N478+72)</f>
        <v>89</v>
      </c>
      <c r="P478" s="573">
        <f>O478</f>
        <v>89</v>
      </c>
      <c r="Q478" s="572">
        <f>IF(P478=0,0,P478+72)</f>
        <v>161</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t="str">
        <f>H$249</f>
        <v>Win</v>
      </c>
      <c r="I479" s="295" t="s">
        <v>577</v>
      </c>
      <c r="J479" s="295"/>
      <c r="K479" s="273"/>
      <c r="L479" s="273"/>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574">
        <f>IF(N476=0,0,N476+24)</f>
        <v>39</v>
      </c>
      <c r="O480" s="572">
        <f>IF(N480=0,0,N480+72)</f>
        <v>111</v>
      </c>
      <c r="P480" s="573">
        <f>O480</f>
        <v>111</v>
      </c>
      <c r="Q480" s="572">
        <f>IF(P480=0,0,P480+72)</f>
        <v>183</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574">
        <f>IF(N477=0,0,N477+24)</f>
        <v>40</v>
      </c>
      <c r="O481" s="572">
        <f>IF(N481=0,0,N481+72)</f>
        <v>112</v>
      </c>
      <c r="P481" s="573">
        <f>O481</f>
        <v>112</v>
      </c>
      <c r="Q481" s="572">
        <f>IF(P481=0,0,P481+72)</f>
        <v>184</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574">
        <f>IF(N478=0,0,N478+24)</f>
        <v>41</v>
      </c>
      <c r="O482" s="572">
        <f>IF(N482=0,0,N482+72)</f>
        <v>113</v>
      </c>
      <c r="P482" s="573">
        <f>O482</f>
        <v>113</v>
      </c>
      <c r="Q482" s="572">
        <f>IF(P482=0,0,P482+72)</f>
        <v>185</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H$250</f>
        <v>Spr</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63</v>
      </c>
      <c r="O484" s="572">
        <f>IF(N484=0,0,N484+72)</f>
        <v>135</v>
      </c>
      <c r="P484" s="573">
        <f>O484</f>
        <v>135</v>
      </c>
      <c r="Q484" s="572">
        <f>IF(P484=0,0,P484+72)</f>
        <v>207</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64</v>
      </c>
      <c r="O485" s="572">
        <f>IF(N485=0,0,N485+72)</f>
        <v>136</v>
      </c>
      <c r="P485" s="573">
        <f>O485</f>
        <v>136</v>
      </c>
      <c r="Q485" s="572">
        <f>IF(P485=0,0,P485+72)</f>
        <v>208</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65</v>
      </c>
      <c r="O486" s="572">
        <f>IF(N486=0,0,N486+72)</f>
        <v>137</v>
      </c>
      <c r="P486" s="573">
        <f>O486</f>
        <v>137</v>
      </c>
      <c r="Q486" s="572">
        <f>IF(P486=0,0,P486+72)</f>
        <v>209</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t="5.15" customHeight="1" outlineLevel="2" x14ac:dyDescent="0.35">
      <c r="A487" s="243"/>
      <c r="B487" s="252"/>
      <c r="C487" s="245">
        <f>INT($C$229)+2.005</f>
        <v>3.0049999999999999</v>
      </c>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c r="AC487" s="268"/>
      <c r="AD487" s="268"/>
      <c r="AE487" s="268"/>
      <c r="AF487" s="268"/>
      <c r="AG487" s="268"/>
      <c r="AH487" s="268"/>
      <c r="AI487" s="268"/>
      <c r="AJ487" s="268"/>
      <c r="AK487" s="268"/>
      <c r="AL487" s="268"/>
      <c r="AM487" s="268"/>
      <c r="AN487" s="268"/>
      <c r="AO487" s="268"/>
      <c r="AP487" s="268"/>
      <c r="AQ487" s="268" t="s">
        <v>395</v>
      </c>
      <c r="AR487" s="255"/>
      <c r="AS487" s="243"/>
      <c r="AT487" s="243"/>
      <c r="AU487" s="243"/>
    </row>
    <row r="488" spans="1:47" outlineLevel="2" collapsed="1" x14ac:dyDescent="0.35">
      <c r="A488" s="243"/>
      <c r="B488" s="252"/>
      <c r="C488" s="245">
        <f>INT($C$229)+2</f>
        <v>3</v>
      </c>
      <c r="D488" s="268"/>
      <c r="E488" s="325"/>
      <c r="F488" s="325"/>
      <c r="G488" s="268"/>
      <c r="H488" s="338" t="s">
        <v>570</v>
      </c>
      <c r="I488" s="338" t="s">
        <v>875</v>
      </c>
      <c r="J488" s="296" t="s">
        <v>890</v>
      </c>
      <c r="K488" s="296"/>
      <c r="L488" s="386">
        <f>COUNTA($J489:$J$609)/COUNTA($I489:$I$609)</f>
        <v>8</v>
      </c>
      <c r="M488" s="273"/>
      <c r="N488" s="296" t="s">
        <v>579</v>
      </c>
      <c r="O488" s="296"/>
      <c r="P488" s="296"/>
      <c r="Q488" s="296"/>
      <c r="R488" s="577" t="s">
        <v>888</v>
      </c>
      <c r="S488" s="387"/>
      <c r="T488" s="387"/>
      <c r="U488" s="387"/>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ref="C489:C530" si="76">INT($C$229)+3</f>
        <v>4</v>
      </c>
      <c r="D489" s="268"/>
      <c r="E489" s="325"/>
      <c r="F489" s="325"/>
      <c r="G489" s="268"/>
      <c r="H489" s="289" t="str">
        <f>H$248</f>
        <v>Aut</v>
      </c>
      <c r="I489" s="289">
        <v>0</v>
      </c>
      <c r="J489" s="295" t="s">
        <v>876</v>
      </c>
      <c r="K489" s="295"/>
      <c r="L489" s="273"/>
      <c r="M489" s="273"/>
      <c r="N489" s="273">
        <v>0</v>
      </c>
      <c r="O489" s="273">
        <v>0</v>
      </c>
      <c r="P489" s="273">
        <v>0</v>
      </c>
      <c r="Q489" s="273">
        <v>0</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6"/>
        <v>4</v>
      </c>
      <c r="D490" s="268"/>
      <c r="E490" s="325"/>
      <c r="F490" s="325"/>
      <c r="G490" s="268"/>
      <c r="H490" s="273"/>
      <c r="I490" s="289"/>
      <c r="J490" s="295" t="s">
        <v>877</v>
      </c>
      <c r="K490" s="295"/>
      <c r="L490" s="273"/>
      <c r="M490" s="273"/>
      <c r="N490" s="290">
        <v>1</v>
      </c>
      <c r="O490" s="572">
        <f>IF(N490=0,0,N490+72)</f>
        <v>73</v>
      </c>
      <c r="P490" s="573">
        <f>O490</f>
        <v>73</v>
      </c>
      <c r="Q490" s="572">
        <f>IF(P490=0,0,P490+72)</f>
        <v>145</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idden="1" outlineLevel="3" x14ac:dyDescent="0.35">
      <c r="A491" s="243"/>
      <c r="B491" s="252"/>
      <c r="C491" s="245">
        <f t="shared" si="76"/>
        <v>4</v>
      </c>
      <c r="D491" s="268"/>
      <c r="E491" s="325"/>
      <c r="F491" s="325"/>
      <c r="G491" s="268"/>
      <c r="H491" s="273"/>
      <c r="I491" s="289"/>
      <c r="J491" s="295" t="s">
        <v>138</v>
      </c>
      <c r="K491" s="295"/>
      <c r="L491" s="273"/>
      <c r="M491" s="273"/>
      <c r="N491" s="290">
        <v>0</v>
      </c>
      <c r="O491" s="572">
        <f t="shared" ref="O491:O496" si="77">IF(N491=0,0,N491+72)</f>
        <v>0</v>
      </c>
      <c r="P491" s="573">
        <f t="shared" ref="P491:P496" si="78">O491</f>
        <v>0</v>
      </c>
      <c r="Q491" s="572">
        <f t="shared" ref="Q491:Q496" si="79">IF(P491=0,0,P491+72)</f>
        <v>0</v>
      </c>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si="76"/>
        <v>4</v>
      </c>
      <c r="D492" s="268"/>
      <c r="E492" s="325"/>
      <c r="F492" s="325"/>
      <c r="G492" s="268"/>
      <c r="H492" s="273"/>
      <c r="I492" s="289"/>
      <c r="J492" s="295" t="s">
        <v>583</v>
      </c>
      <c r="K492" s="295"/>
      <c r="L492" s="273"/>
      <c r="M492" s="273"/>
      <c r="N492" s="290">
        <v>0</v>
      </c>
      <c r="O492" s="572">
        <f t="shared" si="77"/>
        <v>0</v>
      </c>
      <c r="P492" s="573">
        <f t="shared" si="78"/>
        <v>0</v>
      </c>
      <c r="Q492" s="572">
        <f t="shared" si="79"/>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584</v>
      </c>
      <c r="K493" s="295"/>
      <c r="L493" s="273"/>
      <c r="M493" s="273"/>
      <c r="N493" s="290">
        <v>0</v>
      </c>
      <c r="O493" s="572">
        <f t="shared" si="77"/>
        <v>0</v>
      </c>
      <c r="P493" s="573">
        <f t="shared" si="78"/>
        <v>0</v>
      </c>
      <c r="Q493" s="572">
        <f t="shared" si="79"/>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585</v>
      </c>
      <c r="K494" s="295"/>
      <c r="L494" s="273"/>
      <c r="M494" s="273"/>
      <c r="N494" s="290">
        <v>0</v>
      </c>
      <c r="O494" s="572">
        <f t="shared" si="77"/>
        <v>0</v>
      </c>
      <c r="P494" s="573">
        <f t="shared" si="78"/>
        <v>0</v>
      </c>
      <c r="Q494" s="572">
        <f t="shared" si="79"/>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559</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89"/>
      <c r="I497" s="289">
        <v>1</v>
      </c>
      <c r="J497" s="295" t="s">
        <v>876</v>
      </c>
      <c r="K497" s="295"/>
      <c r="L497" s="273"/>
      <c r="M497" s="273"/>
      <c r="N497" s="273">
        <v>0</v>
      </c>
      <c r="O497" s="273">
        <v>0</v>
      </c>
      <c r="P497" s="273">
        <v>0</v>
      </c>
      <c r="Q497" s="273">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877</v>
      </c>
      <c r="K498" s="295"/>
      <c r="L498" s="273"/>
      <c r="M498" s="273"/>
      <c r="N498" s="290">
        <v>1</v>
      </c>
      <c r="O498" s="572">
        <f>IF(N498=0,0,N498+72)</f>
        <v>73</v>
      </c>
      <c r="P498" s="573">
        <f>O498</f>
        <v>73</v>
      </c>
      <c r="Q498" s="572">
        <f>IF(P498=0,0,P498+72)</f>
        <v>145</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138</v>
      </c>
      <c r="K499" s="295"/>
      <c r="L499" s="273"/>
      <c r="M499" s="273"/>
      <c r="N499" s="290">
        <v>2</v>
      </c>
      <c r="O499" s="572">
        <f t="shared" ref="O499:O504" si="80">IF(N499=0,0,N499+72)</f>
        <v>74</v>
      </c>
      <c r="P499" s="573">
        <f t="shared" ref="P499:P504" si="81">O499</f>
        <v>74</v>
      </c>
      <c r="Q499" s="572">
        <f t="shared" ref="Q499:Q504" si="82">IF(P499=0,0,P499+72)</f>
        <v>146</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583</v>
      </c>
      <c r="K500" s="295"/>
      <c r="L500" s="273"/>
      <c r="M500" s="273"/>
      <c r="N500" s="290">
        <v>3</v>
      </c>
      <c r="O500" s="572">
        <f t="shared" si="80"/>
        <v>75</v>
      </c>
      <c r="P500" s="573">
        <f t="shared" si="81"/>
        <v>75</v>
      </c>
      <c r="Q500" s="572">
        <f t="shared" si="82"/>
        <v>147</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584</v>
      </c>
      <c r="K501" s="295"/>
      <c r="L501" s="273"/>
      <c r="M501" s="273"/>
      <c r="N501" s="290">
        <v>3</v>
      </c>
      <c r="O501" s="572">
        <f t="shared" si="80"/>
        <v>75</v>
      </c>
      <c r="P501" s="573">
        <f t="shared" si="81"/>
        <v>75</v>
      </c>
      <c r="Q501" s="572">
        <f t="shared" si="82"/>
        <v>147</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585</v>
      </c>
      <c r="K502" s="295"/>
      <c r="L502" s="273"/>
      <c r="M502" s="273"/>
      <c r="N502" s="290">
        <v>3</v>
      </c>
      <c r="O502" s="572">
        <f t="shared" si="80"/>
        <v>75</v>
      </c>
      <c r="P502" s="573">
        <f t="shared" si="81"/>
        <v>75</v>
      </c>
      <c r="Q502" s="572">
        <f t="shared" si="82"/>
        <v>147</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559</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89"/>
      <c r="I505" s="289">
        <v>2</v>
      </c>
      <c r="J505" s="295" t="s">
        <v>876</v>
      </c>
      <c r="K505" s="295"/>
      <c r="L505" s="273"/>
      <c r="M505" s="273"/>
      <c r="N505" s="273">
        <v>0</v>
      </c>
      <c r="O505" s="273">
        <v>0</v>
      </c>
      <c r="P505" s="273">
        <v>0</v>
      </c>
      <c r="Q505" s="273">
        <v>0</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877</v>
      </c>
      <c r="K506" s="295"/>
      <c r="L506" s="273"/>
      <c r="M506" s="273"/>
      <c r="N506" s="290">
        <v>1</v>
      </c>
      <c r="O506" s="572">
        <f>IF(N506=0,0,N506+72)</f>
        <v>73</v>
      </c>
      <c r="P506" s="573">
        <f>O506</f>
        <v>73</v>
      </c>
      <c r="Q506" s="572">
        <f>IF(P506=0,0,P506+72)</f>
        <v>145</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138</v>
      </c>
      <c r="K507" s="295"/>
      <c r="L507" s="273"/>
      <c r="M507" s="273"/>
      <c r="N507" s="290">
        <v>4</v>
      </c>
      <c r="O507" s="572">
        <f t="shared" ref="O507:O512" si="83">IF(N507=0,0,N507+72)</f>
        <v>76</v>
      </c>
      <c r="P507" s="573">
        <f t="shared" ref="P507:P512" si="84">O507</f>
        <v>76</v>
      </c>
      <c r="Q507" s="572">
        <f t="shared" ref="Q507:Q512" si="85">IF(P507=0,0,P507+72)</f>
        <v>148</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583</v>
      </c>
      <c r="K508" s="295"/>
      <c r="L508" s="273"/>
      <c r="M508" s="273"/>
      <c r="N508" s="290">
        <v>5</v>
      </c>
      <c r="O508" s="572">
        <f t="shared" si="83"/>
        <v>77</v>
      </c>
      <c r="P508" s="573">
        <f t="shared" si="84"/>
        <v>77</v>
      </c>
      <c r="Q508" s="572">
        <f t="shared" si="85"/>
        <v>149</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584</v>
      </c>
      <c r="K509" s="295"/>
      <c r="L509" s="273"/>
      <c r="M509" s="273"/>
      <c r="N509" s="290">
        <v>5</v>
      </c>
      <c r="O509" s="572">
        <f t="shared" si="83"/>
        <v>77</v>
      </c>
      <c r="P509" s="573">
        <f t="shared" si="84"/>
        <v>77</v>
      </c>
      <c r="Q509" s="572">
        <f t="shared" si="85"/>
        <v>149</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585</v>
      </c>
      <c r="K510" s="295"/>
      <c r="L510" s="273"/>
      <c r="M510" s="273"/>
      <c r="N510" s="290">
        <v>6</v>
      </c>
      <c r="O510" s="572">
        <f t="shared" si="83"/>
        <v>78</v>
      </c>
      <c r="P510" s="573">
        <f t="shared" si="84"/>
        <v>78</v>
      </c>
      <c r="Q510" s="572">
        <f t="shared" si="85"/>
        <v>150</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6</v>
      </c>
      <c r="O511" s="572">
        <f t="shared" si="83"/>
        <v>78</v>
      </c>
      <c r="P511" s="573">
        <f t="shared" si="84"/>
        <v>78</v>
      </c>
      <c r="Q511" s="572">
        <f t="shared" si="85"/>
        <v>150</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559</v>
      </c>
      <c r="K512" s="295"/>
      <c r="L512" s="273"/>
      <c r="M512" s="273"/>
      <c r="N512" s="290">
        <v>6</v>
      </c>
      <c r="O512" s="572">
        <f t="shared" si="83"/>
        <v>78</v>
      </c>
      <c r="P512" s="573">
        <f t="shared" si="84"/>
        <v>78</v>
      </c>
      <c r="Q512" s="572">
        <f t="shared" si="85"/>
        <v>150</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89"/>
      <c r="I513" s="289">
        <v>3</v>
      </c>
      <c r="J513" s="295" t="s">
        <v>876</v>
      </c>
      <c r="K513" s="295"/>
      <c r="L513" s="273"/>
      <c r="M513" s="273"/>
      <c r="N513" s="273">
        <v>0</v>
      </c>
      <c r="O513" s="273">
        <v>0</v>
      </c>
      <c r="P513" s="273">
        <v>0</v>
      </c>
      <c r="Q513" s="273">
        <v>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877</v>
      </c>
      <c r="K514" s="295"/>
      <c r="L514" s="273"/>
      <c r="M514" s="273"/>
      <c r="N514" s="290">
        <v>1</v>
      </c>
      <c r="O514" s="572">
        <f>IF(N514=0,0,N514+72)</f>
        <v>73</v>
      </c>
      <c r="P514" s="573">
        <f>O514</f>
        <v>73</v>
      </c>
      <c r="Q514" s="572">
        <f>IF(P514=0,0,P514+72)</f>
        <v>145</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138</v>
      </c>
      <c r="K515" s="295"/>
      <c r="L515" s="273"/>
      <c r="M515" s="273"/>
      <c r="N515" s="290">
        <v>7</v>
      </c>
      <c r="O515" s="572">
        <f t="shared" ref="O515:O520" si="86">IF(N515=0,0,N515+72)</f>
        <v>79</v>
      </c>
      <c r="P515" s="573">
        <f t="shared" ref="P515:P520" si="87">O515</f>
        <v>79</v>
      </c>
      <c r="Q515" s="572">
        <f t="shared" ref="Q515:Q520" si="88">IF(P515=0,0,P515+72)</f>
        <v>151</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583</v>
      </c>
      <c r="K516" s="295"/>
      <c r="L516" s="273"/>
      <c r="M516" s="273"/>
      <c r="N516" s="290">
        <v>8</v>
      </c>
      <c r="O516" s="572">
        <f t="shared" si="86"/>
        <v>80</v>
      </c>
      <c r="P516" s="573">
        <f t="shared" si="87"/>
        <v>80</v>
      </c>
      <c r="Q516" s="572">
        <f t="shared" si="88"/>
        <v>152</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584</v>
      </c>
      <c r="K517" s="295"/>
      <c r="L517" s="273"/>
      <c r="M517" s="273"/>
      <c r="N517" s="290">
        <v>8</v>
      </c>
      <c r="O517" s="572">
        <f t="shared" si="86"/>
        <v>80</v>
      </c>
      <c r="P517" s="573">
        <f t="shared" si="87"/>
        <v>80</v>
      </c>
      <c r="Q517" s="572">
        <f t="shared" si="88"/>
        <v>152</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585</v>
      </c>
      <c r="K518" s="295"/>
      <c r="L518" s="273"/>
      <c r="M518" s="273"/>
      <c r="N518" s="290">
        <v>9</v>
      </c>
      <c r="O518" s="572">
        <f t="shared" si="86"/>
        <v>81</v>
      </c>
      <c r="P518" s="573">
        <f t="shared" si="87"/>
        <v>81</v>
      </c>
      <c r="Q518" s="572">
        <f t="shared" si="88"/>
        <v>153</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9</v>
      </c>
      <c r="O519" s="572">
        <f t="shared" si="86"/>
        <v>81</v>
      </c>
      <c r="P519" s="573">
        <f t="shared" si="87"/>
        <v>81</v>
      </c>
      <c r="Q519" s="572">
        <f t="shared" si="88"/>
        <v>153</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559</v>
      </c>
      <c r="K520" s="295"/>
      <c r="L520" s="273"/>
      <c r="M520" s="273"/>
      <c r="N520" s="290">
        <v>10</v>
      </c>
      <c r="O520" s="572">
        <f t="shared" si="86"/>
        <v>82</v>
      </c>
      <c r="P520" s="573">
        <f t="shared" si="87"/>
        <v>82</v>
      </c>
      <c r="Q520" s="572">
        <f t="shared" si="88"/>
        <v>154</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89"/>
      <c r="I521" s="289">
        <v>4</v>
      </c>
      <c r="J521" s="295" t="s">
        <v>876</v>
      </c>
      <c r="K521" s="295"/>
      <c r="L521" s="273"/>
      <c r="M521" s="273"/>
      <c r="N521" s="273">
        <v>0</v>
      </c>
      <c r="O521" s="273">
        <v>0</v>
      </c>
      <c r="P521" s="273">
        <v>0</v>
      </c>
      <c r="Q521" s="273">
        <v>0</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877</v>
      </c>
      <c r="K522" s="295"/>
      <c r="L522" s="273"/>
      <c r="M522" s="273"/>
      <c r="N522" s="290">
        <v>1</v>
      </c>
      <c r="O522" s="572">
        <f>IF(N522=0,0,N522+72)</f>
        <v>73</v>
      </c>
      <c r="P522" s="573">
        <f>O522</f>
        <v>73</v>
      </c>
      <c r="Q522" s="572">
        <f>IF(P522=0,0,P522+72)</f>
        <v>145</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138</v>
      </c>
      <c r="K523" s="295"/>
      <c r="L523" s="273"/>
      <c r="M523" s="273"/>
      <c r="N523" s="290">
        <v>11</v>
      </c>
      <c r="O523" s="572">
        <f t="shared" ref="O523:O528" si="89">IF(N523=0,0,N523+72)</f>
        <v>83</v>
      </c>
      <c r="P523" s="573">
        <f t="shared" ref="P523:P528" si="90">O523</f>
        <v>83</v>
      </c>
      <c r="Q523" s="572">
        <f t="shared" ref="Q523:Q528" si="91">IF(P523=0,0,P523+72)</f>
        <v>155</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583</v>
      </c>
      <c r="K524" s="295"/>
      <c r="L524" s="273"/>
      <c r="M524" s="273"/>
      <c r="N524" s="290">
        <v>12</v>
      </c>
      <c r="O524" s="572">
        <f t="shared" si="89"/>
        <v>84</v>
      </c>
      <c r="P524" s="573">
        <f t="shared" si="90"/>
        <v>84</v>
      </c>
      <c r="Q524" s="572">
        <f t="shared" si="91"/>
        <v>156</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584</v>
      </c>
      <c r="K525" s="295"/>
      <c r="L525" s="273"/>
      <c r="M525" s="273"/>
      <c r="N525" s="290">
        <v>12</v>
      </c>
      <c r="O525" s="572">
        <f t="shared" si="89"/>
        <v>84</v>
      </c>
      <c r="P525" s="573">
        <f t="shared" si="90"/>
        <v>84</v>
      </c>
      <c r="Q525" s="572">
        <f t="shared" si="91"/>
        <v>156</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585</v>
      </c>
      <c r="K526" s="295"/>
      <c r="L526" s="273"/>
      <c r="M526" s="273"/>
      <c r="N526" s="290">
        <v>13</v>
      </c>
      <c r="O526" s="572">
        <f t="shared" si="89"/>
        <v>85</v>
      </c>
      <c r="P526" s="573">
        <f t="shared" si="90"/>
        <v>85</v>
      </c>
      <c r="Q526" s="572">
        <f t="shared" si="91"/>
        <v>157</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13</v>
      </c>
      <c r="O527" s="572">
        <f t="shared" si="89"/>
        <v>85</v>
      </c>
      <c r="P527" s="573">
        <f t="shared" si="90"/>
        <v>85</v>
      </c>
      <c r="Q527" s="572">
        <f t="shared" si="91"/>
        <v>157</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collapsed="1" x14ac:dyDescent="0.35">
      <c r="A528" s="243"/>
      <c r="B528" s="252"/>
      <c r="C528" s="245">
        <f t="shared" si="76"/>
        <v>4</v>
      </c>
      <c r="D528" s="268"/>
      <c r="E528" s="325"/>
      <c r="F528" s="325"/>
      <c r="G528" s="268"/>
      <c r="H528" s="273"/>
      <c r="I528" s="289"/>
      <c r="J528" s="295" t="s">
        <v>559</v>
      </c>
      <c r="K528" s="295"/>
      <c r="L528" s="273"/>
      <c r="M528" s="273"/>
      <c r="N528" s="290">
        <v>14</v>
      </c>
      <c r="O528" s="572">
        <f t="shared" si="89"/>
        <v>86</v>
      </c>
      <c r="P528" s="573">
        <f t="shared" si="90"/>
        <v>86</v>
      </c>
      <c r="Q528" s="572">
        <f t="shared" si="91"/>
        <v>158</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4" x14ac:dyDescent="0.35">
      <c r="A529" s="243"/>
      <c r="B529" s="252"/>
      <c r="C529" s="245">
        <f>INT($C$229)+4</f>
        <v>5</v>
      </c>
      <c r="D529" s="268"/>
      <c r="E529" s="325"/>
      <c r="F529" s="325"/>
      <c r="G529" s="268"/>
      <c r="H529" s="289" t="str">
        <f>H$249</f>
        <v>Win</v>
      </c>
      <c r="I529" s="289">
        <v>0</v>
      </c>
      <c r="J529" s="295" t="s">
        <v>577</v>
      </c>
      <c r="K529" s="295"/>
      <c r="L529" s="273"/>
      <c r="M529" s="273"/>
      <c r="N529" s="273">
        <v>0</v>
      </c>
      <c r="O529" s="273">
        <v>0</v>
      </c>
      <c r="P529" s="273">
        <v>0</v>
      </c>
      <c r="Q529" s="273">
        <v>0</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collapsed="1" x14ac:dyDescent="0.35">
      <c r="A530" s="243"/>
      <c r="B530" s="252"/>
      <c r="C530" s="245">
        <f t="shared" si="76"/>
        <v>4</v>
      </c>
      <c r="D530" s="268"/>
      <c r="E530" s="325"/>
      <c r="F530" s="325"/>
      <c r="G530" s="268"/>
      <c r="H530" s="273"/>
      <c r="I530" s="289"/>
      <c r="J530" s="295" t="s">
        <v>877</v>
      </c>
      <c r="K530" s="295"/>
      <c r="L530" s="273"/>
      <c r="M530" s="273"/>
      <c r="N530" s="575">
        <f t="shared" ref="N530:N536" si="92">IF(N490=0,0,N490+24)</f>
        <v>25</v>
      </c>
      <c r="O530" s="572">
        <f>IF(N530=0,0,N530+72)</f>
        <v>97</v>
      </c>
      <c r="P530" s="573">
        <f>O530</f>
        <v>97</v>
      </c>
      <c r="Q530" s="572">
        <f>IF(P530=0,0,P530+72)</f>
        <v>169</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4" x14ac:dyDescent="0.35">
      <c r="A531" s="243"/>
      <c r="B531" s="252"/>
      <c r="C531" s="245">
        <f t="shared" ref="C531:C603" si="93">INT($C$229)+4</f>
        <v>5</v>
      </c>
      <c r="D531" s="268"/>
      <c r="E531" s="325"/>
      <c r="F531" s="325"/>
      <c r="G531" s="268"/>
      <c r="H531" s="273"/>
      <c r="I531" s="289"/>
      <c r="J531" s="295" t="s">
        <v>138</v>
      </c>
      <c r="K531" s="295"/>
      <c r="L531" s="273"/>
      <c r="M531" s="273"/>
      <c r="N531" s="575">
        <f t="shared" si="92"/>
        <v>0</v>
      </c>
      <c r="O531" s="572">
        <f t="shared" ref="O531:O536" si="94">IF(N531=0,0,N531+72)</f>
        <v>0</v>
      </c>
      <c r="P531" s="573">
        <f t="shared" ref="P531:P536" si="95">O531</f>
        <v>0</v>
      </c>
      <c r="Q531" s="572">
        <f t="shared" ref="Q531:Q536" si="96">IF(P531=0,0,P531+72)</f>
        <v>0</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 t="shared" si="93"/>
        <v>5</v>
      </c>
      <c r="D532" s="268"/>
      <c r="E532" s="325"/>
      <c r="F532" s="325"/>
      <c r="G532" s="268"/>
      <c r="H532" s="273"/>
      <c r="I532" s="289"/>
      <c r="J532" s="295" t="s">
        <v>583</v>
      </c>
      <c r="K532" s="295"/>
      <c r="L532" s="273"/>
      <c r="M532" s="273"/>
      <c r="N532" s="575">
        <f t="shared" si="92"/>
        <v>0</v>
      </c>
      <c r="O532" s="572">
        <f t="shared" si="94"/>
        <v>0</v>
      </c>
      <c r="P532" s="573">
        <f t="shared" si="95"/>
        <v>0</v>
      </c>
      <c r="Q532" s="572">
        <f t="shared" si="96"/>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 t="shared" si="93"/>
        <v>5</v>
      </c>
      <c r="D533" s="268"/>
      <c r="E533" s="325"/>
      <c r="F533" s="325"/>
      <c r="G533" s="268"/>
      <c r="H533" s="273"/>
      <c r="I533" s="289"/>
      <c r="J533" s="295" t="s">
        <v>584</v>
      </c>
      <c r="K533" s="295"/>
      <c r="L533" s="273"/>
      <c r="M533" s="273"/>
      <c r="N533" s="575">
        <f t="shared" si="92"/>
        <v>0</v>
      </c>
      <c r="O533" s="572">
        <f t="shared" si="94"/>
        <v>0</v>
      </c>
      <c r="P533" s="573">
        <f t="shared" si="95"/>
        <v>0</v>
      </c>
      <c r="Q533" s="572">
        <f t="shared" si="96"/>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si="93"/>
        <v>5</v>
      </c>
      <c r="D534" s="268"/>
      <c r="E534" s="325"/>
      <c r="F534" s="325"/>
      <c r="G534" s="268"/>
      <c r="H534" s="273"/>
      <c r="I534" s="289"/>
      <c r="J534" s="295" t="s">
        <v>585</v>
      </c>
      <c r="K534" s="295"/>
      <c r="L534" s="273"/>
      <c r="M534" s="273"/>
      <c r="N534" s="575">
        <f t="shared" si="92"/>
        <v>0</v>
      </c>
      <c r="O534" s="572">
        <f t="shared" si="94"/>
        <v>0</v>
      </c>
      <c r="P534" s="573">
        <f t="shared" si="95"/>
        <v>0</v>
      </c>
      <c r="Q534" s="572">
        <f t="shared" si="96"/>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559</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89"/>
      <c r="I537" s="289">
        <v>1</v>
      </c>
      <c r="J537" s="295" t="s">
        <v>577</v>
      </c>
      <c r="K537" s="295"/>
      <c r="L537" s="273"/>
      <c r="M537" s="273"/>
      <c r="N537" s="273">
        <v>0</v>
      </c>
      <c r="O537" s="273">
        <v>0</v>
      </c>
      <c r="P537" s="273">
        <v>0</v>
      </c>
      <c r="Q537" s="273">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3" collapsed="1" x14ac:dyDescent="0.35">
      <c r="A538" s="243"/>
      <c r="B538" s="252"/>
      <c r="C538" s="245">
        <f>INT($C$229)+3</f>
        <v>4</v>
      </c>
      <c r="D538" s="268"/>
      <c r="E538" s="325"/>
      <c r="F538" s="325"/>
      <c r="G538" s="268"/>
      <c r="H538" s="273"/>
      <c r="I538" s="289"/>
      <c r="J538" s="295" t="s">
        <v>877</v>
      </c>
      <c r="K538" s="295"/>
      <c r="L538" s="273"/>
      <c r="M538" s="273"/>
      <c r="N538" s="575">
        <f t="shared" ref="N538:N544" si="97">IF(N498=0,0,N498+24)</f>
        <v>25</v>
      </c>
      <c r="O538" s="572">
        <f>IF(N538=0,0,N538+72)</f>
        <v>97</v>
      </c>
      <c r="P538" s="573">
        <f>O538</f>
        <v>97</v>
      </c>
      <c r="Q538" s="572">
        <f>IF(P538=0,0,P538+72)</f>
        <v>169</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138</v>
      </c>
      <c r="K539" s="295"/>
      <c r="L539" s="273"/>
      <c r="M539" s="273"/>
      <c r="N539" s="575">
        <f t="shared" si="97"/>
        <v>26</v>
      </c>
      <c r="O539" s="572">
        <f t="shared" ref="O539:O544" si="98">IF(N539=0,0,N539+72)</f>
        <v>98</v>
      </c>
      <c r="P539" s="573">
        <f t="shared" ref="P539:P544" si="99">O539</f>
        <v>98</v>
      </c>
      <c r="Q539" s="572">
        <f t="shared" ref="Q539:Q544" si="100">IF(P539=0,0,P539+72)</f>
        <v>170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583</v>
      </c>
      <c r="K540" s="295"/>
      <c r="L540" s="273"/>
      <c r="M540" s="273"/>
      <c r="N540" s="575">
        <f t="shared" si="97"/>
        <v>27</v>
      </c>
      <c r="O540" s="572">
        <f t="shared" si="98"/>
        <v>99</v>
      </c>
      <c r="P540" s="573">
        <f t="shared" si="99"/>
        <v>99</v>
      </c>
      <c r="Q540" s="572">
        <f t="shared" si="100"/>
        <v>171</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73"/>
      <c r="I541" s="289"/>
      <c r="J541" s="295" t="s">
        <v>584</v>
      </c>
      <c r="K541" s="295"/>
      <c r="L541" s="273"/>
      <c r="M541" s="273"/>
      <c r="N541" s="575">
        <f t="shared" si="97"/>
        <v>27</v>
      </c>
      <c r="O541" s="572">
        <f t="shared" si="98"/>
        <v>99</v>
      </c>
      <c r="P541" s="573">
        <f t="shared" si="99"/>
        <v>99</v>
      </c>
      <c r="Q541" s="572">
        <f t="shared" si="100"/>
        <v>171</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585</v>
      </c>
      <c r="K542" s="295"/>
      <c r="L542" s="273"/>
      <c r="M542" s="273"/>
      <c r="N542" s="575">
        <f t="shared" si="97"/>
        <v>27</v>
      </c>
      <c r="O542" s="572">
        <f t="shared" si="98"/>
        <v>99</v>
      </c>
      <c r="P542" s="573">
        <f t="shared" si="99"/>
        <v>99</v>
      </c>
      <c r="Q542" s="572">
        <f t="shared" si="100"/>
        <v>171</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559</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89"/>
      <c r="I545" s="289">
        <v>2</v>
      </c>
      <c r="J545" s="295" t="s">
        <v>577</v>
      </c>
      <c r="K545" s="295"/>
      <c r="L545" s="273"/>
      <c r="M545" s="273"/>
      <c r="N545" s="273">
        <v>0</v>
      </c>
      <c r="O545" s="273">
        <v>0</v>
      </c>
      <c r="P545" s="273">
        <v>0</v>
      </c>
      <c r="Q545" s="273">
        <v>0</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3" collapsed="1" x14ac:dyDescent="0.35">
      <c r="A546" s="243"/>
      <c r="B546" s="252"/>
      <c r="C546" s="245">
        <f>INT($C$229)+3</f>
        <v>4</v>
      </c>
      <c r="D546" s="268"/>
      <c r="E546" s="325"/>
      <c r="F546" s="325"/>
      <c r="G546" s="268"/>
      <c r="H546" s="273"/>
      <c r="I546" s="289"/>
      <c r="J546" s="295" t="s">
        <v>877</v>
      </c>
      <c r="K546" s="295"/>
      <c r="L546" s="273"/>
      <c r="M546" s="273"/>
      <c r="N546" s="575">
        <f t="shared" ref="N546:N552" si="101">IF(N506=0,0,N506+24)</f>
        <v>25</v>
      </c>
      <c r="O546" s="572">
        <f>IF(N546=0,0,N546+72)</f>
        <v>97</v>
      </c>
      <c r="P546" s="573">
        <f>O546</f>
        <v>97</v>
      </c>
      <c r="Q546" s="572">
        <f>IF(P546=0,0,P546+72)</f>
        <v>169</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138</v>
      </c>
      <c r="K547" s="295"/>
      <c r="L547" s="273"/>
      <c r="M547" s="273"/>
      <c r="N547" s="575">
        <f t="shared" si="101"/>
        <v>28</v>
      </c>
      <c r="O547" s="572">
        <f t="shared" ref="O547:O552" si="102">IF(N547=0,0,N547+72)</f>
        <v>100</v>
      </c>
      <c r="P547" s="573">
        <f t="shared" ref="P547:P552" si="103">O547</f>
        <v>100</v>
      </c>
      <c r="Q547" s="572">
        <f t="shared" ref="Q547:Q552" si="104">IF(P547=0,0,P547+72)</f>
        <v>172</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583</v>
      </c>
      <c r="K548" s="295"/>
      <c r="L548" s="273"/>
      <c r="M548" s="273"/>
      <c r="N548" s="575">
        <f t="shared" si="101"/>
        <v>29</v>
      </c>
      <c r="O548" s="572">
        <f t="shared" si="102"/>
        <v>101</v>
      </c>
      <c r="P548" s="573">
        <f t="shared" si="103"/>
        <v>101</v>
      </c>
      <c r="Q548" s="572">
        <f t="shared" si="104"/>
        <v>173</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73"/>
      <c r="I549" s="289"/>
      <c r="J549" s="295" t="s">
        <v>584</v>
      </c>
      <c r="K549" s="295"/>
      <c r="L549" s="273"/>
      <c r="M549" s="273"/>
      <c r="N549" s="575">
        <f t="shared" si="101"/>
        <v>29</v>
      </c>
      <c r="O549" s="572">
        <f t="shared" si="102"/>
        <v>101</v>
      </c>
      <c r="P549" s="573">
        <f t="shared" si="103"/>
        <v>101</v>
      </c>
      <c r="Q549" s="572">
        <f t="shared" si="104"/>
        <v>173</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585</v>
      </c>
      <c r="K550" s="295"/>
      <c r="L550" s="273"/>
      <c r="M550" s="273"/>
      <c r="N550" s="575">
        <f t="shared" si="101"/>
        <v>30</v>
      </c>
      <c r="O550" s="572">
        <f t="shared" si="102"/>
        <v>102</v>
      </c>
      <c r="P550" s="573">
        <f t="shared" si="103"/>
        <v>102</v>
      </c>
      <c r="Q550" s="572">
        <f t="shared" si="104"/>
        <v>174</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30</v>
      </c>
      <c r="O551" s="572">
        <f t="shared" si="102"/>
        <v>102</v>
      </c>
      <c r="P551" s="573">
        <f t="shared" si="103"/>
        <v>102</v>
      </c>
      <c r="Q551" s="572">
        <f t="shared" si="104"/>
        <v>174</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559</v>
      </c>
      <c r="K552" s="295"/>
      <c r="L552" s="273"/>
      <c r="M552" s="273"/>
      <c r="N552" s="575">
        <f t="shared" si="101"/>
        <v>30</v>
      </c>
      <c r="O552" s="572">
        <f t="shared" si="102"/>
        <v>102</v>
      </c>
      <c r="P552" s="573">
        <f t="shared" si="103"/>
        <v>102</v>
      </c>
      <c r="Q552" s="572">
        <f t="shared" si="104"/>
        <v>174</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89"/>
      <c r="I553" s="289">
        <v>3</v>
      </c>
      <c r="J553" s="295" t="s">
        <v>577</v>
      </c>
      <c r="K553" s="295"/>
      <c r="L553" s="273"/>
      <c r="M553" s="273"/>
      <c r="N553" s="273">
        <v>0</v>
      </c>
      <c r="O553" s="273">
        <v>0</v>
      </c>
      <c r="P553" s="273">
        <v>0</v>
      </c>
      <c r="Q553" s="273">
        <v>0</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3" collapsed="1" x14ac:dyDescent="0.35">
      <c r="A554" s="243"/>
      <c r="B554" s="252"/>
      <c r="C554" s="245">
        <f>INT($C$229)+3</f>
        <v>4</v>
      </c>
      <c r="D554" s="268"/>
      <c r="E554" s="325"/>
      <c r="F554" s="325"/>
      <c r="G554" s="268"/>
      <c r="H554" s="273"/>
      <c r="I554" s="289"/>
      <c r="J554" s="295" t="s">
        <v>877</v>
      </c>
      <c r="K554" s="295"/>
      <c r="L554" s="273"/>
      <c r="M554" s="273"/>
      <c r="N554" s="575">
        <f t="shared" ref="N554:N560" si="105">IF(N514=0,0,N514+24)</f>
        <v>25</v>
      </c>
      <c r="O554" s="572">
        <f>IF(N554=0,0,N554+72)</f>
        <v>97</v>
      </c>
      <c r="P554" s="573">
        <f>O554</f>
        <v>97</v>
      </c>
      <c r="Q554" s="572">
        <f>IF(P554=0,0,P554+72)</f>
        <v>169</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138</v>
      </c>
      <c r="K555" s="295"/>
      <c r="L555" s="273"/>
      <c r="M555" s="273"/>
      <c r="N555" s="575">
        <f t="shared" si="105"/>
        <v>31</v>
      </c>
      <c r="O555" s="572">
        <f t="shared" ref="O555:O560" si="106">IF(N555=0,0,N555+72)</f>
        <v>103</v>
      </c>
      <c r="P555" s="573">
        <f t="shared" ref="P555:P568" si="107">O555</f>
        <v>103</v>
      </c>
      <c r="Q555" s="572">
        <f t="shared" ref="Q555:Q560" si="108">IF(P555=0,0,P555+72)</f>
        <v>175</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583</v>
      </c>
      <c r="K556" s="295"/>
      <c r="L556" s="273"/>
      <c r="M556" s="273"/>
      <c r="N556" s="575">
        <f t="shared" si="105"/>
        <v>32</v>
      </c>
      <c r="O556" s="572">
        <f t="shared" si="106"/>
        <v>104</v>
      </c>
      <c r="P556" s="573">
        <f t="shared" si="107"/>
        <v>104</v>
      </c>
      <c r="Q556" s="572">
        <f t="shared" si="108"/>
        <v>176</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73"/>
      <c r="I557" s="289"/>
      <c r="J557" s="295" t="s">
        <v>584</v>
      </c>
      <c r="K557" s="295"/>
      <c r="L557" s="273"/>
      <c r="M557" s="273"/>
      <c r="N557" s="575">
        <f t="shared" si="105"/>
        <v>32</v>
      </c>
      <c r="O557" s="572">
        <f t="shared" si="106"/>
        <v>104</v>
      </c>
      <c r="P557" s="573">
        <f t="shared" si="107"/>
        <v>104</v>
      </c>
      <c r="Q557" s="572">
        <f t="shared" si="108"/>
        <v>176</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585</v>
      </c>
      <c r="K558" s="295"/>
      <c r="L558" s="273"/>
      <c r="M558" s="273"/>
      <c r="N558" s="575">
        <f t="shared" si="105"/>
        <v>33</v>
      </c>
      <c r="O558" s="572">
        <f t="shared" si="106"/>
        <v>105</v>
      </c>
      <c r="P558" s="573">
        <f t="shared" si="107"/>
        <v>105</v>
      </c>
      <c r="Q558" s="572">
        <f t="shared" si="108"/>
        <v>177</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33</v>
      </c>
      <c r="O559" s="572">
        <f t="shared" si="106"/>
        <v>105</v>
      </c>
      <c r="P559" s="573">
        <f t="shared" si="107"/>
        <v>105</v>
      </c>
      <c r="Q559" s="572">
        <f t="shared" si="108"/>
        <v>177</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559</v>
      </c>
      <c r="K560" s="295"/>
      <c r="L560" s="273"/>
      <c r="M560" s="273"/>
      <c r="N560" s="575">
        <f t="shared" si="105"/>
        <v>34</v>
      </c>
      <c r="O560" s="572">
        <f t="shared" si="106"/>
        <v>106</v>
      </c>
      <c r="P560" s="573">
        <f t="shared" si="107"/>
        <v>106</v>
      </c>
      <c r="Q560" s="572">
        <f t="shared" si="108"/>
        <v>178</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89"/>
      <c r="I561" s="289">
        <v>4</v>
      </c>
      <c r="J561" s="295" t="s">
        <v>577</v>
      </c>
      <c r="K561" s="295"/>
      <c r="L561" s="273"/>
      <c r="M561" s="273"/>
      <c r="N561" s="273">
        <v>0</v>
      </c>
      <c r="O561" s="273">
        <v>0</v>
      </c>
      <c r="P561" s="273">
        <v>0</v>
      </c>
      <c r="Q561" s="273">
        <v>0</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3" collapsed="1" x14ac:dyDescent="0.35">
      <c r="A562" s="243"/>
      <c r="B562" s="252"/>
      <c r="C562" s="245">
        <f>INT($C$229)+3</f>
        <v>4</v>
      </c>
      <c r="D562" s="268"/>
      <c r="E562" s="325"/>
      <c r="F562" s="325"/>
      <c r="G562" s="268"/>
      <c r="H562" s="273"/>
      <c r="I562" s="289"/>
      <c r="J562" s="295" t="s">
        <v>877</v>
      </c>
      <c r="K562" s="295"/>
      <c r="L562" s="273"/>
      <c r="M562" s="273"/>
      <c r="N562" s="575">
        <f t="shared" ref="N562:N568" si="109">IF(N522=0,0,N522+24)</f>
        <v>25</v>
      </c>
      <c r="O562" s="572">
        <f>IF(N562=0,0,N562+72)</f>
        <v>97</v>
      </c>
      <c r="P562" s="573">
        <f>O562</f>
        <v>97</v>
      </c>
      <c r="Q562" s="572">
        <f>IF(P562=0,0,P562+72)</f>
        <v>169</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138</v>
      </c>
      <c r="K563" s="295"/>
      <c r="L563" s="273"/>
      <c r="M563" s="273"/>
      <c r="N563" s="575">
        <f t="shared" si="109"/>
        <v>35</v>
      </c>
      <c r="O563" s="572">
        <f t="shared" ref="O563:O568" si="110">IF(N563=0,0,N563+72)</f>
        <v>107</v>
      </c>
      <c r="P563" s="573">
        <f t="shared" si="107"/>
        <v>107</v>
      </c>
      <c r="Q563" s="572">
        <f t="shared" ref="Q563:Q568" si="111">IF(P563=0,0,P563+72)</f>
        <v>179</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583</v>
      </c>
      <c r="K564" s="295"/>
      <c r="L564" s="273"/>
      <c r="M564" s="273"/>
      <c r="N564" s="575">
        <f t="shared" si="109"/>
        <v>36</v>
      </c>
      <c r="O564" s="572">
        <f t="shared" si="110"/>
        <v>108</v>
      </c>
      <c r="P564" s="573">
        <f t="shared" si="107"/>
        <v>108</v>
      </c>
      <c r="Q564" s="572">
        <f t="shared" si="111"/>
        <v>180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73"/>
      <c r="I565" s="289"/>
      <c r="J565" s="295" t="s">
        <v>584</v>
      </c>
      <c r="K565" s="295"/>
      <c r="L565" s="273"/>
      <c r="M565" s="273"/>
      <c r="N565" s="575">
        <f t="shared" si="109"/>
        <v>36</v>
      </c>
      <c r="O565" s="572">
        <f t="shared" si="110"/>
        <v>108</v>
      </c>
      <c r="P565" s="573">
        <f t="shared" si="107"/>
        <v>108</v>
      </c>
      <c r="Q565" s="572">
        <f t="shared" si="111"/>
        <v>180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585</v>
      </c>
      <c r="K566" s="295"/>
      <c r="L566" s="273"/>
      <c r="M566" s="273"/>
      <c r="N566" s="575">
        <f t="shared" si="109"/>
        <v>37</v>
      </c>
      <c r="O566" s="572">
        <f t="shared" si="110"/>
        <v>109</v>
      </c>
      <c r="P566" s="573">
        <f t="shared" si="107"/>
        <v>109</v>
      </c>
      <c r="Q566" s="572">
        <f t="shared" si="111"/>
        <v>181</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37</v>
      </c>
      <c r="O567" s="572">
        <f t="shared" si="110"/>
        <v>109</v>
      </c>
      <c r="P567" s="573">
        <f t="shared" si="107"/>
        <v>109</v>
      </c>
      <c r="Q567" s="572">
        <f t="shared" si="111"/>
        <v>181</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559</v>
      </c>
      <c r="K568" s="295"/>
      <c r="L568" s="273"/>
      <c r="M568" s="273"/>
      <c r="N568" s="575">
        <f t="shared" si="109"/>
        <v>38</v>
      </c>
      <c r="O568" s="572">
        <f t="shared" si="110"/>
        <v>110</v>
      </c>
      <c r="P568" s="573">
        <f t="shared" si="107"/>
        <v>110</v>
      </c>
      <c r="Q568" s="572">
        <f t="shared" si="111"/>
        <v>182</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89" t="str">
        <f>H$250</f>
        <v>Spr</v>
      </c>
      <c r="I569" s="289">
        <v>0</v>
      </c>
      <c r="J569" s="295" t="s">
        <v>577</v>
      </c>
      <c r="K569" s="295"/>
      <c r="L569" s="273"/>
      <c r="M569" s="273"/>
      <c r="N569" s="273">
        <v>0</v>
      </c>
      <c r="O569" s="273">
        <v>0</v>
      </c>
      <c r="P569" s="273">
        <v>0</v>
      </c>
      <c r="Q569" s="273">
        <v>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3" collapsed="1" x14ac:dyDescent="0.35">
      <c r="A570" s="243"/>
      <c r="B570" s="252"/>
      <c r="C570" s="245">
        <f>INT($C$229)+3</f>
        <v>4</v>
      </c>
      <c r="D570" s="268"/>
      <c r="E570" s="325"/>
      <c r="F570" s="325"/>
      <c r="G570" s="268"/>
      <c r="H570" s="273"/>
      <c r="I570" s="289"/>
      <c r="J570" s="295" t="s">
        <v>877</v>
      </c>
      <c r="K570" s="295"/>
      <c r="L570" s="273"/>
      <c r="M570" s="273"/>
      <c r="N570" s="575">
        <f t="shared" ref="N570:N576" si="112">IF(N530=0,0,N530+24)</f>
        <v>49</v>
      </c>
      <c r="O570" s="572">
        <f>IF(N570=0,0,N570+72)</f>
        <v>121</v>
      </c>
      <c r="P570" s="573">
        <f>O570</f>
        <v>121</v>
      </c>
      <c r="Q570" s="572">
        <f>IF(P570=0,0,P570+72)</f>
        <v>193</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138</v>
      </c>
      <c r="K571" s="295"/>
      <c r="L571" s="273"/>
      <c r="M571" s="273"/>
      <c r="N571" s="575">
        <f t="shared" si="112"/>
        <v>0</v>
      </c>
      <c r="O571" s="572">
        <f t="shared" ref="O571:O576" si="113">IF(N571=0,0,N571+72)</f>
        <v>0</v>
      </c>
      <c r="P571" s="573">
        <f t="shared" ref="P571:P576" si="114">O571</f>
        <v>0</v>
      </c>
      <c r="Q571" s="572">
        <f t="shared" ref="Q571:Q576" si="115">IF(P571=0,0,P571+72)</f>
        <v>0</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583</v>
      </c>
      <c r="K572" s="295"/>
      <c r="L572" s="273"/>
      <c r="M572" s="273"/>
      <c r="N572" s="575">
        <f t="shared" si="112"/>
        <v>0</v>
      </c>
      <c r="O572" s="572">
        <f t="shared" si="113"/>
        <v>0</v>
      </c>
      <c r="P572" s="573">
        <f t="shared" si="114"/>
        <v>0</v>
      </c>
      <c r="Q572" s="572">
        <f t="shared" si="115"/>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73"/>
      <c r="I573" s="289"/>
      <c r="J573" s="295" t="s">
        <v>584</v>
      </c>
      <c r="K573" s="295"/>
      <c r="L573" s="273"/>
      <c r="M573" s="273"/>
      <c r="N573" s="575">
        <f t="shared" si="112"/>
        <v>0</v>
      </c>
      <c r="O573" s="572">
        <f t="shared" si="113"/>
        <v>0</v>
      </c>
      <c r="P573" s="573">
        <f t="shared" si="114"/>
        <v>0</v>
      </c>
      <c r="Q573" s="572">
        <f t="shared" si="115"/>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585</v>
      </c>
      <c r="K574" s="295"/>
      <c r="L574" s="273"/>
      <c r="M574" s="273"/>
      <c r="N574" s="575">
        <f t="shared" si="112"/>
        <v>0</v>
      </c>
      <c r="O574" s="572">
        <f t="shared" si="113"/>
        <v>0</v>
      </c>
      <c r="P574" s="573">
        <f t="shared" si="114"/>
        <v>0</v>
      </c>
      <c r="Q574" s="572">
        <f t="shared" si="115"/>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559</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89"/>
      <c r="I577" s="289">
        <v>1</v>
      </c>
      <c r="J577" s="295" t="s">
        <v>577</v>
      </c>
      <c r="K577" s="295"/>
      <c r="L577" s="273"/>
      <c r="M577" s="273"/>
      <c r="N577" s="273">
        <v>0</v>
      </c>
      <c r="O577" s="273">
        <v>0</v>
      </c>
      <c r="P577" s="273">
        <v>0</v>
      </c>
      <c r="Q577" s="273">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3" collapsed="1" x14ac:dyDescent="0.35">
      <c r="A578" s="243"/>
      <c r="B578" s="252"/>
      <c r="C578" s="245">
        <f>INT($C$229)+3</f>
        <v>4</v>
      </c>
      <c r="D578" s="268"/>
      <c r="E578" s="325"/>
      <c r="F578" s="325"/>
      <c r="G578" s="268"/>
      <c r="H578" s="273"/>
      <c r="I578" s="289"/>
      <c r="J578" s="295" t="s">
        <v>877</v>
      </c>
      <c r="K578" s="295"/>
      <c r="L578" s="273"/>
      <c r="M578" s="273"/>
      <c r="N578" s="575">
        <f t="shared" ref="N578:N584" si="116">IF(N538=0,0,N538+24)</f>
        <v>49</v>
      </c>
      <c r="O578" s="572">
        <f>IF(N578=0,0,N578+72)</f>
        <v>121</v>
      </c>
      <c r="P578" s="573">
        <f>O578</f>
        <v>121</v>
      </c>
      <c r="Q578" s="572">
        <f>IF(P578=0,0,P578+72)</f>
        <v>193</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138</v>
      </c>
      <c r="K579" s="295"/>
      <c r="L579" s="273"/>
      <c r="M579" s="273"/>
      <c r="N579" s="575">
        <f t="shared" si="116"/>
        <v>50</v>
      </c>
      <c r="O579" s="572">
        <f t="shared" ref="O579:O584" si="117">IF(N579=0,0,N579+72)</f>
        <v>122</v>
      </c>
      <c r="P579" s="573">
        <f t="shared" ref="P579:P584" si="118">O579</f>
        <v>122</v>
      </c>
      <c r="Q579" s="572">
        <f t="shared" ref="Q579:Q584" si="119">IF(P579=0,0,P579+72)</f>
        <v>194</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583</v>
      </c>
      <c r="K580" s="295"/>
      <c r="L580" s="273"/>
      <c r="M580" s="273"/>
      <c r="N580" s="575">
        <f t="shared" si="116"/>
        <v>51</v>
      </c>
      <c r="O580" s="572">
        <f t="shared" si="117"/>
        <v>123</v>
      </c>
      <c r="P580" s="573">
        <f t="shared" si="118"/>
        <v>123</v>
      </c>
      <c r="Q580" s="572">
        <f t="shared" si="119"/>
        <v>195</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73"/>
      <c r="I581" s="289"/>
      <c r="J581" s="295" t="s">
        <v>584</v>
      </c>
      <c r="K581" s="295"/>
      <c r="L581" s="273"/>
      <c r="M581" s="273"/>
      <c r="N581" s="575">
        <f t="shared" si="116"/>
        <v>51</v>
      </c>
      <c r="O581" s="572">
        <f t="shared" si="117"/>
        <v>123</v>
      </c>
      <c r="P581" s="573">
        <f t="shared" si="118"/>
        <v>123</v>
      </c>
      <c r="Q581" s="572">
        <f t="shared" si="119"/>
        <v>195</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585</v>
      </c>
      <c r="K582" s="295"/>
      <c r="L582" s="273"/>
      <c r="M582" s="273"/>
      <c r="N582" s="575">
        <f t="shared" si="116"/>
        <v>51</v>
      </c>
      <c r="O582" s="572">
        <f t="shared" si="117"/>
        <v>123</v>
      </c>
      <c r="P582" s="573">
        <f t="shared" si="118"/>
        <v>123</v>
      </c>
      <c r="Q582" s="572">
        <f t="shared" si="119"/>
        <v>195</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559</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89"/>
      <c r="I585" s="289">
        <v>2</v>
      </c>
      <c r="J585" s="295" t="s">
        <v>577</v>
      </c>
      <c r="K585" s="295"/>
      <c r="L585" s="273"/>
      <c r="M585" s="273"/>
      <c r="N585" s="273">
        <v>0</v>
      </c>
      <c r="O585" s="273">
        <v>0</v>
      </c>
      <c r="P585" s="273">
        <v>0</v>
      </c>
      <c r="Q585" s="273">
        <v>0</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3" collapsed="1" x14ac:dyDescent="0.35">
      <c r="A586" s="243"/>
      <c r="B586" s="252"/>
      <c r="C586" s="245">
        <f>INT($C$229)+3</f>
        <v>4</v>
      </c>
      <c r="D586" s="268"/>
      <c r="E586" s="325"/>
      <c r="F586" s="325"/>
      <c r="G586" s="268"/>
      <c r="H586" s="273"/>
      <c r="I586" s="289"/>
      <c r="J586" s="295" t="s">
        <v>877</v>
      </c>
      <c r="K586" s="295"/>
      <c r="L586" s="273"/>
      <c r="M586" s="273"/>
      <c r="N586" s="575">
        <f t="shared" ref="N586:N592" si="120">IF(N546=0,0,N546+24)</f>
        <v>49</v>
      </c>
      <c r="O586" s="572">
        <f>IF(N586=0,0,N586+72)</f>
        <v>121</v>
      </c>
      <c r="P586" s="573">
        <f>O586</f>
        <v>121</v>
      </c>
      <c r="Q586" s="572">
        <f>IF(P586=0,0,P586+72)</f>
        <v>193</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138</v>
      </c>
      <c r="K587" s="295"/>
      <c r="L587" s="273"/>
      <c r="M587" s="273"/>
      <c r="N587" s="575">
        <f t="shared" si="120"/>
        <v>52</v>
      </c>
      <c r="O587" s="572">
        <f t="shared" ref="O587:O592" si="121">IF(N587=0,0,N587+72)</f>
        <v>124</v>
      </c>
      <c r="P587" s="573">
        <f t="shared" ref="P587:P592" si="122">O587</f>
        <v>124</v>
      </c>
      <c r="Q587" s="572">
        <f t="shared" ref="Q587:Q592" si="123">IF(P587=0,0,P587+72)</f>
        <v>196</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583</v>
      </c>
      <c r="K588" s="295"/>
      <c r="L588" s="273"/>
      <c r="M588" s="273"/>
      <c r="N588" s="575">
        <f t="shared" si="120"/>
        <v>53</v>
      </c>
      <c r="O588" s="572">
        <f t="shared" si="121"/>
        <v>125</v>
      </c>
      <c r="P588" s="573">
        <f t="shared" si="122"/>
        <v>125</v>
      </c>
      <c r="Q588" s="572">
        <f t="shared" si="123"/>
        <v>197</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73"/>
      <c r="I589" s="289"/>
      <c r="J589" s="295" t="s">
        <v>584</v>
      </c>
      <c r="K589" s="295"/>
      <c r="L589" s="273"/>
      <c r="M589" s="273"/>
      <c r="N589" s="575">
        <f t="shared" si="120"/>
        <v>53</v>
      </c>
      <c r="O589" s="572">
        <f t="shared" si="121"/>
        <v>125</v>
      </c>
      <c r="P589" s="573">
        <f t="shared" si="122"/>
        <v>125</v>
      </c>
      <c r="Q589" s="572">
        <f t="shared" si="123"/>
        <v>197</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585</v>
      </c>
      <c r="K590" s="295"/>
      <c r="L590" s="273"/>
      <c r="M590" s="273"/>
      <c r="N590" s="575">
        <f t="shared" si="120"/>
        <v>54</v>
      </c>
      <c r="O590" s="572">
        <f t="shared" si="121"/>
        <v>126</v>
      </c>
      <c r="P590" s="573">
        <f t="shared" si="122"/>
        <v>126</v>
      </c>
      <c r="Q590" s="572">
        <f t="shared" si="123"/>
        <v>198</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54</v>
      </c>
      <c r="O591" s="572">
        <f t="shared" si="121"/>
        <v>126</v>
      </c>
      <c r="P591" s="573">
        <f t="shared" si="122"/>
        <v>126</v>
      </c>
      <c r="Q591" s="572">
        <f t="shared" si="123"/>
        <v>198</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559</v>
      </c>
      <c r="K592" s="295"/>
      <c r="L592" s="273"/>
      <c r="M592" s="273"/>
      <c r="N592" s="575">
        <f t="shared" si="120"/>
        <v>54</v>
      </c>
      <c r="O592" s="572">
        <f t="shared" si="121"/>
        <v>126</v>
      </c>
      <c r="P592" s="573">
        <f t="shared" si="122"/>
        <v>126</v>
      </c>
      <c r="Q592" s="572">
        <f t="shared" si="123"/>
        <v>198</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89"/>
      <c r="I593" s="289">
        <v>3</v>
      </c>
      <c r="J593" s="295" t="s">
        <v>577</v>
      </c>
      <c r="K593" s="295"/>
      <c r="L593" s="273"/>
      <c r="M593" s="273"/>
      <c r="N593" s="273">
        <v>0</v>
      </c>
      <c r="O593" s="273">
        <v>0</v>
      </c>
      <c r="P593" s="273">
        <v>0</v>
      </c>
      <c r="Q593" s="273">
        <v>0</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3" collapsed="1" x14ac:dyDescent="0.35">
      <c r="A594" s="243"/>
      <c r="B594" s="252"/>
      <c r="C594" s="245">
        <f>INT($C$229)+3</f>
        <v>4</v>
      </c>
      <c r="D594" s="268"/>
      <c r="E594" s="325"/>
      <c r="F594" s="325"/>
      <c r="G594" s="268"/>
      <c r="H594" s="273"/>
      <c r="I594" s="289"/>
      <c r="J594" s="295" t="s">
        <v>877</v>
      </c>
      <c r="K594" s="295"/>
      <c r="L594" s="273"/>
      <c r="M594" s="273"/>
      <c r="N594" s="575">
        <f t="shared" ref="N594:N600" si="124">IF(N554=0,0,N554+24)</f>
        <v>49</v>
      </c>
      <c r="O594" s="572">
        <f>IF(N594=0,0,N594+72)</f>
        <v>121</v>
      </c>
      <c r="P594" s="573">
        <f>O594</f>
        <v>121</v>
      </c>
      <c r="Q594" s="572">
        <f>IF(P594=0,0,P594+72)</f>
        <v>193</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138</v>
      </c>
      <c r="K595" s="295"/>
      <c r="L595" s="273"/>
      <c r="M595" s="273"/>
      <c r="N595" s="575">
        <f t="shared" si="124"/>
        <v>55</v>
      </c>
      <c r="O595" s="572">
        <f t="shared" ref="O595:O600" si="125">IF(N595=0,0,N595+72)</f>
        <v>127</v>
      </c>
      <c r="P595" s="573">
        <f t="shared" ref="P595:P600" si="126">O595</f>
        <v>127</v>
      </c>
      <c r="Q595" s="572">
        <f t="shared" ref="Q595:Q600" si="127">IF(P595=0,0,P595+72)</f>
        <v>199</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583</v>
      </c>
      <c r="K596" s="295"/>
      <c r="L596" s="273"/>
      <c r="M596" s="273"/>
      <c r="N596" s="575">
        <f t="shared" si="124"/>
        <v>56</v>
      </c>
      <c r="O596" s="572">
        <f t="shared" si="125"/>
        <v>128</v>
      </c>
      <c r="P596" s="573">
        <f t="shared" si="126"/>
        <v>128</v>
      </c>
      <c r="Q596" s="572">
        <f t="shared" si="127"/>
        <v>200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73"/>
      <c r="I597" s="289"/>
      <c r="J597" s="295" t="s">
        <v>584</v>
      </c>
      <c r="K597" s="295"/>
      <c r="L597" s="273"/>
      <c r="M597" s="273"/>
      <c r="N597" s="575">
        <f t="shared" si="124"/>
        <v>56</v>
      </c>
      <c r="O597" s="572">
        <f t="shared" si="125"/>
        <v>128</v>
      </c>
      <c r="P597" s="573">
        <f t="shared" si="126"/>
        <v>128</v>
      </c>
      <c r="Q597" s="572">
        <f t="shared" si="127"/>
        <v>200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585</v>
      </c>
      <c r="K598" s="295"/>
      <c r="L598" s="273"/>
      <c r="M598" s="273"/>
      <c r="N598" s="575">
        <f t="shared" si="124"/>
        <v>57</v>
      </c>
      <c r="O598" s="572">
        <f t="shared" si="125"/>
        <v>129</v>
      </c>
      <c r="P598" s="573">
        <f t="shared" si="126"/>
        <v>129</v>
      </c>
      <c r="Q598" s="572">
        <f t="shared" si="127"/>
        <v>201</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57</v>
      </c>
      <c r="O599" s="572">
        <f t="shared" si="125"/>
        <v>129</v>
      </c>
      <c r="P599" s="573">
        <f t="shared" si="126"/>
        <v>129</v>
      </c>
      <c r="Q599" s="572">
        <f t="shared" si="127"/>
        <v>201</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559</v>
      </c>
      <c r="K600" s="295"/>
      <c r="L600" s="273"/>
      <c r="M600" s="273"/>
      <c r="N600" s="575">
        <f t="shared" si="124"/>
        <v>58</v>
      </c>
      <c r="O600" s="572">
        <f t="shared" si="125"/>
        <v>130</v>
      </c>
      <c r="P600" s="573">
        <f t="shared" si="126"/>
        <v>130</v>
      </c>
      <c r="Q600" s="572">
        <f t="shared" si="127"/>
        <v>202</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89"/>
      <c r="I601" s="289">
        <v>4</v>
      </c>
      <c r="J601" s="295" t="s">
        <v>577</v>
      </c>
      <c r="K601" s="295"/>
      <c r="L601" s="273"/>
      <c r="M601" s="273"/>
      <c r="N601" s="273">
        <v>0</v>
      </c>
      <c r="O601" s="273">
        <v>0</v>
      </c>
      <c r="P601" s="273">
        <v>0</v>
      </c>
      <c r="Q601" s="273">
        <v>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3" collapsed="1" x14ac:dyDescent="0.35">
      <c r="A602" s="243"/>
      <c r="B602" s="252"/>
      <c r="C602" s="245">
        <f>INT($C$229)+3</f>
        <v>4</v>
      </c>
      <c r="D602" s="268"/>
      <c r="E602" s="325"/>
      <c r="F602" s="325"/>
      <c r="G602" s="268"/>
      <c r="H602" s="273"/>
      <c r="I602" s="289"/>
      <c r="J602" s="295" t="s">
        <v>877</v>
      </c>
      <c r="K602" s="295"/>
      <c r="L602" s="273"/>
      <c r="M602" s="273"/>
      <c r="N602" s="575">
        <f t="shared" ref="N602:N608" si="128">IF(N562=0,0,N562+24)</f>
        <v>49</v>
      </c>
      <c r="O602" s="572">
        <f>IF(N602=0,0,N602+72)</f>
        <v>121</v>
      </c>
      <c r="P602" s="573">
        <f>O602</f>
        <v>121</v>
      </c>
      <c r="Q602" s="572">
        <f>IF(P602=0,0,P602+72)</f>
        <v>193</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138</v>
      </c>
      <c r="K603" s="295"/>
      <c r="L603" s="273"/>
      <c r="M603" s="273"/>
      <c r="N603" s="575">
        <f t="shared" si="128"/>
        <v>59</v>
      </c>
      <c r="O603" s="572">
        <f t="shared" ref="O603:O608" si="129">IF(N603=0,0,N603+72)</f>
        <v>131</v>
      </c>
      <c r="P603" s="573">
        <f t="shared" ref="P603:P608" si="130">O603</f>
        <v>131</v>
      </c>
      <c r="Q603" s="572">
        <f t="shared" ref="Q603:Q608" si="131">IF(P603=0,0,P603+72)</f>
        <v>203</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INT($C$229)+4</f>
        <v>5</v>
      </c>
      <c r="D604" s="268"/>
      <c r="E604" s="325"/>
      <c r="F604" s="325"/>
      <c r="G604" s="268"/>
      <c r="H604" s="273"/>
      <c r="I604" s="289"/>
      <c r="J604" s="295" t="s">
        <v>583</v>
      </c>
      <c r="K604" s="295"/>
      <c r="L604" s="273"/>
      <c r="M604" s="273"/>
      <c r="N604" s="575">
        <f t="shared" si="128"/>
        <v>60</v>
      </c>
      <c r="O604" s="572">
        <f t="shared" si="129"/>
        <v>132</v>
      </c>
      <c r="P604" s="573">
        <f t="shared" si="130"/>
        <v>132</v>
      </c>
      <c r="Q604" s="572">
        <f t="shared" si="131"/>
        <v>204</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INT($C$229)+4</f>
        <v>5</v>
      </c>
      <c r="D605" s="268"/>
      <c r="E605" s="325"/>
      <c r="F605" s="325"/>
      <c r="G605" s="268"/>
      <c r="H605" s="273"/>
      <c r="I605" s="289"/>
      <c r="J605" s="295" t="s">
        <v>584</v>
      </c>
      <c r="K605" s="295"/>
      <c r="L605" s="273"/>
      <c r="M605" s="273"/>
      <c r="N605" s="575">
        <f t="shared" si="128"/>
        <v>60</v>
      </c>
      <c r="O605" s="572">
        <f t="shared" si="129"/>
        <v>132</v>
      </c>
      <c r="P605" s="573">
        <f t="shared" si="130"/>
        <v>132</v>
      </c>
      <c r="Q605" s="572">
        <f t="shared" si="131"/>
        <v>204</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INT($C$229)+4</f>
        <v>5</v>
      </c>
      <c r="D606" s="268"/>
      <c r="E606" s="325"/>
      <c r="F606" s="325"/>
      <c r="G606" s="268"/>
      <c r="H606" s="273"/>
      <c r="I606" s="289"/>
      <c r="J606" s="295" t="s">
        <v>585</v>
      </c>
      <c r="K606" s="295"/>
      <c r="L606" s="273"/>
      <c r="M606" s="273"/>
      <c r="N606" s="575">
        <f t="shared" si="128"/>
        <v>61</v>
      </c>
      <c r="O606" s="572">
        <f t="shared" si="129"/>
        <v>133</v>
      </c>
      <c r="P606" s="573">
        <f t="shared" si="130"/>
        <v>133</v>
      </c>
      <c r="Q606" s="572">
        <f t="shared" si="131"/>
        <v>205</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INT($C$229)+4</f>
        <v>5</v>
      </c>
      <c r="D607" s="268"/>
      <c r="E607" s="325"/>
      <c r="F607" s="325"/>
      <c r="G607" s="268"/>
      <c r="H607" s="273"/>
      <c r="I607" s="289"/>
      <c r="J607" s="295" t="s">
        <v>586</v>
      </c>
      <c r="K607" s="295"/>
      <c r="L607" s="273"/>
      <c r="M607" s="273"/>
      <c r="N607" s="575">
        <f t="shared" si="128"/>
        <v>61</v>
      </c>
      <c r="O607" s="572">
        <f t="shared" si="129"/>
        <v>133</v>
      </c>
      <c r="P607" s="573">
        <f t="shared" si="130"/>
        <v>133</v>
      </c>
      <c r="Q607" s="572">
        <f t="shared" si="131"/>
        <v>205</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INT($C$229)+4</f>
        <v>5</v>
      </c>
      <c r="D608" s="268"/>
      <c r="E608" s="325"/>
      <c r="F608" s="325"/>
      <c r="G608" s="268"/>
      <c r="H608" s="273"/>
      <c r="I608" s="289"/>
      <c r="J608" s="295" t="s">
        <v>559</v>
      </c>
      <c r="K608" s="295"/>
      <c r="L608" s="273"/>
      <c r="M608" s="273"/>
      <c r="N608" s="575">
        <f t="shared" si="128"/>
        <v>62</v>
      </c>
      <c r="O608" s="572">
        <f t="shared" si="129"/>
        <v>134</v>
      </c>
      <c r="P608" s="573">
        <f t="shared" si="130"/>
        <v>134</v>
      </c>
      <c r="Q608" s="572">
        <f t="shared" si="131"/>
        <v>206</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t="5.15" customHeight="1" outlineLevel="2" x14ac:dyDescent="0.35">
      <c r="A609" s="243"/>
      <c r="B609" s="252"/>
      <c r="C609" s="245">
        <f>INT($C$229)+2.005</f>
        <v>3.0049999999999999</v>
      </c>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c r="AC609" s="268"/>
      <c r="AD609" s="268"/>
      <c r="AE609" s="268"/>
      <c r="AF609" s="268"/>
      <c r="AG609" s="268"/>
      <c r="AH609" s="268"/>
      <c r="AI609" s="268"/>
      <c r="AJ609" s="268"/>
      <c r="AK609" s="268"/>
      <c r="AL609" s="268"/>
      <c r="AM609" s="268"/>
      <c r="AN609" s="268"/>
      <c r="AO609" s="268"/>
      <c r="AP609" s="268"/>
      <c r="AQ609" s="268" t="s">
        <v>395</v>
      </c>
      <c r="AR609" s="255"/>
      <c r="AS609" s="243"/>
      <c r="AT609" s="243"/>
      <c r="AU609" s="243"/>
    </row>
    <row r="610" spans="1:47" outlineLevel="2" collapsed="1" x14ac:dyDescent="0.35">
      <c r="A610" s="243"/>
      <c r="B610" s="252"/>
      <c r="C610" s="245">
        <f>INT($C$229)+2</f>
        <v>3</v>
      </c>
      <c r="D610" s="268"/>
      <c r="E610" s="325"/>
      <c r="F610" s="325"/>
      <c r="G610" s="268"/>
      <c r="H610" s="338" t="s">
        <v>570</v>
      </c>
      <c r="I610" s="296" t="s">
        <v>587</v>
      </c>
      <c r="J610" s="296"/>
      <c r="K610" s="388"/>
      <c r="L610" s="386">
        <f>COUNTA($I611:$I$635)/COUNTA($H611:$H$635)</f>
        <v>8</v>
      </c>
      <c r="M610" s="273"/>
      <c r="N610" s="296"/>
      <c r="O610" s="296"/>
      <c r="P610" s="296"/>
      <c r="Q610" s="296"/>
      <c r="R610" s="296" t="s">
        <v>588</v>
      </c>
      <c r="S610" s="296"/>
      <c r="T610" s="296"/>
      <c r="U610" s="296"/>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3" x14ac:dyDescent="0.35">
      <c r="A611" s="243"/>
      <c r="B611" s="252"/>
      <c r="C611" s="245">
        <f t="shared" ref="C611:C634" si="132">INT($C$229)+3</f>
        <v>4</v>
      </c>
      <c r="D611" s="268"/>
      <c r="E611" s="325"/>
      <c r="F611" s="325"/>
      <c r="G611" s="268"/>
      <c r="H611" s="289" t="str">
        <f>H$248</f>
        <v>Aut</v>
      </c>
      <c r="I611" s="295" t="s">
        <v>533</v>
      </c>
      <c r="J611" s="295"/>
      <c r="K611" s="273"/>
      <c r="L611" s="272"/>
      <c r="M611" s="273"/>
      <c r="N611" s="273"/>
      <c r="O611" s="273"/>
      <c r="P611" s="273"/>
      <c r="Q611" s="273"/>
      <c r="R611" s="290">
        <v>20</v>
      </c>
      <c r="S611" s="572">
        <f t="shared" ref="S611:S634" si="133">IF(R611=0,0,R611+72)</f>
        <v>92</v>
      </c>
      <c r="T611" s="573">
        <f t="shared" ref="T611:T634" si="134">S611</f>
        <v>92</v>
      </c>
      <c r="U611" s="572">
        <f t="shared" ref="U611:U634" si="135">IF(T611=0,0,T611+72)</f>
        <v>164</v>
      </c>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3" x14ac:dyDescent="0.35">
      <c r="A612" s="243"/>
      <c r="B612" s="252"/>
      <c r="C612" s="245">
        <f t="shared" si="132"/>
        <v>4</v>
      </c>
      <c r="D612" s="268"/>
      <c r="E612" s="325"/>
      <c r="F612" s="325"/>
      <c r="G612" s="268"/>
      <c r="H612" s="289"/>
      <c r="I612" s="295" t="s">
        <v>534</v>
      </c>
      <c r="J612" s="295"/>
      <c r="K612" s="273"/>
      <c r="L612" s="273"/>
      <c r="M612" s="273"/>
      <c r="N612" s="273"/>
      <c r="O612" s="273"/>
      <c r="P612" s="273"/>
      <c r="Q612" s="273"/>
      <c r="R612" s="290">
        <v>21</v>
      </c>
      <c r="S612" s="572">
        <f t="shared" si="133"/>
        <v>93</v>
      </c>
      <c r="T612" s="573">
        <f t="shared" si="134"/>
        <v>93</v>
      </c>
      <c r="U612" s="572">
        <f t="shared" si="135"/>
        <v>165</v>
      </c>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idden="1" outlineLevel="3" x14ac:dyDescent="0.35">
      <c r="A613" s="243"/>
      <c r="B613" s="252"/>
      <c r="C613" s="245">
        <f t="shared" si="132"/>
        <v>4</v>
      </c>
      <c r="D613" s="268"/>
      <c r="E613" s="325"/>
      <c r="F613" s="325"/>
      <c r="G613" s="268"/>
      <c r="H613" s="289"/>
      <c r="I613" s="295" t="s">
        <v>535</v>
      </c>
      <c r="J613" s="295"/>
      <c r="K613" s="273"/>
      <c r="L613" s="273"/>
      <c r="M613" s="273"/>
      <c r="N613" s="273"/>
      <c r="O613" s="273"/>
      <c r="P613" s="273"/>
      <c r="Q613" s="273"/>
      <c r="R613" s="273">
        <v>0</v>
      </c>
      <c r="S613" s="572">
        <f t="shared" si="133"/>
        <v>0</v>
      </c>
      <c r="T613" s="573">
        <f t="shared" si="134"/>
        <v>0</v>
      </c>
      <c r="U613" s="572">
        <f t="shared" si="135"/>
        <v>0</v>
      </c>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si="132"/>
        <v>4</v>
      </c>
      <c r="D614" s="268"/>
      <c r="E614" s="325"/>
      <c r="F614" s="325"/>
      <c r="G614" s="268"/>
      <c r="H614" s="289"/>
      <c r="I614" s="295" t="s">
        <v>520</v>
      </c>
      <c r="J614" s="295"/>
      <c r="K614" s="273"/>
      <c r="L614" s="273"/>
      <c r="M614" s="273"/>
      <c r="N614" s="273"/>
      <c r="O614" s="273"/>
      <c r="P614" s="273"/>
      <c r="Q614" s="273"/>
      <c r="R614" s="273">
        <v>0</v>
      </c>
      <c r="S614" s="572">
        <f t="shared" si="133"/>
        <v>0</v>
      </c>
      <c r="T614" s="573">
        <f t="shared" si="134"/>
        <v>0</v>
      </c>
      <c r="U614" s="572">
        <f t="shared" si="135"/>
        <v>0</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521</v>
      </c>
      <c r="J615" s="295"/>
      <c r="K615" s="273"/>
      <c r="L615" s="273"/>
      <c r="M615" s="273"/>
      <c r="N615" s="273"/>
      <c r="O615" s="273"/>
      <c r="P615" s="273"/>
      <c r="Q615" s="273"/>
      <c r="R615" s="273">
        <v>0</v>
      </c>
      <c r="S615" s="572">
        <f t="shared" si="133"/>
        <v>0</v>
      </c>
      <c r="T615" s="573">
        <f t="shared" si="134"/>
        <v>0</v>
      </c>
      <c r="U615" s="572">
        <f t="shared" si="135"/>
        <v>0</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522</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t="str">
        <f>H$249</f>
        <v>Win</v>
      </c>
      <c r="I619" s="295" t="s">
        <v>533</v>
      </c>
      <c r="J619" s="295"/>
      <c r="K619" s="273"/>
      <c r="L619" s="273"/>
      <c r="M619" s="273"/>
      <c r="N619" s="273"/>
      <c r="O619" s="273"/>
      <c r="P619" s="273"/>
      <c r="Q619" s="273"/>
      <c r="R619" s="576">
        <f>IF(R611=0,0,R611+24)</f>
        <v>44</v>
      </c>
      <c r="S619" s="572">
        <f t="shared" si="133"/>
        <v>116</v>
      </c>
      <c r="T619" s="573">
        <f t="shared" si="134"/>
        <v>116</v>
      </c>
      <c r="U619" s="572">
        <f t="shared" si="135"/>
        <v>188</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534</v>
      </c>
      <c r="J620" s="295"/>
      <c r="K620" s="273"/>
      <c r="L620" s="273"/>
      <c r="M620" s="273"/>
      <c r="N620" s="273"/>
      <c r="O620" s="273"/>
      <c r="P620" s="273"/>
      <c r="Q620" s="273"/>
      <c r="R620" s="576">
        <f>IF(R612=0,0,R612+24)</f>
        <v>45</v>
      </c>
      <c r="S620" s="572">
        <f t="shared" si="133"/>
        <v>117</v>
      </c>
      <c r="T620" s="573">
        <f t="shared" si="134"/>
        <v>117</v>
      </c>
      <c r="U620" s="572">
        <f t="shared" si="135"/>
        <v>189</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535</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520</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521</v>
      </c>
      <c r="J623" s="295"/>
      <c r="K623" s="273"/>
      <c r="L623" s="273"/>
      <c r="M623" s="273"/>
      <c r="N623" s="273"/>
      <c r="O623" s="273"/>
      <c r="P623" s="273"/>
      <c r="Q623" s="273"/>
      <c r="R623" s="273">
        <v>0</v>
      </c>
      <c r="S623" s="572">
        <f t="shared" si="133"/>
        <v>0</v>
      </c>
      <c r="T623" s="573">
        <f t="shared" si="134"/>
        <v>0</v>
      </c>
      <c r="U623" s="572">
        <f t="shared" si="135"/>
        <v>0</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522</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t="str">
        <f>H$250</f>
        <v>Spr</v>
      </c>
      <c r="I627" s="295" t="s">
        <v>533</v>
      </c>
      <c r="J627" s="295"/>
      <c r="K627" s="273"/>
      <c r="L627" s="273"/>
      <c r="M627" s="273"/>
      <c r="N627" s="273"/>
      <c r="O627" s="273"/>
      <c r="P627" s="273"/>
      <c r="Q627" s="273"/>
      <c r="R627" s="576">
        <f>IF(R619=0,0,R619+24)</f>
        <v>68</v>
      </c>
      <c r="S627" s="572">
        <f t="shared" si="133"/>
        <v>140</v>
      </c>
      <c r="T627" s="573">
        <f t="shared" si="134"/>
        <v>140</v>
      </c>
      <c r="U627" s="572">
        <f t="shared" si="135"/>
        <v>212</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534</v>
      </c>
      <c r="J628" s="295"/>
      <c r="K628" s="273"/>
      <c r="L628" s="273"/>
      <c r="M628" s="273"/>
      <c r="N628" s="273"/>
      <c r="O628" s="273"/>
      <c r="P628" s="273"/>
      <c r="Q628" s="273"/>
      <c r="R628" s="576">
        <f>IF(R620=0,0,R620+24)</f>
        <v>69</v>
      </c>
      <c r="S628" s="572">
        <f t="shared" si="133"/>
        <v>141</v>
      </c>
      <c r="T628" s="573">
        <f t="shared" si="134"/>
        <v>141</v>
      </c>
      <c r="U628" s="572">
        <f t="shared" si="135"/>
        <v>213</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535</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520</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521</v>
      </c>
      <c r="J631" s="295"/>
      <c r="K631" s="273"/>
      <c r="L631" s="273"/>
      <c r="M631" s="273"/>
      <c r="N631" s="273"/>
      <c r="O631" s="273"/>
      <c r="P631" s="273"/>
      <c r="Q631" s="273"/>
      <c r="R631" s="273">
        <v>0</v>
      </c>
      <c r="S631" s="572">
        <f t="shared" si="133"/>
        <v>0</v>
      </c>
      <c r="T631" s="573">
        <f t="shared" si="134"/>
        <v>0</v>
      </c>
      <c r="U631" s="572">
        <f t="shared" si="135"/>
        <v>0</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522</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t="5.15" customHeight="1" outlineLevel="2" x14ac:dyDescent="0.35">
      <c r="A635" s="243"/>
      <c r="B635" s="252"/>
      <c r="C635" s="245">
        <f>INT($C$229)+2.005</f>
        <v>3.0049999999999999</v>
      </c>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c r="AC635" s="268"/>
      <c r="AD635" s="268"/>
      <c r="AE635" s="268"/>
      <c r="AF635" s="268"/>
      <c r="AG635" s="268"/>
      <c r="AH635" s="268"/>
      <c r="AI635" s="268"/>
      <c r="AJ635" s="268"/>
      <c r="AK635" s="268"/>
      <c r="AL635" s="268"/>
      <c r="AM635" s="268"/>
      <c r="AN635" s="268"/>
      <c r="AO635" s="268"/>
      <c r="AP635" s="268"/>
      <c r="AQ635" s="268" t="s">
        <v>395</v>
      </c>
      <c r="AR635" s="255"/>
      <c r="AS635" s="243"/>
      <c r="AT635" s="243"/>
      <c r="AU635" s="243"/>
    </row>
    <row r="636" spans="1:47" outlineLevel="2" x14ac:dyDescent="0.35">
      <c r="A636" s="243"/>
      <c r="B636" s="252"/>
      <c r="C636" s="245">
        <f>INT($C$229)+2</f>
        <v>3</v>
      </c>
      <c r="D636" s="268"/>
      <c r="E636" s="325"/>
      <c r="F636" s="325"/>
      <c r="G636" s="268"/>
      <c r="H636" s="338" t="s">
        <v>570</v>
      </c>
      <c r="I636" s="296" t="s">
        <v>899</v>
      </c>
      <c r="J636" s="296"/>
      <c r="K636" s="388"/>
      <c r="L636" s="386">
        <f>COUNTA($I637:$I$649)/COUNTA($H637:$H$649)</f>
        <v>4</v>
      </c>
      <c r="M636" s="273"/>
      <c r="N636" s="296"/>
      <c r="O636" s="296"/>
      <c r="P636" s="296"/>
      <c r="Q636" s="296"/>
      <c r="R636" s="296" t="s">
        <v>588</v>
      </c>
      <c r="S636" s="296"/>
      <c r="T636" s="296"/>
      <c r="U636" s="296"/>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outlineLevel="3" x14ac:dyDescent="0.35">
      <c r="A637" s="243"/>
      <c r="B637" s="252"/>
      <c r="C637" s="245">
        <f t="shared" ref="C637:C648" si="136">INT($C$229)+3</f>
        <v>4</v>
      </c>
      <c r="D637" s="268"/>
      <c r="E637" s="325"/>
      <c r="F637" s="325"/>
      <c r="G637" s="268"/>
      <c r="H637" s="289" t="str">
        <f>H$248</f>
        <v>Aut</v>
      </c>
      <c r="I637" s="295" t="s">
        <v>577</v>
      </c>
      <c r="J637" s="295"/>
      <c r="K637" s="273"/>
      <c r="L637" s="272"/>
      <c r="M637" s="273"/>
      <c r="N637" s="273"/>
      <c r="O637" s="273"/>
      <c r="P637" s="273"/>
      <c r="Q637" s="273"/>
      <c r="R637" s="273">
        <v>0</v>
      </c>
      <c r="S637" s="273">
        <v>0</v>
      </c>
      <c r="T637" s="273">
        <v>0</v>
      </c>
      <c r="U637" s="273">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outlineLevel="3" x14ac:dyDescent="0.35">
      <c r="A638" s="243"/>
      <c r="B638" s="252"/>
      <c r="C638" s="245">
        <f t="shared" si="136"/>
        <v>4</v>
      </c>
      <c r="D638" s="268"/>
      <c r="E638" s="325"/>
      <c r="F638" s="325"/>
      <c r="G638" s="268"/>
      <c r="H638" s="289"/>
      <c r="I638" s="295" t="s">
        <v>590</v>
      </c>
      <c r="J638" s="295"/>
      <c r="K638" s="273"/>
      <c r="L638" s="272"/>
      <c r="M638" s="273"/>
      <c r="N638" s="273"/>
      <c r="O638" s="273"/>
      <c r="P638" s="273"/>
      <c r="Q638" s="273"/>
      <c r="R638" s="273">
        <v>0</v>
      </c>
      <c r="S638" s="572">
        <f>IF(R638=0,0,R638+72)</f>
        <v>0</v>
      </c>
      <c r="T638" s="573">
        <f>S638</f>
        <v>0</v>
      </c>
      <c r="U638" s="572">
        <f>IF(T638=0,0,T638+72)</f>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outlineLevel="3" x14ac:dyDescent="0.35">
      <c r="A639" s="243"/>
      <c r="B639" s="252"/>
      <c r="C639" s="245">
        <f t="shared" si="136"/>
        <v>4</v>
      </c>
      <c r="D639" s="268"/>
      <c r="E639" s="325"/>
      <c r="F639" s="325"/>
      <c r="G639" s="268"/>
      <c r="H639" s="289"/>
      <c r="I639" s="295" t="s">
        <v>591</v>
      </c>
      <c r="J639" s="295"/>
      <c r="K639" s="273"/>
      <c r="L639" s="273"/>
      <c r="M639" s="273"/>
      <c r="N639" s="273"/>
      <c r="O639" s="273"/>
      <c r="P639" s="273"/>
      <c r="Q639" s="273"/>
      <c r="R639" s="290">
        <v>24</v>
      </c>
      <c r="S639" s="572">
        <f>IF(R639=0,0,R639+72)</f>
        <v>96</v>
      </c>
      <c r="T639" s="573">
        <f>S639</f>
        <v>96</v>
      </c>
      <c r="U639" s="572">
        <f>IF(T639=0,0,T639+72)</f>
        <v>168</v>
      </c>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si="136"/>
        <v>4</v>
      </c>
      <c r="D640" s="268"/>
      <c r="E640" s="325"/>
      <c r="F640" s="325"/>
      <c r="G640" s="268"/>
      <c r="H640" s="289"/>
      <c r="I640" s="295" t="s">
        <v>592</v>
      </c>
      <c r="J640" s="295"/>
      <c r="K640" s="273"/>
      <c r="L640" s="273"/>
      <c r="M640" s="273"/>
      <c r="N640" s="273"/>
      <c r="O640" s="273"/>
      <c r="P640" s="273"/>
      <c r="Q640" s="273"/>
      <c r="R640" s="290">
        <v>0</v>
      </c>
      <c r="S640" s="572">
        <f>IF(R640=0,0,R640+72)</f>
        <v>0</v>
      </c>
      <c r="T640" s="573">
        <f>S640</f>
        <v>0</v>
      </c>
      <c r="U640" s="572">
        <f>IF(T640=0,0,T640+72)</f>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t="str">
        <f>H$249</f>
        <v>Win</v>
      </c>
      <c r="I641" s="295" t="s">
        <v>577</v>
      </c>
      <c r="J641" s="295"/>
      <c r="K641" s="273"/>
      <c r="L641" s="273"/>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3"/>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574">
        <f>IF(R639=0,0,R639+24)</f>
        <v>48</v>
      </c>
      <c r="S643" s="572">
        <f>IF(R643=0,0,R643+72)</f>
        <v>120</v>
      </c>
      <c r="T643" s="573">
        <f>S643</f>
        <v>120</v>
      </c>
      <c r="U643" s="572">
        <f>IF(T643=0,0,T643+72)</f>
        <v>192</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574">
        <f>IF(R640=0,0,R640+24)</f>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H$250</f>
        <v>Spr</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72</v>
      </c>
      <c r="S647" s="572">
        <f>IF(R647=0,0,R647+72)</f>
        <v>144</v>
      </c>
      <c r="T647" s="573">
        <f>S647</f>
        <v>144</v>
      </c>
      <c r="U647" s="572">
        <f>IF(T647=0,0,T647+72)</f>
        <v>216</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ht="5.15" customHeight="1" outlineLevel="2" x14ac:dyDescent="0.35">
      <c r="A649" s="243"/>
      <c r="B649" s="252"/>
      <c r="C649" s="245">
        <f>INT($C$229)+2.005</f>
        <v>3.0049999999999999</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c r="AC649" s="268"/>
      <c r="AD649" s="268"/>
      <c r="AE649" s="268"/>
      <c r="AF649" s="268"/>
      <c r="AG649" s="268"/>
      <c r="AH649" s="268"/>
      <c r="AI649" s="268"/>
      <c r="AJ649" s="268"/>
      <c r="AK649" s="268"/>
      <c r="AL649" s="268"/>
      <c r="AM649" s="268"/>
      <c r="AN649" s="268"/>
      <c r="AO649" s="268"/>
      <c r="AP649" s="268"/>
      <c r="AQ649" s="268" t="s">
        <v>395</v>
      </c>
      <c r="AR649" s="255"/>
      <c r="AS649" s="243"/>
      <c r="AT649" s="243"/>
      <c r="AU649" s="243"/>
    </row>
    <row r="650" spans="1:47" outlineLevel="2" collapsed="1" x14ac:dyDescent="0.35">
      <c r="A650" s="243"/>
      <c r="B650" s="252"/>
      <c r="C650" s="245">
        <f>INT($C$229)+2</f>
        <v>3</v>
      </c>
      <c r="D650" s="268"/>
      <c r="E650" s="325"/>
      <c r="F650" s="325"/>
      <c r="G650" s="268"/>
      <c r="H650" s="338" t="s">
        <v>570</v>
      </c>
      <c r="I650" s="296" t="s">
        <v>900</v>
      </c>
      <c r="J650" s="296"/>
      <c r="K650" s="388"/>
      <c r="L650" s="386">
        <f>COUNTA($I651:$I$666)/COUNTA($H651:$H$666)</f>
        <v>5</v>
      </c>
      <c r="M650" s="273"/>
      <c r="N650" s="296"/>
      <c r="O650" s="296"/>
      <c r="P650" s="296"/>
      <c r="Q650" s="296"/>
      <c r="R650" s="296" t="s">
        <v>588</v>
      </c>
      <c r="S650" s="296"/>
      <c r="T650" s="296"/>
      <c r="U650" s="296"/>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hidden="1" outlineLevel="3" x14ac:dyDescent="0.35">
      <c r="A651" s="243"/>
      <c r="B651" s="252"/>
      <c r="C651" s="245">
        <f t="shared" ref="C651:C665" si="137">INT($C$229)+3</f>
        <v>4</v>
      </c>
      <c r="D651" s="268"/>
      <c r="E651" s="325"/>
      <c r="F651" s="325"/>
      <c r="G651" s="268"/>
      <c r="H651" s="289" t="str">
        <f>H$248</f>
        <v>Aut</v>
      </c>
      <c r="I651" s="295" t="s">
        <v>577</v>
      </c>
      <c r="J651" s="295"/>
      <c r="K651" s="273"/>
      <c r="L651" s="272"/>
      <c r="M651" s="273"/>
      <c r="N651" s="273"/>
      <c r="O651" s="273"/>
      <c r="P651" s="273"/>
      <c r="Q651" s="273"/>
      <c r="R651" s="273">
        <v>0</v>
      </c>
      <c r="S651" s="273">
        <v>0</v>
      </c>
      <c r="T651" s="273">
        <v>0</v>
      </c>
      <c r="U651" s="273">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idden="1" outlineLevel="3" x14ac:dyDescent="0.35">
      <c r="A652" s="243"/>
      <c r="B652" s="252"/>
      <c r="C652" s="245">
        <f t="shared" si="137"/>
        <v>4</v>
      </c>
      <c r="D652" s="268"/>
      <c r="E652" s="325"/>
      <c r="F652" s="325"/>
      <c r="G652" s="268"/>
      <c r="H652" s="289"/>
      <c r="I652" s="295" t="s">
        <v>589</v>
      </c>
      <c r="J652" s="295"/>
      <c r="K652" s="273"/>
      <c r="L652" s="273"/>
      <c r="M652" s="273"/>
      <c r="N652" s="273"/>
      <c r="O652" s="273"/>
      <c r="P652" s="273"/>
      <c r="Q652" s="273"/>
      <c r="R652" s="290">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idden="1" outlineLevel="3" x14ac:dyDescent="0.35">
      <c r="A653" s="243"/>
      <c r="B653" s="252"/>
      <c r="C653" s="245">
        <f t="shared" si="137"/>
        <v>4</v>
      </c>
      <c r="D653" s="268"/>
      <c r="E653" s="325"/>
      <c r="F653" s="325"/>
      <c r="G653" s="268"/>
      <c r="H653" s="289"/>
      <c r="I653" s="295" t="s">
        <v>558</v>
      </c>
      <c r="J653" s="295"/>
      <c r="K653" s="273"/>
      <c r="L653" s="273"/>
      <c r="M653" s="273"/>
      <c r="N653" s="273"/>
      <c r="O653" s="273"/>
      <c r="P653" s="273"/>
      <c r="Q653" s="273"/>
      <c r="R653" s="290">
        <v>22</v>
      </c>
      <c r="S653" s="572">
        <f>IF(R653=0,0,R653+72)</f>
        <v>94</v>
      </c>
      <c r="T653" s="573">
        <f>S653</f>
        <v>94</v>
      </c>
      <c r="U653" s="572">
        <f>IF(T653=0,0,T653+72)</f>
        <v>166</v>
      </c>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si="137"/>
        <v>4</v>
      </c>
      <c r="D654" s="268"/>
      <c r="E654" s="325"/>
      <c r="F654" s="325"/>
      <c r="G654" s="268"/>
      <c r="H654" s="289"/>
      <c r="I654" s="295" t="s">
        <v>586</v>
      </c>
      <c r="J654" s="295"/>
      <c r="K654" s="273"/>
      <c r="L654" s="273"/>
      <c r="M654" s="273"/>
      <c r="N654" s="273"/>
      <c r="O654" s="273"/>
      <c r="P654" s="273"/>
      <c r="Q654" s="273"/>
      <c r="R654" s="290">
        <v>22</v>
      </c>
      <c r="S654" s="572">
        <f>IF(R654=0,0,R654+72)</f>
        <v>94</v>
      </c>
      <c r="T654" s="573">
        <f>S654</f>
        <v>94</v>
      </c>
      <c r="U654" s="572">
        <f>IF(T654=0,0,T654+72)</f>
        <v>166</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559</v>
      </c>
      <c r="J655" s="295"/>
      <c r="K655" s="273"/>
      <c r="L655" s="273"/>
      <c r="M655" s="273"/>
      <c r="N655" s="273"/>
      <c r="O655" s="273"/>
      <c r="P655" s="273"/>
      <c r="Q655" s="273"/>
      <c r="R655" s="290">
        <v>23</v>
      </c>
      <c r="S655" s="572">
        <f>IF(R655=0,0,R655+72)</f>
        <v>95</v>
      </c>
      <c r="T655" s="573">
        <f>S655</f>
        <v>95</v>
      </c>
      <c r="U655" s="572">
        <f>IF(T655=0,0,T655+72)</f>
        <v>167</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t="str">
        <f>H$249</f>
        <v>Win</v>
      </c>
      <c r="I656" s="295" t="s">
        <v>577</v>
      </c>
      <c r="J656" s="295"/>
      <c r="K656" s="273"/>
      <c r="L656" s="273"/>
      <c r="M656" s="273"/>
      <c r="N656" s="273"/>
      <c r="O656" s="273"/>
      <c r="P656" s="273"/>
      <c r="Q656" s="273"/>
      <c r="R656" s="273">
        <v>0</v>
      </c>
      <c r="S656" s="273">
        <v>0</v>
      </c>
      <c r="T656" s="273">
        <v>0</v>
      </c>
      <c r="U656" s="273">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578">
        <f>IF(R652=0,0,R652+24)</f>
        <v>0</v>
      </c>
      <c r="S657" s="572">
        <f>IF(R657=0,0,R657+72)</f>
        <v>0</v>
      </c>
      <c r="T657" s="573">
        <f>S657</f>
        <v>0</v>
      </c>
      <c r="U657" s="572">
        <f>IF(T657=0,0,T657+72)</f>
        <v>0</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558</v>
      </c>
      <c r="J658" s="295"/>
      <c r="K658" s="273"/>
      <c r="L658" s="273"/>
      <c r="M658" s="273"/>
      <c r="N658" s="273"/>
      <c r="O658" s="273"/>
      <c r="P658" s="273"/>
      <c r="Q658" s="273"/>
      <c r="R658" s="578">
        <f>IF(R653=0,0,R653+24)</f>
        <v>46</v>
      </c>
      <c r="S658" s="572">
        <f>IF(R658=0,0,R658+72)</f>
        <v>118</v>
      </c>
      <c r="T658" s="573">
        <f>S658</f>
        <v>118</v>
      </c>
      <c r="U658" s="572">
        <f>IF(T658=0,0,T658+72)</f>
        <v>190</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586</v>
      </c>
      <c r="J659" s="295"/>
      <c r="K659" s="273"/>
      <c r="L659" s="273"/>
      <c r="M659" s="273"/>
      <c r="N659" s="273"/>
      <c r="O659" s="273"/>
      <c r="P659" s="273"/>
      <c r="Q659" s="273"/>
      <c r="R659" s="578">
        <f>IF(R654=0,0,R654+24)</f>
        <v>46</v>
      </c>
      <c r="S659" s="572">
        <f>IF(R659=0,0,R659+72)</f>
        <v>118</v>
      </c>
      <c r="T659" s="573">
        <f>S659</f>
        <v>118</v>
      </c>
      <c r="U659" s="572">
        <f>IF(T659=0,0,T659+72)</f>
        <v>190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559</v>
      </c>
      <c r="J660" s="295"/>
      <c r="K660" s="273"/>
      <c r="L660" s="273"/>
      <c r="M660" s="273"/>
      <c r="N660" s="273"/>
      <c r="O660" s="273"/>
      <c r="P660" s="273"/>
      <c r="Q660" s="273"/>
      <c r="R660" s="578">
        <f>IF(R655=0,0,R655+24)</f>
        <v>47</v>
      </c>
      <c r="S660" s="572">
        <f>IF(R660=0,0,R660+72)</f>
        <v>119</v>
      </c>
      <c r="T660" s="573">
        <f>S660</f>
        <v>119</v>
      </c>
      <c r="U660" s="572">
        <f>IF(T660=0,0,T660+72)</f>
        <v>191</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t="str">
        <f>H$250</f>
        <v>Spr</v>
      </c>
      <c r="I661" s="295" t="s">
        <v>577</v>
      </c>
      <c r="J661" s="295"/>
      <c r="K661" s="273"/>
      <c r="L661" s="273"/>
      <c r="M661" s="273"/>
      <c r="N661" s="273"/>
      <c r="O661" s="273"/>
      <c r="P661" s="273"/>
      <c r="Q661" s="273"/>
      <c r="R661" s="273">
        <v>0</v>
      </c>
      <c r="S661" s="273">
        <v>0</v>
      </c>
      <c r="T661" s="273">
        <v>0</v>
      </c>
      <c r="U661" s="273">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0</v>
      </c>
      <c r="S662" s="572">
        <f>IF(R662=0,0,R662+72)</f>
        <v>0</v>
      </c>
      <c r="T662" s="573">
        <f>S662</f>
        <v>0</v>
      </c>
      <c r="U662" s="572">
        <f>IF(T662=0,0,T662+72)</f>
        <v>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558</v>
      </c>
      <c r="J663" s="295"/>
      <c r="K663" s="273"/>
      <c r="L663" s="273"/>
      <c r="M663" s="273"/>
      <c r="N663" s="273"/>
      <c r="O663" s="273"/>
      <c r="P663" s="273"/>
      <c r="Q663" s="273"/>
      <c r="R663" s="578">
        <f>IF(R658=0,0,R658+24)</f>
        <v>70</v>
      </c>
      <c r="S663" s="572">
        <f>IF(R663=0,0,R663+72)</f>
        <v>142</v>
      </c>
      <c r="T663" s="573">
        <f>S663</f>
        <v>142</v>
      </c>
      <c r="U663" s="572">
        <f>IF(T663=0,0,T663+72)</f>
        <v>214</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586</v>
      </c>
      <c r="J664" s="295"/>
      <c r="K664" s="273"/>
      <c r="L664" s="273"/>
      <c r="M664" s="273"/>
      <c r="N664" s="273"/>
      <c r="O664" s="273"/>
      <c r="P664" s="273"/>
      <c r="Q664" s="273"/>
      <c r="R664" s="578">
        <f>IF(R659=0,0,R659+24)</f>
        <v>70</v>
      </c>
      <c r="S664" s="572">
        <f>IF(R664=0,0,R664+72)</f>
        <v>142</v>
      </c>
      <c r="T664" s="573">
        <f>S664</f>
        <v>142</v>
      </c>
      <c r="U664" s="572">
        <f>IF(T664=0,0,T664+72)</f>
        <v>214</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559</v>
      </c>
      <c r="J665" s="295"/>
      <c r="K665" s="273"/>
      <c r="L665" s="273"/>
      <c r="M665" s="273"/>
      <c r="N665" s="273"/>
      <c r="O665" s="273"/>
      <c r="P665" s="273"/>
      <c r="Q665" s="273"/>
      <c r="R665" s="578">
        <f>IF(R660=0,0,R660+24)</f>
        <v>71</v>
      </c>
      <c r="S665" s="572">
        <f>IF(R665=0,0,R665+72)</f>
        <v>143</v>
      </c>
      <c r="T665" s="573">
        <f>S665</f>
        <v>143</v>
      </c>
      <c r="U665" s="572">
        <f>IF(T665=0,0,T665+72)</f>
        <v>215</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t="5.15" customHeight="1" outlineLevel="2" x14ac:dyDescent="0.35">
      <c r="A666" s="243"/>
      <c r="B666" s="252"/>
      <c r="C666" s="245">
        <f>INT($C$229)+2.005</f>
        <v>3.0049999999999999</v>
      </c>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c r="AC666" s="268"/>
      <c r="AD666" s="268"/>
      <c r="AE666" s="268"/>
      <c r="AF666" s="268"/>
      <c r="AG666" s="268"/>
      <c r="AH666" s="268"/>
      <c r="AI666" s="268"/>
      <c r="AJ666" s="268"/>
      <c r="AK666" s="268"/>
      <c r="AL666" s="268"/>
      <c r="AM666" s="268"/>
      <c r="AN666" s="268"/>
      <c r="AO666" s="268"/>
      <c r="AP666" s="268"/>
      <c r="AQ666" s="268" t="s">
        <v>395</v>
      </c>
      <c r="AR666" s="255"/>
      <c r="AS666" s="243"/>
      <c r="AT666" s="243"/>
      <c r="AU666" s="243"/>
    </row>
    <row r="667" spans="1:47" outlineLevel="1" x14ac:dyDescent="0.35">
      <c r="A667" s="243"/>
      <c r="B667" s="252"/>
      <c r="C667" s="245">
        <f>INT($C$229)+1</f>
        <v>2</v>
      </c>
      <c r="D667" s="268"/>
      <c r="E667" s="325"/>
      <c r="F667" s="325"/>
      <c r="G667" s="268"/>
      <c r="H667" s="328" t="s">
        <v>593</v>
      </c>
      <c r="I667" s="286" t="s">
        <v>594</v>
      </c>
      <c r="J667" s="286"/>
      <c r="K667" s="258"/>
      <c r="L667" s="258"/>
      <c r="M667" s="258"/>
      <c r="N667" s="258"/>
      <c r="O667" s="258"/>
      <c r="P667" s="258"/>
      <c r="Q667" s="258"/>
      <c r="R667" s="258"/>
      <c r="S667" s="258"/>
      <c r="T667" s="258"/>
      <c r="U667" s="258"/>
      <c r="V667" s="258"/>
      <c r="W667" s="258"/>
      <c r="X667" s="258"/>
      <c r="Y667" s="258"/>
      <c r="Z667" s="317"/>
      <c r="AA667" s="317"/>
      <c r="AB667" s="317"/>
      <c r="AC667" s="317"/>
      <c r="AD667" s="317"/>
      <c r="AE667" s="317"/>
      <c r="AF667" s="317"/>
      <c r="AG667" s="317"/>
      <c r="AH667" s="317"/>
      <c r="AI667" s="317"/>
      <c r="AJ667" s="317"/>
      <c r="AK667" s="317"/>
      <c r="AL667" s="317"/>
      <c r="AM667" s="317"/>
      <c r="AN667" s="317"/>
      <c r="AO667" s="317"/>
      <c r="AP667" s="317"/>
      <c r="AQ667" s="268"/>
      <c r="AR667" s="255"/>
      <c r="AS667" s="243"/>
      <c r="AT667" s="243"/>
      <c r="AU667" s="243"/>
    </row>
    <row r="668" spans="1:47" ht="5.15" hidden="1" customHeight="1" outlineLevel="3" x14ac:dyDescent="0.35">
      <c r="A668" s="243"/>
      <c r="B668" s="252"/>
      <c r="C668" s="245">
        <f>INT($C$229)+3.005</f>
        <v>4.0049999999999999</v>
      </c>
      <c r="D668" s="268" t="s">
        <v>391</v>
      </c>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c r="AC668" s="268"/>
      <c r="AD668" s="268"/>
      <c r="AE668" s="268"/>
      <c r="AF668" s="268"/>
      <c r="AG668" s="268"/>
      <c r="AH668" s="268"/>
      <c r="AI668" s="268"/>
      <c r="AJ668" s="268"/>
      <c r="AK668" s="268"/>
      <c r="AL668" s="268"/>
      <c r="AM668" s="268"/>
      <c r="AN668" s="268"/>
      <c r="AO668" s="268"/>
      <c r="AP668" s="268"/>
      <c r="AQ668" s="268"/>
      <c r="AR668" s="255"/>
      <c r="AS668" s="243"/>
      <c r="AT668" s="243"/>
      <c r="AU668" s="243"/>
    </row>
    <row r="669" spans="1:47" hidden="1" outlineLevel="3" x14ac:dyDescent="0.35">
      <c r="A669" s="243"/>
      <c r="B669" s="252"/>
      <c r="C669" s="245">
        <f t="shared" ref="C669:C678" si="138">INT($C$229)+2</f>
        <v>3</v>
      </c>
      <c r="D669" s="268"/>
      <c r="E669" s="325"/>
      <c r="F669" s="325"/>
      <c r="G669" s="268"/>
      <c r="H669" s="289" t="str">
        <f>"Birth: "&amp;H$248</f>
        <v>Birth: Aut</v>
      </c>
      <c r="I669" s="295" t="s">
        <v>503</v>
      </c>
      <c r="J669" s="295"/>
      <c r="K669" s="334">
        <f t="shared" ref="K669:Q669" si="139">K248</f>
        <v>43586</v>
      </c>
      <c r="L669" s="334">
        <f t="shared" si="139"/>
        <v>43586</v>
      </c>
      <c r="M669" s="334">
        <f t="shared" si="139"/>
        <v>43586</v>
      </c>
      <c r="N669" s="334">
        <f t="shared" si="139"/>
        <v>43586</v>
      </c>
      <c r="O669" s="334">
        <f t="shared" si="139"/>
        <v>43586</v>
      </c>
      <c r="P669" s="334">
        <f t="shared" si="139"/>
        <v>43586</v>
      </c>
      <c r="Q669" s="334">
        <f t="shared" si="139"/>
        <v>43586</v>
      </c>
      <c r="R669" s="390">
        <f>R257</f>
        <v>43586</v>
      </c>
      <c r="S669" s="390">
        <f>S257</f>
        <v>43586</v>
      </c>
      <c r="T669" s="390">
        <f>T257</f>
        <v>43586</v>
      </c>
      <c r="U669" s="390">
        <f>U257</f>
        <v>43586</v>
      </c>
      <c r="V669" s="273" t="s">
        <v>826</v>
      </c>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idden="1" outlineLevel="3" x14ac:dyDescent="0.35">
      <c r="A670" s="243"/>
      <c r="B670" s="252"/>
      <c r="C670" s="245">
        <f t="shared" si="138"/>
        <v>3</v>
      </c>
      <c r="D670" s="268"/>
      <c r="E670" s="325"/>
      <c r="F670" s="325"/>
      <c r="G670" s="268"/>
      <c r="H670" s="338"/>
      <c r="I670" s="295" t="s">
        <v>595</v>
      </c>
      <c r="J670" s="295"/>
      <c r="K670" s="391">
        <f t="shared" ref="K670:U670" si="140">K669+INDEX($R$351:$U$351,1,K$237+1)</f>
        <v>43677</v>
      </c>
      <c r="L670" s="391">
        <f t="shared" si="140"/>
        <v>43677</v>
      </c>
      <c r="M670" s="391">
        <f t="shared" si="140"/>
        <v>43677</v>
      </c>
      <c r="N670" s="391">
        <f t="shared" si="140"/>
        <v>43677</v>
      </c>
      <c r="O670" s="391">
        <f t="shared" si="140"/>
        <v>43677</v>
      </c>
      <c r="P670" s="391">
        <f t="shared" si="140"/>
        <v>43677</v>
      </c>
      <c r="Q670" s="391">
        <f t="shared" si="140"/>
        <v>43677</v>
      </c>
      <c r="R670" s="391">
        <f t="shared" si="140"/>
        <v>43677</v>
      </c>
      <c r="S670" s="391">
        <f t="shared" si="140"/>
        <v>43677</v>
      </c>
      <c r="T670" s="391">
        <f t="shared" si="140"/>
        <v>43677</v>
      </c>
      <c r="U670" s="391">
        <f t="shared" si="140"/>
        <v>43677</v>
      </c>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68"/>
      <c r="AR670" s="255"/>
      <c r="AS670" s="243"/>
      <c r="AT670" s="243"/>
      <c r="AU670" s="243"/>
    </row>
    <row r="671" spans="1:47" hidden="1" outlineLevel="3" x14ac:dyDescent="0.35">
      <c r="A671" s="243"/>
      <c r="B671" s="252"/>
      <c r="C671" s="245">
        <f t="shared" si="138"/>
        <v>3</v>
      </c>
      <c r="D671" s="268"/>
      <c r="E671" s="325"/>
      <c r="F671" s="325"/>
      <c r="G671" s="268"/>
      <c r="H671" s="289" t="str">
        <f>"Birth: "&amp;H$249</f>
        <v>Birth: Win</v>
      </c>
      <c r="I671" s="295" t="s">
        <v>503</v>
      </c>
      <c r="J671" s="295"/>
      <c r="K671" s="337">
        <f t="shared" ref="K671:Q671" si="141">K249</f>
        <v>43620</v>
      </c>
      <c r="L671" s="337">
        <f t="shared" si="141"/>
        <v>43620</v>
      </c>
      <c r="M671" s="337">
        <f t="shared" si="141"/>
        <v>43620</v>
      </c>
      <c r="N671" s="337">
        <f t="shared" si="141"/>
        <v>43620</v>
      </c>
      <c r="O671" s="337">
        <f t="shared" si="141"/>
        <v>43620</v>
      </c>
      <c r="P671" s="337">
        <f t="shared" si="141"/>
        <v>43620</v>
      </c>
      <c r="Q671" s="337">
        <f t="shared" si="141"/>
        <v>43620</v>
      </c>
      <c r="R671" s="347">
        <f>R265</f>
        <v>43620</v>
      </c>
      <c r="S671" s="347">
        <f>S265</f>
        <v>43620</v>
      </c>
      <c r="T671" s="347">
        <f>T265</f>
        <v>43620</v>
      </c>
      <c r="U671" s="347">
        <f>U265</f>
        <v>43620</v>
      </c>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68"/>
      <c r="AR671" s="255"/>
      <c r="AS671" s="243"/>
      <c r="AT671" s="243"/>
      <c r="AU671" s="243"/>
    </row>
    <row r="672" spans="1:47" hidden="1" outlineLevel="3" x14ac:dyDescent="0.35">
      <c r="A672" s="243"/>
      <c r="B672" s="252"/>
      <c r="C672" s="245">
        <f t="shared" si="138"/>
        <v>3</v>
      </c>
      <c r="D672" s="268"/>
      <c r="E672" s="325"/>
      <c r="F672" s="325"/>
      <c r="G672" s="268"/>
      <c r="H672" s="338"/>
      <c r="I672" s="295" t="s">
        <v>595</v>
      </c>
      <c r="J672" s="295"/>
      <c r="K672" s="392">
        <f t="shared" ref="K672:U672" si="142">K671+INDEX($R$351:$U$351,1,K$237+1)</f>
        <v>43711</v>
      </c>
      <c r="L672" s="392">
        <f t="shared" si="142"/>
        <v>43711</v>
      </c>
      <c r="M672" s="391">
        <f t="shared" si="142"/>
        <v>43711</v>
      </c>
      <c r="N672" s="391">
        <f t="shared" si="142"/>
        <v>43711</v>
      </c>
      <c r="O672" s="391">
        <f t="shared" si="142"/>
        <v>43711</v>
      </c>
      <c r="P672" s="391">
        <f t="shared" si="142"/>
        <v>43711</v>
      </c>
      <c r="Q672" s="391">
        <f t="shared" si="142"/>
        <v>43711</v>
      </c>
      <c r="R672" s="391">
        <f t="shared" si="142"/>
        <v>43711</v>
      </c>
      <c r="S672" s="391">
        <f t="shared" si="142"/>
        <v>43711</v>
      </c>
      <c r="T672" s="391">
        <f t="shared" si="142"/>
        <v>43711</v>
      </c>
      <c r="U672" s="391">
        <f t="shared" si="142"/>
        <v>43711</v>
      </c>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289" t="str">
        <f>"Birth: "&amp;H$250</f>
        <v>Birth: Spr</v>
      </c>
      <c r="I673" s="295" t="s">
        <v>503</v>
      </c>
      <c r="J673" s="295"/>
      <c r="K673" s="337">
        <f t="shared" ref="K673:Q673" si="143">K250</f>
        <v>43655</v>
      </c>
      <c r="L673" s="337">
        <f t="shared" si="143"/>
        <v>43655</v>
      </c>
      <c r="M673" s="337">
        <f t="shared" si="143"/>
        <v>43655</v>
      </c>
      <c r="N673" s="337">
        <f t="shared" si="143"/>
        <v>43655</v>
      </c>
      <c r="O673" s="337">
        <f t="shared" si="143"/>
        <v>43655</v>
      </c>
      <c r="P673" s="337">
        <f t="shared" si="143"/>
        <v>43655</v>
      </c>
      <c r="Q673" s="337">
        <f t="shared" si="143"/>
        <v>43655</v>
      </c>
      <c r="R673" s="347">
        <f>R273</f>
        <v>43655</v>
      </c>
      <c r="S673" s="347">
        <f>S273</f>
        <v>43655</v>
      </c>
      <c r="T673" s="347">
        <f>T273</f>
        <v>43655</v>
      </c>
      <c r="U673" s="347">
        <f>U273</f>
        <v>43655</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2">
        <f t="shared" ref="K674:U674" si="144">K673+INDEX($R$351:$U$351,1,K$237+1)</f>
        <v>43746</v>
      </c>
      <c r="L674" s="392">
        <f t="shared" si="144"/>
        <v>43746</v>
      </c>
      <c r="M674" s="391">
        <f t="shared" si="144"/>
        <v>43746</v>
      </c>
      <c r="N674" s="391">
        <f t="shared" si="144"/>
        <v>43746</v>
      </c>
      <c r="O674" s="391">
        <f t="shared" si="144"/>
        <v>43746</v>
      </c>
      <c r="P674" s="391">
        <f t="shared" si="144"/>
        <v>43746</v>
      </c>
      <c r="Q674" s="391">
        <f t="shared" si="144"/>
        <v>43746</v>
      </c>
      <c r="R674" s="391">
        <f t="shared" si="144"/>
        <v>43746</v>
      </c>
      <c r="S674" s="391">
        <f t="shared" si="144"/>
        <v>43746</v>
      </c>
      <c r="T674" s="391">
        <f t="shared" si="144"/>
        <v>43746</v>
      </c>
      <c r="U674" s="391">
        <f t="shared" si="144"/>
        <v>43746</v>
      </c>
      <c r="V674" s="273"/>
      <c r="W674" s="273"/>
      <c r="X674" s="273"/>
      <c r="Y674" s="273"/>
      <c r="Z674" s="273"/>
      <c r="AA674" s="273"/>
      <c r="AB674" s="273"/>
      <c r="AC674" s="273"/>
      <c r="AD674" s="387" t="s">
        <v>1010</v>
      </c>
      <c r="AE674" s="273"/>
      <c r="AF674" s="273"/>
      <c r="AG674" s="273"/>
      <c r="AH674" s="273"/>
      <c r="AI674" s="273"/>
      <c r="AJ674" s="273"/>
      <c r="AK674" s="273"/>
      <c r="AL674" s="273"/>
      <c r="AM674" s="273"/>
      <c r="AN674" s="273"/>
      <c r="AO674" s="273"/>
      <c r="AP674" s="273"/>
      <c r="AQ674" s="268"/>
      <c r="AR674" s="255"/>
      <c r="AS674" s="243"/>
      <c r="AT674" s="243"/>
      <c r="AU674" s="243"/>
    </row>
    <row r="675" spans="1:47" outlineLevel="2" x14ac:dyDescent="0.35">
      <c r="A675" s="243"/>
      <c r="B675" s="252"/>
      <c r="C675" s="245">
        <f t="shared" si="138"/>
        <v>3</v>
      </c>
      <c r="D675" s="268"/>
      <c r="E675" s="325"/>
      <c r="F675" s="325"/>
      <c r="G675" s="268"/>
      <c r="H675" s="338" t="s">
        <v>510</v>
      </c>
      <c r="I675" s="296" t="s">
        <v>596</v>
      </c>
      <c r="J675" s="385" t="s">
        <v>597</v>
      </c>
      <c r="K675" s="386">
        <f>COUNTA($H$676:$H$748)</f>
        <v>3</v>
      </c>
      <c r="L675" s="386">
        <f>COUNTA($I$676:$I$748)/K675</f>
        <v>8</v>
      </c>
      <c r="M675" s="340">
        <f>COUNTA($J$676:$J$751)/(L675*K675)</f>
        <v>3</v>
      </c>
      <c r="N675" s="393" t="s">
        <v>598</v>
      </c>
      <c r="O675" s="394"/>
      <c r="P675" s="394"/>
      <c r="Q675" s="394"/>
      <c r="R675" s="394"/>
      <c r="S675" s="394"/>
      <c r="T675" s="394"/>
      <c r="U675" s="368"/>
      <c r="V675" s="289" t="s">
        <v>599</v>
      </c>
      <c r="W675" s="273"/>
      <c r="X675" s="295" t="s">
        <v>600</v>
      </c>
      <c r="Y675" s="295"/>
      <c r="Z675" s="295"/>
      <c r="AA675" s="295"/>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outlineLevel="3" x14ac:dyDescent="0.35">
      <c r="A676" s="243"/>
      <c r="B676" s="252"/>
      <c r="C676" s="245">
        <f t="shared" si="138"/>
        <v>3</v>
      </c>
      <c r="D676" s="268"/>
      <c r="E676" s="325"/>
      <c r="F676" s="325"/>
      <c r="G676" s="268"/>
      <c r="H676" s="289" t="str">
        <f>H$248</f>
        <v>Aut</v>
      </c>
      <c r="I676" s="289">
        <v>0</v>
      </c>
      <c r="J676" s="315" t="s">
        <v>491</v>
      </c>
      <c r="K676" s="395">
        <v>43784</v>
      </c>
      <c r="L676" s="395">
        <v>43784</v>
      </c>
      <c r="M676" s="395">
        <v>43784</v>
      </c>
      <c r="N676" s="273"/>
      <c r="O676" s="273"/>
      <c r="P676" s="273"/>
      <c r="Q676" s="273"/>
      <c r="R676" s="396">
        <v>43784</v>
      </c>
      <c r="S676" s="396">
        <v>43784</v>
      </c>
      <c r="T676" s="396">
        <v>43784</v>
      </c>
      <c r="U676" s="396">
        <v>43784</v>
      </c>
      <c r="V676" s="316">
        <v>0</v>
      </c>
      <c r="W676" s="273"/>
      <c r="X676" s="273" t="b">
        <f t="shared" ref="X676:AA678" si="145">R676&lt;(MAX(R$254:R$261)+MAX($I$351*R$351,$I$352*R$352,$I$353*R$353))</f>
        <v>0</v>
      </c>
      <c r="Y676" s="273" t="b">
        <f t="shared" si="145"/>
        <v>0</v>
      </c>
      <c r="Z676" s="273" t="b">
        <f t="shared" si="145"/>
        <v>0</v>
      </c>
      <c r="AA676" s="273" t="b">
        <f t="shared" si="145"/>
        <v>0</v>
      </c>
      <c r="AB676" s="273"/>
      <c r="AC676" s="716">
        <f t="shared" ref="AC676:AC707" si="146">MIN(363,INT((K676 - DATE(YEAR(K676),1,1))))+364*(YEAR(K676)-i_startyear)</f>
        <v>318</v>
      </c>
      <c r="AD676" s="716">
        <f t="shared" ref="AD676:AD707" si="147">MIN(363,INT((L676 - DATE(YEAR(L676),1,1))))+364*(YEAR(L676)-i_startyear)</f>
        <v>318</v>
      </c>
      <c r="AE676" s="716">
        <f t="shared" ref="AE676:AE707" si="148">MIN(363,INT((M676 - DATE(YEAR(M676),1,1))))+364*(YEAR(M676)-i_startyear)</f>
        <v>318</v>
      </c>
      <c r="AF676" s="716">
        <f t="shared" ref="AF676:AF707" si="149">MIN(363,INT((N676 - DATE(YEAR(N676),1,1))))+364*(YEAR(N676)-i_startyear)</f>
        <v>-43317</v>
      </c>
      <c r="AG676" s="716">
        <f t="shared" ref="AG676:AG707" si="150">MIN(363,INT((O676 - DATE(YEAR(O676),1,1))))+364*(YEAR(O676)-i_startyear)</f>
        <v>-43317</v>
      </c>
      <c r="AH676" s="716">
        <f t="shared" ref="AH676:AH707" si="151">MIN(363,INT((P676 - DATE(YEAR(P676),1,1))))+364*(YEAR(P676)-i_startyear)</f>
        <v>-43317</v>
      </c>
      <c r="AI676" s="716">
        <f t="shared" ref="AI676:AI707" si="152">MIN(363,INT((Q676 - DATE(YEAR(Q676),1,1))))+364*(YEAR(Q676)-i_startyear)</f>
        <v>-43317</v>
      </c>
      <c r="AJ676" s="716">
        <f t="shared" ref="AJ676:AJ707" si="153">MIN(363,INT((R676 - DATE(YEAR(R676),1,1))))+364*(YEAR(R676)-i_startyear)</f>
        <v>318</v>
      </c>
      <c r="AK676" s="716">
        <f t="shared" ref="AK676:AK707" si="154">MIN(363,INT((S676 - DATE(YEAR(S676),1,1))))+364*(YEAR(S676)-i_startyear)</f>
        <v>318</v>
      </c>
      <c r="AL676" s="716">
        <f t="shared" ref="AL676:AL707" si="155">MIN(363,INT((T676 - DATE(YEAR(T676),1,1))))+364*(YEAR(T676)-i_startyear)</f>
        <v>318</v>
      </c>
      <c r="AM676" s="716">
        <f t="shared" ref="AM676:AM707" si="156">MIN(363,INT((U676 - DATE(YEAR(U676),1,1))))+364*(YEAR(U676)-i_startyear)</f>
        <v>318</v>
      </c>
      <c r="AN676" s="273"/>
      <c r="AO676" s="273"/>
      <c r="AP676" s="273"/>
      <c r="AQ676" s="268"/>
      <c r="AR676" s="255"/>
      <c r="AS676" s="243"/>
      <c r="AT676" s="243"/>
      <c r="AU676" s="243"/>
    </row>
    <row r="677" spans="1:47" outlineLevel="3" x14ac:dyDescent="0.35">
      <c r="A677" s="243"/>
      <c r="B677" s="252"/>
      <c r="C677" s="245">
        <f t="shared" si="138"/>
        <v>3</v>
      </c>
      <c r="D677" s="268"/>
      <c r="E677" s="325"/>
      <c r="F677" s="325"/>
      <c r="G677" s="268"/>
      <c r="H677" s="289"/>
      <c r="I677" s="289"/>
      <c r="J677" s="315" t="s">
        <v>10</v>
      </c>
      <c r="K677" s="273"/>
      <c r="L677" s="273"/>
      <c r="M677" s="273"/>
      <c r="N677" s="396">
        <v>43784</v>
      </c>
      <c r="O677" s="396">
        <v>43784</v>
      </c>
      <c r="P677" s="396">
        <v>43784</v>
      </c>
      <c r="Q677" s="396">
        <v>43784</v>
      </c>
      <c r="R677" s="396">
        <v>43784</v>
      </c>
      <c r="S677" s="396">
        <v>43784</v>
      </c>
      <c r="T677" s="396">
        <v>43784</v>
      </c>
      <c r="U677" s="396">
        <v>43784</v>
      </c>
      <c r="V677" s="397">
        <f>1-SUM(V676,V678)</f>
        <v>0.5</v>
      </c>
      <c r="W677" s="273"/>
      <c r="X677" s="273" t="b">
        <f t="shared" si="145"/>
        <v>0</v>
      </c>
      <c r="Y677" s="273" t="b">
        <f t="shared" si="145"/>
        <v>0</v>
      </c>
      <c r="Z677" s="273" t="b">
        <f t="shared" si="145"/>
        <v>0</v>
      </c>
      <c r="AA677" s="273" t="b">
        <f t="shared" si="145"/>
        <v>0</v>
      </c>
      <c r="AB677" s="273"/>
      <c r="AC677" s="716">
        <f t="shared" si="146"/>
        <v>-43317</v>
      </c>
      <c r="AD677" s="716">
        <f t="shared" si="147"/>
        <v>-43317</v>
      </c>
      <c r="AE677" s="716">
        <f t="shared" si="148"/>
        <v>-43317</v>
      </c>
      <c r="AF677" s="716">
        <f t="shared" si="149"/>
        <v>318</v>
      </c>
      <c r="AG677" s="716">
        <f t="shared" si="150"/>
        <v>318</v>
      </c>
      <c r="AH677" s="716">
        <f t="shared" si="151"/>
        <v>318</v>
      </c>
      <c r="AI677" s="716">
        <f t="shared" si="152"/>
        <v>318</v>
      </c>
      <c r="AJ677" s="716">
        <f t="shared" si="153"/>
        <v>318</v>
      </c>
      <c r="AK677" s="716">
        <f t="shared" si="154"/>
        <v>318</v>
      </c>
      <c r="AL677" s="716">
        <f t="shared" si="155"/>
        <v>318</v>
      </c>
      <c r="AM677" s="716">
        <f t="shared" si="156"/>
        <v>318</v>
      </c>
      <c r="AN677" s="273"/>
      <c r="AO677" s="273"/>
      <c r="AP677" s="273"/>
      <c r="AQ677" s="268"/>
      <c r="AR677" s="255"/>
      <c r="AS677" s="243"/>
      <c r="AT677" s="243"/>
      <c r="AU677" s="243"/>
    </row>
    <row r="678" spans="1:47" outlineLevel="3" x14ac:dyDescent="0.35">
      <c r="A678" s="243"/>
      <c r="B678" s="252"/>
      <c r="C678" s="245">
        <f t="shared" si="138"/>
        <v>3</v>
      </c>
      <c r="D678" s="268"/>
      <c r="E678" s="325"/>
      <c r="F678" s="325"/>
      <c r="G678" s="268"/>
      <c r="H678" s="289"/>
      <c r="I678" s="289"/>
      <c r="J678" s="315" t="s">
        <v>796</v>
      </c>
      <c r="K678" s="273"/>
      <c r="L678" s="273"/>
      <c r="M678" s="273"/>
      <c r="N678" s="273"/>
      <c r="O678" s="273"/>
      <c r="P678" s="273"/>
      <c r="Q678" s="273"/>
      <c r="R678" s="396">
        <v>43784</v>
      </c>
      <c r="S678" s="396">
        <v>43784</v>
      </c>
      <c r="T678" s="396">
        <v>43784</v>
      </c>
      <c r="U678" s="396">
        <v>43784</v>
      </c>
      <c r="V678" s="316">
        <v>0.5</v>
      </c>
      <c r="W678" s="273"/>
      <c r="X678" s="273" t="b">
        <f t="shared" si="145"/>
        <v>0</v>
      </c>
      <c r="Y678" s="273" t="b">
        <f t="shared" si="145"/>
        <v>0</v>
      </c>
      <c r="Z678" s="273" t="b">
        <f t="shared" si="145"/>
        <v>0</v>
      </c>
      <c r="AA678" s="273" t="b">
        <f t="shared" si="145"/>
        <v>0</v>
      </c>
      <c r="AB678" s="273"/>
      <c r="AC678" s="716">
        <f t="shared" si="146"/>
        <v>-43317</v>
      </c>
      <c r="AD678" s="716">
        <f t="shared" si="147"/>
        <v>-43317</v>
      </c>
      <c r="AE678" s="716">
        <f t="shared" si="148"/>
        <v>-43317</v>
      </c>
      <c r="AF678" s="716">
        <f t="shared" si="149"/>
        <v>-43317</v>
      </c>
      <c r="AG678" s="716">
        <f t="shared" si="150"/>
        <v>-43317</v>
      </c>
      <c r="AH678" s="716">
        <f t="shared" si="151"/>
        <v>-43317</v>
      </c>
      <c r="AI678" s="716">
        <f t="shared" si="152"/>
        <v>-43317</v>
      </c>
      <c r="AJ678" s="716">
        <f t="shared" si="153"/>
        <v>318</v>
      </c>
      <c r="AK678" s="716">
        <f t="shared" si="154"/>
        <v>318</v>
      </c>
      <c r="AL678" s="716">
        <f t="shared" si="155"/>
        <v>318</v>
      </c>
      <c r="AM678" s="716">
        <f t="shared" si="156"/>
        <v>318</v>
      </c>
      <c r="AN678" s="273"/>
      <c r="AO678" s="273"/>
      <c r="AP678" s="273"/>
      <c r="AQ678" s="268"/>
      <c r="AR678" s="255"/>
      <c r="AS678" s="243"/>
      <c r="AT678" s="243"/>
      <c r="AU678" s="243"/>
    </row>
    <row r="679" spans="1:47" outlineLevel="3" x14ac:dyDescent="0.35">
      <c r="A679" s="243"/>
      <c r="B679" s="252"/>
      <c r="C679" s="245">
        <f>INT($C$229)+3</f>
        <v>4</v>
      </c>
      <c r="D679" s="268"/>
      <c r="E679" s="325"/>
      <c r="F679" s="325"/>
      <c r="G679" s="268"/>
      <c r="H679" s="273"/>
      <c r="I679" s="289">
        <v>1</v>
      </c>
      <c r="J679" s="289" t="s">
        <v>601</v>
      </c>
      <c r="K679" s="361">
        <f>DATE(YEAR(K676)+1,MONTH(K676),DAY(K676))</f>
        <v>44150</v>
      </c>
      <c r="L679" s="361">
        <f>DATE(YEAR(L676)+1,MONTH(L676),DAY(L676))</f>
        <v>44150</v>
      </c>
      <c r="M679" s="361">
        <f>DATE(YEAR(M676)+1,MONTH(M676),DAY(M676))</f>
        <v>44150</v>
      </c>
      <c r="N679" s="273"/>
      <c r="O679" s="273"/>
      <c r="P679" s="273"/>
      <c r="Q679" s="273"/>
      <c r="R679" s="361">
        <f t="shared" ref="R679:U699" si="157">DATE(YEAR(R676)+1,MONTH(R676),DAY(R676))</f>
        <v>44150</v>
      </c>
      <c r="S679" s="361">
        <f t="shared" si="157"/>
        <v>44150</v>
      </c>
      <c r="T679" s="361">
        <f t="shared" si="157"/>
        <v>44150</v>
      </c>
      <c r="U679" s="361">
        <f t="shared" si="157"/>
        <v>44150</v>
      </c>
      <c r="V679" s="273"/>
      <c r="W679" s="273"/>
      <c r="X679" s="273"/>
      <c r="Y679" s="273"/>
      <c r="Z679" s="273"/>
      <c r="AA679" s="273"/>
      <c r="AB679" s="273"/>
      <c r="AC679" s="716">
        <f t="shared" si="146"/>
        <v>683</v>
      </c>
      <c r="AD679" s="716">
        <f t="shared" si="147"/>
        <v>683</v>
      </c>
      <c r="AE679" s="716">
        <f t="shared" si="148"/>
        <v>683</v>
      </c>
      <c r="AF679" s="716">
        <f t="shared" si="149"/>
        <v>-43317</v>
      </c>
      <c r="AG679" s="716">
        <f t="shared" si="150"/>
        <v>-43317</v>
      </c>
      <c r="AH679" s="716">
        <f t="shared" si="151"/>
        <v>-43317</v>
      </c>
      <c r="AI679" s="716">
        <f t="shared" si="152"/>
        <v>-43317</v>
      </c>
      <c r="AJ679" s="716">
        <f t="shared" si="153"/>
        <v>683</v>
      </c>
      <c r="AK679" s="716">
        <f t="shared" si="154"/>
        <v>683</v>
      </c>
      <c r="AL679" s="716">
        <f t="shared" si="155"/>
        <v>683</v>
      </c>
      <c r="AM679" s="716">
        <f t="shared" si="156"/>
        <v>683</v>
      </c>
      <c r="AN679" s="273"/>
      <c r="AO679" s="273"/>
      <c r="AP679" s="273"/>
      <c r="AQ679" s="268"/>
      <c r="AR679" s="255"/>
      <c r="AS679" s="243"/>
      <c r="AT679" s="243"/>
      <c r="AU679" s="243"/>
    </row>
    <row r="680" spans="1:47" outlineLevel="3" x14ac:dyDescent="0.35">
      <c r="A680" s="243"/>
      <c r="B680" s="252"/>
      <c r="C680" s="245">
        <f>INT($C$229)+3</f>
        <v>4</v>
      </c>
      <c r="D680" s="268"/>
      <c r="E680" s="325"/>
      <c r="F680" s="325"/>
      <c r="G680" s="268"/>
      <c r="H680" s="273"/>
      <c r="I680" s="289"/>
      <c r="J680" s="289" t="s">
        <v>591</v>
      </c>
      <c r="K680" s="273"/>
      <c r="L680" s="273"/>
      <c r="M680" s="273"/>
      <c r="N680" s="361">
        <f>DATE(YEAR(N677)+1,MONTH(N677),DAY(N677))</f>
        <v>44150</v>
      </c>
      <c r="O680" s="361">
        <f>DATE(YEAR(O677)+1,MONTH(O677),DAY(O677))</f>
        <v>44150</v>
      </c>
      <c r="P680" s="361">
        <f>DATE(YEAR(P677)+1,MONTH(P677),DAY(P677))</f>
        <v>44150</v>
      </c>
      <c r="Q680" s="361">
        <f>DATE(YEAR(Q677)+1,MONTH(Q677),DAY(Q677))</f>
        <v>44150</v>
      </c>
      <c r="R680" s="361">
        <f t="shared" si="157"/>
        <v>44150</v>
      </c>
      <c r="S680" s="361">
        <f t="shared" si="157"/>
        <v>44150</v>
      </c>
      <c r="T680" s="361">
        <f t="shared" si="157"/>
        <v>44150</v>
      </c>
      <c r="U680" s="361">
        <f t="shared" si="157"/>
        <v>44150</v>
      </c>
      <c r="V680" s="273"/>
      <c r="W680" s="273"/>
      <c r="X680" s="273"/>
      <c r="Y680" s="273"/>
      <c r="Z680" s="273"/>
      <c r="AA680" s="273"/>
      <c r="AB680" s="273"/>
      <c r="AC680" s="716">
        <f t="shared" si="146"/>
        <v>-43317</v>
      </c>
      <c r="AD680" s="716">
        <f t="shared" si="147"/>
        <v>-43317</v>
      </c>
      <c r="AE680" s="716">
        <f t="shared" si="148"/>
        <v>-43317</v>
      </c>
      <c r="AF680" s="716">
        <f t="shared" si="149"/>
        <v>683</v>
      </c>
      <c r="AG680" s="716">
        <f t="shared" si="150"/>
        <v>683</v>
      </c>
      <c r="AH680" s="716">
        <f t="shared" si="151"/>
        <v>683</v>
      </c>
      <c r="AI680" s="716">
        <f t="shared" si="152"/>
        <v>683</v>
      </c>
      <c r="AJ680" s="716">
        <f t="shared" si="153"/>
        <v>683</v>
      </c>
      <c r="AK680" s="716">
        <f t="shared" si="154"/>
        <v>683</v>
      </c>
      <c r="AL680" s="716">
        <f t="shared" si="155"/>
        <v>683</v>
      </c>
      <c r="AM680" s="716">
        <f t="shared" si="156"/>
        <v>683</v>
      </c>
      <c r="AN680" s="273"/>
      <c r="AO680" s="273"/>
      <c r="AP680" s="273"/>
      <c r="AQ680" s="268"/>
      <c r="AR680" s="255"/>
      <c r="AS680" s="243"/>
      <c r="AT680" s="243"/>
      <c r="AU680" s="243"/>
    </row>
    <row r="681" spans="1:47" outlineLevel="3" x14ac:dyDescent="0.35">
      <c r="A681" s="243"/>
      <c r="B681" s="252"/>
      <c r="C681" s="245">
        <f>INT($C$229)+3</f>
        <v>4</v>
      </c>
      <c r="D681" s="268"/>
      <c r="E681" s="325"/>
      <c r="F681" s="325"/>
      <c r="G681" s="268"/>
      <c r="H681" s="273"/>
      <c r="I681" s="289"/>
      <c r="J681" s="289" t="s">
        <v>592</v>
      </c>
      <c r="K681" s="273"/>
      <c r="L681" s="273"/>
      <c r="M681" s="273"/>
      <c r="N681" s="273"/>
      <c r="O681" s="273"/>
      <c r="P681" s="273"/>
      <c r="Q681" s="273"/>
      <c r="R681" s="361">
        <f t="shared" si="157"/>
        <v>44150</v>
      </c>
      <c r="S681" s="361">
        <f t="shared" si="157"/>
        <v>44150</v>
      </c>
      <c r="T681" s="361">
        <f t="shared" si="157"/>
        <v>44150</v>
      </c>
      <c r="U681" s="361">
        <f t="shared" si="157"/>
        <v>44150</v>
      </c>
      <c r="V681" s="273"/>
      <c r="W681" s="273"/>
      <c r="X681" s="273"/>
      <c r="Y681" s="273"/>
      <c r="Z681" s="273"/>
      <c r="AA681" s="273"/>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683</v>
      </c>
      <c r="AK681" s="716">
        <f t="shared" si="154"/>
        <v>683</v>
      </c>
      <c r="AL681" s="716">
        <f t="shared" si="155"/>
        <v>683</v>
      </c>
      <c r="AM681" s="716">
        <f t="shared" si="156"/>
        <v>683</v>
      </c>
      <c r="AN681" s="273"/>
      <c r="AO681" s="273"/>
      <c r="AP681" s="273"/>
      <c r="AQ681" s="268"/>
      <c r="AR681" s="255"/>
      <c r="AS681" s="243"/>
      <c r="AT681" s="243"/>
      <c r="AU681" s="243"/>
    </row>
    <row r="682" spans="1:47" outlineLevel="3" x14ac:dyDescent="0.35">
      <c r="A682" s="243"/>
      <c r="B682" s="252"/>
      <c r="C682" s="245">
        <f t="shared" ref="C682:C738" si="158">INT($C$229+3)</f>
        <v>4</v>
      </c>
      <c r="D682" s="268"/>
      <c r="E682" s="325"/>
      <c r="F682" s="325"/>
      <c r="G682" s="268"/>
      <c r="H682" s="273"/>
      <c r="I682" s="289">
        <v>2</v>
      </c>
      <c r="J682" s="289" t="s">
        <v>601</v>
      </c>
      <c r="K682" s="361">
        <f>DATE(YEAR(K679)+1,MONTH(K679),DAY(K679))</f>
        <v>44515</v>
      </c>
      <c r="L682" s="361">
        <f>DATE(YEAR(L679)+1,MONTH(L679),DAY(L679))</f>
        <v>44515</v>
      </c>
      <c r="M682" s="361">
        <f>DATE(YEAR(M679)+1,MONTH(M679),DAY(M679))</f>
        <v>44515</v>
      </c>
      <c r="N682" s="273"/>
      <c r="O682" s="273"/>
      <c r="P682" s="273"/>
      <c r="Q682" s="273"/>
      <c r="R682" s="361">
        <f t="shared" si="157"/>
        <v>44515</v>
      </c>
      <c r="S682" s="361">
        <f t="shared" si="157"/>
        <v>44515</v>
      </c>
      <c r="T682" s="361">
        <f t="shared" si="157"/>
        <v>44515</v>
      </c>
      <c r="U682" s="361">
        <f t="shared" si="157"/>
        <v>44515</v>
      </c>
      <c r="V682" s="273"/>
      <c r="W682" s="273"/>
      <c r="X682" s="273"/>
      <c r="Y682" s="273"/>
      <c r="Z682" s="273"/>
      <c r="AA682" s="273"/>
      <c r="AB682" s="273"/>
      <c r="AC682" s="716">
        <f t="shared" si="146"/>
        <v>1046</v>
      </c>
      <c r="AD682" s="716">
        <f t="shared" si="147"/>
        <v>1046</v>
      </c>
      <c r="AE682" s="716">
        <f t="shared" si="148"/>
        <v>1046</v>
      </c>
      <c r="AF682" s="716">
        <f t="shared" si="149"/>
        <v>-43317</v>
      </c>
      <c r="AG682" s="716">
        <f t="shared" si="150"/>
        <v>-43317</v>
      </c>
      <c r="AH682" s="716">
        <f t="shared" si="151"/>
        <v>-43317</v>
      </c>
      <c r="AI682" s="716">
        <f t="shared" si="152"/>
        <v>-43317</v>
      </c>
      <c r="AJ682" s="716">
        <f t="shared" si="153"/>
        <v>1046</v>
      </c>
      <c r="AK682" s="716">
        <f t="shared" si="154"/>
        <v>1046</v>
      </c>
      <c r="AL682" s="716">
        <f t="shared" si="155"/>
        <v>1046</v>
      </c>
      <c r="AM682" s="716">
        <f t="shared" si="156"/>
        <v>1046</v>
      </c>
      <c r="AN682" s="273"/>
      <c r="AO682" s="273"/>
      <c r="AP682" s="273"/>
      <c r="AQ682" s="268"/>
      <c r="AR682" s="255"/>
      <c r="AS682" s="243"/>
      <c r="AT682" s="243"/>
      <c r="AU682" s="243"/>
    </row>
    <row r="683" spans="1:47" outlineLevel="3" x14ac:dyDescent="0.35">
      <c r="A683" s="243"/>
      <c r="B683" s="252"/>
      <c r="C683" s="245">
        <f t="shared" si="158"/>
        <v>4</v>
      </c>
      <c r="D683" s="268"/>
      <c r="E683" s="325"/>
      <c r="F683" s="325"/>
      <c r="G683" s="268"/>
      <c r="H683" s="273"/>
      <c r="I683" s="289"/>
      <c r="J683" s="289" t="s">
        <v>591</v>
      </c>
      <c r="K683" s="273"/>
      <c r="L683" s="273"/>
      <c r="M683" s="273"/>
      <c r="N683" s="361">
        <f>DATE(YEAR(N680)+1,MONTH(N680),DAY(N680))</f>
        <v>44515</v>
      </c>
      <c r="O683" s="361">
        <f>DATE(YEAR(O680)+1,MONTH(O680),DAY(O680))</f>
        <v>44515</v>
      </c>
      <c r="P683" s="361">
        <f>DATE(YEAR(P680)+1,MONTH(P680),DAY(P680))</f>
        <v>44515</v>
      </c>
      <c r="Q683" s="361">
        <f>DATE(YEAR(Q680)+1,MONTH(Q680),DAY(Q680))</f>
        <v>44515</v>
      </c>
      <c r="R683" s="361">
        <f t="shared" si="157"/>
        <v>44515</v>
      </c>
      <c r="S683" s="361">
        <f t="shared" si="157"/>
        <v>44515</v>
      </c>
      <c r="T683" s="361">
        <f t="shared" si="157"/>
        <v>44515</v>
      </c>
      <c r="U683" s="361">
        <f t="shared" si="157"/>
        <v>44515</v>
      </c>
      <c r="V683" s="273"/>
      <c r="W683" s="273"/>
      <c r="X683" s="273"/>
      <c r="Y683" s="273"/>
      <c r="Z683" s="273"/>
      <c r="AA683" s="273"/>
      <c r="AB683" s="273"/>
      <c r="AC683" s="716">
        <f t="shared" si="146"/>
        <v>-43317</v>
      </c>
      <c r="AD683" s="716">
        <f t="shared" si="147"/>
        <v>-43317</v>
      </c>
      <c r="AE683" s="716">
        <f t="shared" si="148"/>
        <v>-43317</v>
      </c>
      <c r="AF683" s="716">
        <f t="shared" si="149"/>
        <v>1046</v>
      </c>
      <c r="AG683" s="716">
        <f t="shared" si="150"/>
        <v>1046</v>
      </c>
      <c r="AH683" s="716">
        <f t="shared" si="151"/>
        <v>1046</v>
      </c>
      <c r="AI683" s="716">
        <f t="shared" si="152"/>
        <v>1046</v>
      </c>
      <c r="AJ683" s="716">
        <f t="shared" si="153"/>
        <v>1046</v>
      </c>
      <c r="AK683" s="716">
        <f t="shared" si="154"/>
        <v>1046</v>
      </c>
      <c r="AL683" s="716">
        <f t="shared" si="155"/>
        <v>1046</v>
      </c>
      <c r="AM683" s="716">
        <f t="shared" si="156"/>
        <v>1046</v>
      </c>
      <c r="AN683" s="273"/>
      <c r="AO683" s="273"/>
      <c r="AP683" s="273"/>
      <c r="AQ683" s="268"/>
      <c r="AR683" s="255"/>
      <c r="AS683" s="243"/>
      <c r="AT683" s="243"/>
      <c r="AU683" s="243"/>
    </row>
    <row r="684" spans="1:47" outlineLevel="3" x14ac:dyDescent="0.35">
      <c r="A684" s="243"/>
      <c r="B684" s="252"/>
      <c r="C684" s="245">
        <f t="shared" si="158"/>
        <v>4</v>
      </c>
      <c r="D684" s="268"/>
      <c r="E684" s="325"/>
      <c r="F684" s="325"/>
      <c r="G684" s="268"/>
      <c r="H684" s="273"/>
      <c r="I684" s="289"/>
      <c r="J684" s="289" t="s">
        <v>592</v>
      </c>
      <c r="K684" s="273"/>
      <c r="L684" s="273"/>
      <c r="M684" s="273"/>
      <c r="N684" s="273"/>
      <c r="O684" s="273"/>
      <c r="P684" s="273"/>
      <c r="Q684" s="273"/>
      <c r="R684" s="361">
        <f t="shared" si="157"/>
        <v>44515</v>
      </c>
      <c r="S684" s="361">
        <f t="shared" si="157"/>
        <v>44515</v>
      </c>
      <c r="T684" s="361">
        <f t="shared" si="157"/>
        <v>44515</v>
      </c>
      <c r="U684" s="361">
        <f t="shared" si="157"/>
        <v>44515</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1046</v>
      </c>
      <c r="AK684" s="716">
        <f t="shared" si="154"/>
        <v>1046</v>
      </c>
      <c r="AL684" s="716">
        <f t="shared" si="155"/>
        <v>1046</v>
      </c>
      <c r="AM684" s="716">
        <f t="shared" si="156"/>
        <v>1046</v>
      </c>
      <c r="AN684" s="273"/>
      <c r="AO684" s="273"/>
      <c r="AP684" s="273"/>
      <c r="AQ684" s="268"/>
      <c r="AR684" s="255"/>
      <c r="AS684" s="243"/>
      <c r="AT684" s="243"/>
      <c r="AU684" s="243"/>
    </row>
    <row r="685" spans="1:47" outlineLevel="3" x14ac:dyDescent="0.35">
      <c r="A685" s="243"/>
      <c r="B685" s="252"/>
      <c r="C685" s="245">
        <f t="shared" si="158"/>
        <v>4</v>
      </c>
      <c r="D685" s="268"/>
      <c r="E685" s="325"/>
      <c r="F685" s="325"/>
      <c r="G685" s="268"/>
      <c r="H685" s="273"/>
      <c r="I685" s="289">
        <v>3</v>
      </c>
      <c r="J685" s="289" t="s">
        <v>601</v>
      </c>
      <c r="K685" s="361">
        <f>DATE(YEAR(K682)+1,MONTH(K682),DAY(K682))</f>
        <v>44880</v>
      </c>
      <c r="L685" s="361">
        <f>DATE(YEAR(L682)+1,MONTH(L682),DAY(L682))</f>
        <v>44880</v>
      </c>
      <c r="M685" s="361">
        <f>DATE(YEAR(M682)+1,MONTH(M682),DAY(M682))</f>
        <v>44880</v>
      </c>
      <c r="N685" s="273"/>
      <c r="O685" s="273"/>
      <c r="P685" s="273"/>
      <c r="Q685" s="273"/>
      <c r="R685" s="361">
        <f t="shared" si="157"/>
        <v>44880</v>
      </c>
      <c r="S685" s="361">
        <f t="shared" si="157"/>
        <v>44880</v>
      </c>
      <c r="T685" s="361">
        <f t="shared" si="157"/>
        <v>44880</v>
      </c>
      <c r="U685" s="361">
        <f t="shared" si="157"/>
        <v>44880</v>
      </c>
      <c r="V685" s="273"/>
      <c r="W685" s="273"/>
      <c r="X685" s="273"/>
      <c r="Y685" s="273"/>
      <c r="Z685" s="273"/>
      <c r="AA685" s="273"/>
      <c r="AB685" s="273"/>
      <c r="AC685" s="716">
        <f t="shared" si="146"/>
        <v>1410</v>
      </c>
      <c r="AD685" s="716">
        <f t="shared" si="147"/>
        <v>1410</v>
      </c>
      <c r="AE685" s="716">
        <f t="shared" si="148"/>
        <v>1410</v>
      </c>
      <c r="AF685" s="716">
        <f t="shared" si="149"/>
        <v>-43317</v>
      </c>
      <c r="AG685" s="716">
        <f t="shared" si="150"/>
        <v>-43317</v>
      </c>
      <c r="AH685" s="716">
        <f t="shared" si="151"/>
        <v>-43317</v>
      </c>
      <c r="AI685" s="716">
        <f t="shared" si="152"/>
        <v>-43317</v>
      </c>
      <c r="AJ685" s="716">
        <f t="shared" si="153"/>
        <v>1410</v>
      </c>
      <c r="AK685" s="716">
        <f t="shared" si="154"/>
        <v>1410</v>
      </c>
      <c r="AL685" s="716">
        <f t="shared" si="155"/>
        <v>1410</v>
      </c>
      <c r="AM685" s="716">
        <f t="shared" si="156"/>
        <v>1410</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591</v>
      </c>
      <c r="K686" s="273"/>
      <c r="L686" s="273"/>
      <c r="M686" s="273"/>
      <c r="N686" s="361">
        <f>DATE(YEAR(N683)+1,MONTH(N683),DAY(N683))</f>
        <v>44880</v>
      </c>
      <c r="O686" s="361">
        <f>DATE(YEAR(O683)+1,MONTH(O683),DAY(O683))</f>
        <v>44880</v>
      </c>
      <c r="P686" s="361">
        <f>DATE(YEAR(P683)+1,MONTH(P683),DAY(P683))</f>
        <v>44880</v>
      </c>
      <c r="Q686" s="361">
        <f>DATE(YEAR(Q683)+1,MONTH(Q683),DAY(Q683))</f>
        <v>44880</v>
      </c>
      <c r="R686" s="361">
        <f t="shared" si="157"/>
        <v>44880</v>
      </c>
      <c r="S686" s="361">
        <f t="shared" si="157"/>
        <v>44880</v>
      </c>
      <c r="T686" s="361">
        <f t="shared" si="157"/>
        <v>44880</v>
      </c>
      <c r="U686" s="361">
        <f t="shared" si="157"/>
        <v>44880</v>
      </c>
      <c r="V686" s="273"/>
      <c r="W686" s="273"/>
      <c r="X686" s="273"/>
      <c r="Y686" s="273"/>
      <c r="Z686" s="273"/>
      <c r="AA686" s="273"/>
      <c r="AB686" s="273"/>
      <c r="AC686" s="716">
        <f t="shared" si="146"/>
        <v>-43317</v>
      </c>
      <c r="AD686" s="716">
        <f t="shared" si="147"/>
        <v>-43317</v>
      </c>
      <c r="AE686" s="716">
        <f t="shared" si="148"/>
        <v>-43317</v>
      </c>
      <c r="AF686" s="716">
        <f t="shared" si="149"/>
        <v>1410</v>
      </c>
      <c r="AG686" s="716">
        <f t="shared" si="150"/>
        <v>1410</v>
      </c>
      <c r="AH686" s="716">
        <f t="shared" si="151"/>
        <v>1410</v>
      </c>
      <c r="AI686" s="716">
        <f t="shared" si="152"/>
        <v>1410</v>
      </c>
      <c r="AJ686" s="716">
        <f t="shared" si="153"/>
        <v>1410</v>
      </c>
      <c r="AK686" s="716">
        <f t="shared" si="154"/>
        <v>1410</v>
      </c>
      <c r="AL686" s="716">
        <f t="shared" si="155"/>
        <v>1410</v>
      </c>
      <c r="AM686" s="716">
        <f t="shared" si="156"/>
        <v>1410</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592</v>
      </c>
      <c r="K687" s="273"/>
      <c r="L687" s="273"/>
      <c r="M687" s="273"/>
      <c r="N687" s="273"/>
      <c r="O687" s="273"/>
      <c r="P687" s="273"/>
      <c r="Q687" s="273"/>
      <c r="R687" s="361">
        <f t="shared" si="157"/>
        <v>44880</v>
      </c>
      <c r="S687" s="361">
        <f t="shared" si="157"/>
        <v>44880</v>
      </c>
      <c r="T687" s="361">
        <f t="shared" si="157"/>
        <v>44880</v>
      </c>
      <c r="U687" s="361">
        <f t="shared" si="157"/>
        <v>44880</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1410</v>
      </c>
      <c r="AK687" s="716">
        <f t="shared" si="154"/>
        <v>1410</v>
      </c>
      <c r="AL687" s="716">
        <f t="shared" si="155"/>
        <v>1410</v>
      </c>
      <c r="AM687" s="716">
        <f t="shared" si="156"/>
        <v>1410</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4</v>
      </c>
      <c r="J688" s="289" t="s">
        <v>601</v>
      </c>
      <c r="K688" s="361">
        <f>DATE(YEAR(K685)+1,MONTH(K685),DAY(K685))</f>
        <v>45245</v>
      </c>
      <c r="L688" s="361">
        <f>DATE(YEAR(L685)+1,MONTH(L685),DAY(L685))</f>
        <v>45245</v>
      </c>
      <c r="M688" s="361">
        <f>DATE(YEAR(M685)+1,MONTH(M685),DAY(M685))</f>
        <v>45245</v>
      </c>
      <c r="N688" s="273"/>
      <c r="O688" s="273"/>
      <c r="P688" s="273"/>
      <c r="Q688" s="273"/>
      <c r="R688" s="361">
        <f t="shared" si="157"/>
        <v>45245</v>
      </c>
      <c r="S688" s="361">
        <f t="shared" si="157"/>
        <v>45245</v>
      </c>
      <c r="T688" s="361">
        <f t="shared" si="157"/>
        <v>45245</v>
      </c>
      <c r="U688" s="361">
        <f t="shared" si="157"/>
        <v>45245</v>
      </c>
      <c r="V688" s="273"/>
      <c r="W688" s="273"/>
      <c r="X688" s="273"/>
      <c r="Y688" s="273"/>
      <c r="Z688" s="273"/>
      <c r="AA688" s="273"/>
      <c r="AB688" s="273"/>
      <c r="AC688" s="716">
        <f t="shared" si="146"/>
        <v>1774</v>
      </c>
      <c r="AD688" s="716">
        <f t="shared" si="147"/>
        <v>1774</v>
      </c>
      <c r="AE688" s="716">
        <f t="shared" si="148"/>
        <v>1774</v>
      </c>
      <c r="AF688" s="716">
        <f t="shared" si="149"/>
        <v>-43317</v>
      </c>
      <c r="AG688" s="716">
        <f t="shared" si="150"/>
        <v>-43317</v>
      </c>
      <c r="AH688" s="716">
        <f t="shared" si="151"/>
        <v>-43317</v>
      </c>
      <c r="AI688" s="716">
        <f t="shared" si="152"/>
        <v>-43317</v>
      </c>
      <c r="AJ688" s="716">
        <f t="shared" si="153"/>
        <v>1774</v>
      </c>
      <c r="AK688" s="716">
        <f t="shared" si="154"/>
        <v>1774</v>
      </c>
      <c r="AL688" s="716">
        <f t="shared" si="155"/>
        <v>1774</v>
      </c>
      <c r="AM688" s="716">
        <f t="shared" si="156"/>
        <v>1774</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591</v>
      </c>
      <c r="K689" s="273"/>
      <c r="L689" s="273"/>
      <c r="M689" s="273"/>
      <c r="N689" s="361">
        <f>DATE(YEAR(N686)+1,MONTH(N686),DAY(N686))</f>
        <v>45245</v>
      </c>
      <c r="O689" s="361">
        <f>DATE(YEAR(O686)+1,MONTH(O686),DAY(O686))</f>
        <v>45245</v>
      </c>
      <c r="P689" s="361">
        <f>DATE(YEAR(P686)+1,MONTH(P686),DAY(P686))</f>
        <v>45245</v>
      </c>
      <c r="Q689" s="361">
        <f>DATE(YEAR(Q686)+1,MONTH(Q686),DAY(Q686))</f>
        <v>45245</v>
      </c>
      <c r="R689" s="361">
        <f t="shared" si="157"/>
        <v>45245</v>
      </c>
      <c r="S689" s="361">
        <f t="shared" si="157"/>
        <v>45245</v>
      </c>
      <c r="T689" s="361">
        <f t="shared" si="157"/>
        <v>45245</v>
      </c>
      <c r="U689" s="361">
        <f t="shared" si="157"/>
        <v>45245</v>
      </c>
      <c r="V689" s="273"/>
      <c r="W689" s="273"/>
      <c r="X689" s="273"/>
      <c r="Y689" s="273"/>
      <c r="Z689" s="273"/>
      <c r="AA689" s="273"/>
      <c r="AB689" s="273"/>
      <c r="AC689" s="716">
        <f t="shared" si="146"/>
        <v>-43317</v>
      </c>
      <c r="AD689" s="716">
        <f t="shared" si="147"/>
        <v>-43317</v>
      </c>
      <c r="AE689" s="716">
        <f t="shared" si="148"/>
        <v>-43317</v>
      </c>
      <c r="AF689" s="716">
        <f t="shared" si="149"/>
        <v>1774</v>
      </c>
      <c r="AG689" s="716">
        <f t="shared" si="150"/>
        <v>1774</v>
      </c>
      <c r="AH689" s="716">
        <f t="shared" si="151"/>
        <v>1774</v>
      </c>
      <c r="AI689" s="716">
        <f t="shared" si="152"/>
        <v>1774</v>
      </c>
      <c r="AJ689" s="716">
        <f t="shared" si="153"/>
        <v>1774</v>
      </c>
      <c r="AK689" s="716">
        <f t="shared" si="154"/>
        <v>1774</v>
      </c>
      <c r="AL689" s="716">
        <f t="shared" si="155"/>
        <v>1774</v>
      </c>
      <c r="AM689" s="716">
        <f t="shared" si="156"/>
        <v>1774</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592</v>
      </c>
      <c r="K690" s="273"/>
      <c r="L690" s="273"/>
      <c r="M690" s="273"/>
      <c r="N690" s="273"/>
      <c r="O690" s="273"/>
      <c r="P690" s="273"/>
      <c r="Q690" s="273"/>
      <c r="R690" s="361">
        <f t="shared" si="157"/>
        <v>45245</v>
      </c>
      <c r="S690" s="361">
        <f t="shared" si="157"/>
        <v>45245</v>
      </c>
      <c r="T690" s="361">
        <f t="shared" si="157"/>
        <v>45245</v>
      </c>
      <c r="U690" s="361">
        <f t="shared" si="157"/>
        <v>45245</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1774</v>
      </c>
      <c r="AK690" s="716">
        <f t="shared" si="154"/>
        <v>1774</v>
      </c>
      <c r="AL690" s="716">
        <f t="shared" si="155"/>
        <v>1774</v>
      </c>
      <c r="AM690" s="716">
        <f t="shared" si="156"/>
        <v>1774</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5</v>
      </c>
      <c r="J691" s="289" t="s">
        <v>601</v>
      </c>
      <c r="K691" s="361">
        <f>DATE(YEAR(K688)+1,MONTH(K688),DAY(K688))</f>
        <v>45611</v>
      </c>
      <c r="L691" s="361">
        <f>DATE(YEAR(L688)+1,MONTH(L688),DAY(L688))</f>
        <v>45611</v>
      </c>
      <c r="M691" s="361">
        <f>DATE(YEAR(M688)+1,MONTH(M688),DAY(M688))</f>
        <v>45611</v>
      </c>
      <c r="N691" s="273"/>
      <c r="O691" s="273"/>
      <c r="P691" s="273"/>
      <c r="Q691" s="273"/>
      <c r="R691" s="361">
        <f t="shared" si="157"/>
        <v>45611</v>
      </c>
      <c r="S691" s="361">
        <f t="shared" si="157"/>
        <v>45611</v>
      </c>
      <c r="T691" s="361">
        <f t="shared" si="157"/>
        <v>45611</v>
      </c>
      <c r="U691" s="361">
        <f t="shared" si="157"/>
        <v>45611</v>
      </c>
      <c r="V691" s="273"/>
      <c r="W691" s="273"/>
      <c r="X691" s="273"/>
      <c r="Y691" s="273"/>
      <c r="Z691" s="273"/>
      <c r="AA691" s="273"/>
      <c r="AB691" s="273"/>
      <c r="AC691" s="716">
        <f t="shared" si="146"/>
        <v>2139</v>
      </c>
      <c r="AD691" s="716">
        <f t="shared" si="147"/>
        <v>2139</v>
      </c>
      <c r="AE691" s="716">
        <f t="shared" si="148"/>
        <v>2139</v>
      </c>
      <c r="AF691" s="716">
        <f t="shared" si="149"/>
        <v>-43317</v>
      </c>
      <c r="AG691" s="716">
        <f t="shared" si="150"/>
        <v>-43317</v>
      </c>
      <c r="AH691" s="716">
        <f t="shared" si="151"/>
        <v>-43317</v>
      </c>
      <c r="AI691" s="716">
        <f t="shared" si="152"/>
        <v>-43317</v>
      </c>
      <c r="AJ691" s="716">
        <f t="shared" si="153"/>
        <v>2139</v>
      </c>
      <c r="AK691" s="716">
        <f t="shared" si="154"/>
        <v>2139</v>
      </c>
      <c r="AL691" s="716">
        <f t="shared" si="155"/>
        <v>2139</v>
      </c>
      <c r="AM691" s="716">
        <f t="shared" si="156"/>
        <v>2139</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591</v>
      </c>
      <c r="K692" s="273"/>
      <c r="L692" s="273"/>
      <c r="M692" s="273"/>
      <c r="N692" s="361">
        <f>DATE(YEAR(N689)+1,MONTH(N689),DAY(N689))</f>
        <v>45611</v>
      </c>
      <c r="O692" s="361">
        <f>DATE(YEAR(O689)+1,MONTH(O689),DAY(O689))</f>
        <v>45611</v>
      </c>
      <c r="P692" s="361">
        <f>DATE(YEAR(P689)+1,MONTH(P689),DAY(P689))</f>
        <v>45611</v>
      </c>
      <c r="Q692" s="361">
        <f>DATE(YEAR(Q689)+1,MONTH(Q689),DAY(Q689))</f>
        <v>45611</v>
      </c>
      <c r="R692" s="361">
        <f t="shared" si="157"/>
        <v>45611</v>
      </c>
      <c r="S692" s="361">
        <f t="shared" si="157"/>
        <v>45611</v>
      </c>
      <c r="T692" s="361">
        <f t="shared" si="157"/>
        <v>45611</v>
      </c>
      <c r="U692" s="361">
        <f t="shared" si="157"/>
        <v>45611</v>
      </c>
      <c r="V692" s="273"/>
      <c r="W692" s="273"/>
      <c r="X692" s="273"/>
      <c r="Y692" s="273"/>
      <c r="Z692" s="273"/>
      <c r="AA692" s="273"/>
      <c r="AB692" s="273"/>
      <c r="AC692" s="716">
        <f t="shared" si="146"/>
        <v>-43317</v>
      </c>
      <c r="AD692" s="716">
        <f t="shared" si="147"/>
        <v>-43317</v>
      </c>
      <c r="AE692" s="716">
        <f t="shared" si="148"/>
        <v>-43317</v>
      </c>
      <c r="AF692" s="716">
        <f t="shared" si="149"/>
        <v>2139</v>
      </c>
      <c r="AG692" s="716">
        <f t="shared" si="150"/>
        <v>2139</v>
      </c>
      <c r="AH692" s="716">
        <f t="shared" si="151"/>
        <v>2139</v>
      </c>
      <c r="AI692" s="716">
        <f t="shared" si="152"/>
        <v>2139</v>
      </c>
      <c r="AJ692" s="716">
        <f t="shared" si="153"/>
        <v>2139</v>
      </c>
      <c r="AK692" s="716">
        <f t="shared" si="154"/>
        <v>2139</v>
      </c>
      <c r="AL692" s="716">
        <f t="shared" si="155"/>
        <v>2139</v>
      </c>
      <c r="AM692" s="716">
        <f t="shared" si="156"/>
        <v>2139</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592</v>
      </c>
      <c r="K693" s="273"/>
      <c r="L693" s="273"/>
      <c r="M693" s="273"/>
      <c r="N693" s="273"/>
      <c r="O693" s="273"/>
      <c r="P693" s="273"/>
      <c r="Q693" s="273"/>
      <c r="R693" s="361">
        <f t="shared" si="157"/>
        <v>45611</v>
      </c>
      <c r="S693" s="361">
        <f t="shared" si="157"/>
        <v>45611</v>
      </c>
      <c r="T693" s="361">
        <f t="shared" si="157"/>
        <v>45611</v>
      </c>
      <c r="U693" s="361">
        <f t="shared" si="157"/>
        <v>45611</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2139</v>
      </c>
      <c r="AK693" s="716">
        <f t="shared" si="154"/>
        <v>2139</v>
      </c>
      <c r="AL693" s="716">
        <f t="shared" si="155"/>
        <v>2139</v>
      </c>
      <c r="AM693" s="716">
        <f t="shared" si="156"/>
        <v>2139</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6</v>
      </c>
      <c r="J694" s="289" t="s">
        <v>601</v>
      </c>
      <c r="K694" s="361">
        <f>DATE(YEAR(K691)+1,MONTH(K691),DAY(K691))</f>
        <v>45976</v>
      </c>
      <c r="L694" s="361">
        <f>DATE(YEAR(L691)+1,MONTH(L691),DAY(L691))</f>
        <v>45976</v>
      </c>
      <c r="M694" s="361">
        <f>DATE(YEAR(M691)+1,MONTH(M691),DAY(M691))</f>
        <v>45976</v>
      </c>
      <c r="N694" s="273"/>
      <c r="O694" s="273"/>
      <c r="P694" s="273"/>
      <c r="Q694" s="273"/>
      <c r="R694" s="361">
        <f t="shared" si="157"/>
        <v>45976</v>
      </c>
      <c r="S694" s="361">
        <f t="shared" si="157"/>
        <v>45976</v>
      </c>
      <c r="T694" s="361">
        <f t="shared" si="157"/>
        <v>45976</v>
      </c>
      <c r="U694" s="361">
        <f t="shared" si="157"/>
        <v>45976</v>
      </c>
      <c r="V694" s="273"/>
      <c r="W694" s="273"/>
      <c r="X694" s="273"/>
      <c r="Y694" s="273"/>
      <c r="Z694" s="273"/>
      <c r="AA694" s="273"/>
      <c r="AB694" s="273"/>
      <c r="AC694" s="716">
        <f t="shared" si="146"/>
        <v>2502</v>
      </c>
      <c r="AD694" s="716">
        <f t="shared" si="147"/>
        <v>2502</v>
      </c>
      <c r="AE694" s="716">
        <f t="shared" si="148"/>
        <v>2502</v>
      </c>
      <c r="AF694" s="716">
        <f t="shared" si="149"/>
        <v>-43317</v>
      </c>
      <c r="AG694" s="716">
        <f t="shared" si="150"/>
        <v>-43317</v>
      </c>
      <c r="AH694" s="716">
        <f t="shared" si="151"/>
        <v>-43317</v>
      </c>
      <c r="AI694" s="716">
        <f t="shared" si="152"/>
        <v>-43317</v>
      </c>
      <c r="AJ694" s="716">
        <f t="shared" si="153"/>
        <v>2502</v>
      </c>
      <c r="AK694" s="716">
        <f t="shared" si="154"/>
        <v>2502</v>
      </c>
      <c r="AL694" s="716">
        <f t="shared" si="155"/>
        <v>2502</v>
      </c>
      <c r="AM694" s="716">
        <f t="shared" si="156"/>
        <v>2502</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591</v>
      </c>
      <c r="K695" s="273"/>
      <c r="L695" s="273"/>
      <c r="M695" s="273"/>
      <c r="N695" s="361">
        <f>DATE(YEAR(N692)+1,MONTH(N692),DAY(N692))</f>
        <v>45976</v>
      </c>
      <c r="O695" s="361">
        <f>DATE(YEAR(O692)+1,MONTH(O692),DAY(O692))</f>
        <v>45976</v>
      </c>
      <c r="P695" s="361">
        <f>DATE(YEAR(P692)+1,MONTH(P692),DAY(P692))</f>
        <v>45976</v>
      </c>
      <c r="Q695" s="361">
        <f>DATE(YEAR(Q692)+1,MONTH(Q692),DAY(Q692))</f>
        <v>45976</v>
      </c>
      <c r="R695" s="361">
        <f t="shared" si="157"/>
        <v>45976</v>
      </c>
      <c r="S695" s="361">
        <f t="shared" si="157"/>
        <v>45976</v>
      </c>
      <c r="T695" s="361">
        <f t="shared" si="157"/>
        <v>45976</v>
      </c>
      <c r="U695" s="361">
        <f t="shared" si="157"/>
        <v>45976</v>
      </c>
      <c r="V695" s="273"/>
      <c r="W695" s="273"/>
      <c r="X695" s="273"/>
      <c r="Y695" s="273"/>
      <c r="Z695" s="273"/>
      <c r="AA695" s="273"/>
      <c r="AB695" s="273"/>
      <c r="AC695" s="716">
        <f t="shared" si="146"/>
        <v>-43317</v>
      </c>
      <c r="AD695" s="716">
        <f t="shared" si="147"/>
        <v>-43317</v>
      </c>
      <c r="AE695" s="716">
        <f t="shared" si="148"/>
        <v>-43317</v>
      </c>
      <c r="AF695" s="716">
        <f t="shared" si="149"/>
        <v>2502</v>
      </c>
      <c r="AG695" s="716">
        <f t="shared" si="150"/>
        <v>2502</v>
      </c>
      <c r="AH695" s="716">
        <f t="shared" si="151"/>
        <v>2502</v>
      </c>
      <c r="AI695" s="716">
        <f t="shared" si="152"/>
        <v>2502</v>
      </c>
      <c r="AJ695" s="716">
        <f t="shared" si="153"/>
        <v>2502</v>
      </c>
      <c r="AK695" s="716">
        <f t="shared" si="154"/>
        <v>2502</v>
      </c>
      <c r="AL695" s="716">
        <f t="shared" si="155"/>
        <v>2502</v>
      </c>
      <c r="AM695" s="716">
        <f t="shared" si="156"/>
        <v>2502</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592</v>
      </c>
      <c r="K696" s="273"/>
      <c r="L696" s="273"/>
      <c r="M696" s="273"/>
      <c r="N696" s="273"/>
      <c r="O696" s="273"/>
      <c r="P696" s="273"/>
      <c r="Q696" s="273"/>
      <c r="R696" s="361">
        <f t="shared" si="157"/>
        <v>45976</v>
      </c>
      <c r="S696" s="361">
        <f t="shared" si="157"/>
        <v>45976</v>
      </c>
      <c r="T696" s="361">
        <f t="shared" si="157"/>
        <v>45976</v>
      </c>
      <c r="U696" s="361">
        <f t="shared" si="157"/>
        <v>45976</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2502</v>
      </c>
      <c r="AK696" s="716">
        <f t="shared" si="154"/>
        <v>2502</v>
      </c>
      <c r="AL696" s="716">
        <f t="shared" si="155"/>
        <v>2502</v>
      </c>
      <c r="AM696" s="716">
        <f t="shared" si="156"/>
        <v>2502</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7</v>
      </c>
      <c r="J697" s="289" t="s">
        <v>601</v>
      </c>
      <c r="K697" s="361">
        <f>DATE(YEAR(K694)+1,MONTH(K694),DAY(K694))</f>
        <v>46341</v>
      </c>
      <c r="L697" s="361">
        <f>DATE(YEAR(L694)+1,MONTH(L694),DAY(L694))</f>
        <v>46341</v>
      </c>
      <c r="M697" s="361">
        <f>DATE(YEAR(M694)+1,MONTH(M694),DAY(M694))</f>
        <v>46341</v>
      </c>
      <c r="N697" s="273"/>
      <c r="O697" s="273"/>
      <c r="P697" s="273"/>
      <c r="Q697" s="273"/>
      <c r="R697" s="361">
        <f t="shared" si="157"/>
        <v>46341</v>
      </c>
      <c r="S697" s="361">
        <f t="shared" si="157"/>
        <v>46341</v>
      </c>
      <c r="T697" s="361">
        <f t="shared" si="157"/>
        <v>46341</v>
      </c>
      <c r="U697" s="361">
        <f t="shared" si="157"/>
        <v>46341</v>
      </c>
      <c r="V697" s="273"/>
      <c r="W697" s="273"/>
      <c r="X697" s="273"/>
      <c r="Y697" s="273"/>
      <c r="Z697" s="273"/>
      <c r="AA697" s="273"/>
      <c r="AB697" s="273"/>
      <c r="AC697" s="716">
        <f t="shared" si="146"/>
        <v>2866</v>
      </c>
      <c r="AD697" s="716">
        <f t="shared" si="147"/>
        <v>2866</v>
      </c>
      <c r="AE697" s="716">
        <f t="shared" si="148"/>
        <v>2866</v>
      </c>
      <c r="AF697" s="716">
        <f t="shared" si="149"/>
        <v>-43317</v>
      </c>
      <c r="AG697" s="716">
        <f t="shared" si="150"/>
        <v>-43317</v>
      </c>
      <c r="AH697" s="716">
        <f t="shared" si="151"/>
        <v>-43317</v>
      </c>
      <c r="AI697" s="716">
        <f t="shared" si="152"/>
        <v>-43317</v>
      </c>
      <c r="AJ697" s="716">
        <f t="shared" si="153"/>
        <v>2866</v>
      </c>
      <c r="AK697" s="716">
        <f t="shared" si="154"/>
        <v>2866</v>
      </c>
      <c r="AL697" s="716">
        <f t="shared" si="155"/>
        <v>2866</v>
      </c>
      <c r="AM697" s="716">
        <f t="shared" si="156"/>
        <v>2866</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591</v>
      </c>
      <c r="K698" s="273"/>
      <c r="L698" s="273"/>
      <c r="M698" s="273"/>
      <c r="N698" s="361">
        <f>DATE(YEAR(N695)+1,MONTH(N695),DAY(N695))</f>
        <v>46341</v>
      </c>
      <c r="O698" s="361">
        <f>DATE(YEAR(O695)+1,MONTH(O695),DAY(O695))</f>
        <v>46341</v>
      </c>
      <c r="P698" s="361">
        <f>DATE(YEAR(P695)+1,MONTH(P695),DAY(P695))</f>
        <v>46341</v>
      </c>
      <c r="Q698" s="361">
        <f>DATE(YEAR(Q695)+1,MONTH(Q695),DAY(Q695))</f>
        <v>46341</v>
      </c>
      <c r="R698" s="361">
        <f t="shared" si="157"/>
        <v>46341</v>
      </c>
      <c r="S698" s="361">
        <f t="shared" si="157"/>
        <v>46341</v>
      </c>
      <c r="T698" s="361">
        <f t="shared" si="157"/>
        <v>46341</v>
      </c>
      <c r="U698" s="361">
        <f t="shared" si="157"/>
        <v>46341</v>
      </c>
      <c r="V698" s="273"/>
      <c r="W698" s="273"/>
      <c r="X698" s="273"/>
      <c r="Y698" s="273"/>
      <c r="Z698" s="273"/>
      <c r="AA698" s="273"/>
      <c r="AB698" s="273"/>
      <c r="AC698" s="716">
        <f t="shared" si="146"/>
        <v>-43317</v>
      </c>
      <c r="AD698" s="716">
        <f t="shared" si="147"/>
        <v>-43317</v>
      </c>
      <c r="AE698" s="716">
        <f t="shared" si="148"/>
        <v>-43317</v>
      </c>
      <c r="AF698" s="716">
        <f t="shared" si="149"/>
        <v>2866</v>
      </c>
      <c r="AG698" s="716">
        <f t="shared" si="150"/>
        <v>2866</v>
      </c>
      <c r="AH698" s="716">
        <f t="shared" si="151"/>
        <v>2866</v>
      </c>
      <c r="AI698" s="716">
        <f t="shared" si="152"/>
        <v>2866</v>
      </c>
      <c r="AJ698" s="716">
        <f t="shared" si="153"/>
        <v>2866</v>
      </c>
      <c r="AK698" s="716">
        <f t="shared" si="154"/>
        <v>2866</v>
      </c>
      <c r="AL698" s="716">
        <f t="shared" si="155"/>
        <v>2866</v>
      </c>
      <c r="AM698" s="716">
        <f t="shared" si="156"/>
        <v>2866</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592</v>
      </c>
      <c r="K699" s="273"/>
      <c r="L699" s="273"/>
      <c r="M699" s="273"/>
      <c r="N699" s="273"/>
      <c r="O699" s="273"/>
      <c r="P699" s="273"/>
      <c r="Q699" s="273"/>
      <c r="R699" s="361">
        <f t="shared" si="157"/>
        <v>46341</v>
      </c>
      <c r="S699" s="361">
        <f t="shared" si="157"/>
        <v>46341</v>
      </c>
      <c r="T699" s="361">
        <f t="shared" si="157"/>
        <v>46341</v>
      </c>
      <c r="U699" s="361">
        <f t="shared" si="157"/>
        <v>46341</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2866</v>
      </c>
      <c r="AK699" s="716">
        <f t="shared" si="154"/>
        <v>2866</v>
      </c>
      <c r="AL699" s="716">
        <f t="shared" si="155"/>
        <v>2866</v>
      </c>
      <c r="AM699" s="716">
        <f t="shared" si="156"/>
        <v>2866</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89" t="str">
        <f>H$249</f>
        <v>Win</v>
      </c>
      <c r="I700" s="289">
        <v>0</v>
      </c>
      <c r="J700" s="289" t="s">
        <v>601</v>
      </c>
      <c r="K700" s="396">
        <v>43814</v>
      </c>
      <c r="L700" s="396">
        <v>43814</v>
      </c>
      <c r="M700" s="396">
        <v>43814</v>
      </c>
      <c r="N700" s="273"/>
      <c r="O700" s="273"/>
      <c r="P700" s="273"/>
      <c r="Q700" s="273"/>
      <c r="R700" s="396">
        <v>43814</v>
      </c>
      <c r="S700" s="396">
        <v>43814</v>
      </c>
      <c r="T700" s="396">
        <v>43814</v>
      </c>
      <c r="U700" s="396">
        <v>43814</v>
      </c>
      <c r="V700" s="273"/>
      <c r="W700" s="273"/>
      <c r="X700" s="273" t="b">
        <f t="shared" ref="X700:AA702" si="159">R700&lt;(MAX(R$270:R$277)+MAX($I$351*R$351,$I$352*R$352,$I$353*R$353))</f>
        <v>0</v>
      </c>
      <c r="Y700" s="273" t="b">
        <f t="shared" si="159"/>
        <v>0</v>
      </c>
      <c r="Z700" s="273" t="b">
        <f t="shared" si="159"/>
        <v>0</v>
      </c>
      <c r="AA700" s="273" t="b">
        <f t="shared" si="159"/>
        <v>0</v>
      </c>
      <c r="AB700" s="273"/>
      <c r="AC700" s="716">
        <f t="shared" si="146"/>
        <v>348</v>
      </c>
      <c r="AD700" s="716">
        <f t="shared" si="147"/>
        <v>348</v>
      </c>
      <c r="AE700" s="716">
        <f t="shared" si="148"/>
        <v>348</v>
      </c>
      <c r="AF700" s="716">
        <f t="shared" si="149"/>
        <v>-43317</v>
      </c>
      <c r="AG700" s="716">
        <f t="shared" si="150"/>
        <v>-43317</v>
      </c>
      <c r="AH700" s="716">
        <f t="shared" si="151"/>
        <v>-43317</v>
      </c>
      <c r="AI700" s="716">
        <f t="shared" si="152"/>
        <v>-43317</v>
      </c>
      <c r="AJ700" s="716">
        <f t="shared" si="153"/>
        <v>348</v>
      </c>
      <c r="AK700" s="716">
        <f t="shared" si="154"/>
        <v>348</v>
      </c>
      <c r="AL700" s="716">
        <f t="shared" si="155"/>
        <v>348</v>
      </c>
      <c r="AM700" s="716">
        <f t="shared" si="156"/>
        <v>348</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89"/>
      <c r="I701" s="289"/>
      <c r="J701" s="289" t="s">
        <v>591</v>
      </c>
      <c r="K701" s="273"/>
      <c r="L701" s="273"/>
      <c r="M701" s="273"/>
      <c r="N701" s="396">
        <v>43814</v>
      </c>
      <c r="O701" s="396">
        <v>43814</v>
      </c>
      <c r="P701" s="396">
        <v>43814</v>
      </c>
      <c r="Q701" s="396">
        <v>43814</v>
      </c>
      <c r="R701" s="396">
        <v>43814</v>
      </c>
      <c r="S701" s="396">
        <v>43814</v>
      </c>
      <c r="T701" s="396">
        <v>43814</v>
      </c>
      <c r="U701" s="396">
        <v>43814</v>
      </c>
      <c r="V701" s="273"/>
      <c r="W701" s="273"/>
      <c r="X701" s="273" t="b">
        <f t="shared" si="159"/>
        <v>0</v>
      </c>
      <c r="Y701" s="273" t="b">
        <f t="shared" si="159"/>
        <v>0</v>
      </c>
      <c r="Z701" s="273" t="b">
        <f t="shared" si="159"/>
        <v>0</v>
      </c>
      <c r="AA701" s="273" t="b">
        <f t="shared" si="159"/>
        <v>0</v>
      </c>
      <c r="AB701" s="273"/>
      <c r="AC701" s="716">
        <f t="shared" si="146"/>
        <v>-43317</v>
      </c>
      <c r="AD701" s="716">
        <f t="shared" si="147"/>
        <v>-43317</v>
      </c>
      <c r="AE701" s="716">
        <f t="shared" si="148"/>
        <v>-43317</v>
      </c>
      <c r="AF701" s="716">
        <f t="shared" si="149"/>
        <v>348</v>
      </c>
      <c r="AG701" s="716">
        <f t="shared" si="150"/>
        <v>348</v>
      </c>
      <c r="AH701" s="716">
        <f t="shared" si="151"/>
        <v>348</v>
      </c>
      <c r="AI701" s="716">
        <f t="shared" si="152"/>
        <v>348</v>
      </c>
      <c r="AJ701" s="716">
        <f t="shared" si="153"/>
        <v>348</v>
      </c>
      <c r="AK701" s="716">
        <f t="shared" si="154"/>
        <v>348</v>
      </c>
      <c r="AL701" s="716">
        <f t="shared" si="155"/>
        <v>348</v>
      </c>
      <c r="AM701" s="716">
        <f t="shared" si="156"/>
        <v>348</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89"/>
      <c r="I702" s="289"/>
      <c r="J702" s="289" t="s">
        <v>592</v>
      </c>
      <c r="K702" s="273"/>
      <c r="L702" s="273"/>
      <c r="M702" s="273"/>
      <c r="N702" s="273"/>
      <c r="O702" s="273"/>
      <c r="P702" s="273"/>
      <c r="Q702" s="273"/>
      <c r="R702" s="396">
        <v>43814</v>
      </c>
      <c r="S702" s="396">
        <v>43814</v>
      </c>
      <c r="T702" s="396">
        <v>43814</v>
      </c>
      <c r="U702" s="396">
        <v>43814</v>
      </c>
      <c r="V702" s="273"/>
      <c r="W702" s="273"/>
      <c r="X702" s="273" t="b">
        <f t="shared" si="159"/>
        <v>0</v>
      </c>
      <c r="Y702" s="273" t="b">
        <f t="shared" si="159"/>
        <v>0</v>
      </c>
      <c r="Z702" s="273" t="b">
        <f t="shared" si="159"/>
        <v>0</v>
      </c>
      <c r="AA702" s="273" t="b">
        <f t="shared" si="159"/>
        <v>0</v>
      </c>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348</v>
      </c>
      <c r="AK702" s="716">
        <f t="shared" si="154"/>
        <v>348</v>
      </c>
      <c r="AL702" s="716">
        <f t="shared" si="155"/>
        <v>348</v>
      </c>
      <c r="AM702" s="716">
        <f t="shared" si="156"/>
        <v>348</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v>1</v>
      </c>
      <c r="J703" s="289" t="s">
        <v>601</v>
      </c>
      <c r="K703" s="361">
        <f>DATE(YEAR(K700)+1,MONTH(K700),DAY(K700))</f>
        <v>44180</v>
      </c>
      <c r="L703" s="361">
        <f>DATE(YEAR(L700)+1,MONTH(L700),DAY(L700))</f>
        <v>44180</v>
      </c>
      <c r="M703" s="361">
        <f>DATE(YEAR(M700)+1,MONTH(M700),DAY(M700))</f>
        <v>44180</v>
      </c>
      <c r="N703" s="273"/>
      <c r="O703" s="273"/>
      <c r="P703" s="273"/>
      <c r="Q703" s="273"/>
      <c r="R703" s="361">
        <f t="shared" ref="R703:U723" si="160">DATE(YEAR(R700)+1,MONTH(R700),DAY(R700))</f>
        <v>44180</v>
      </c>
      <c r="S703" s="361">
        <f t="shared" si="160"/>
        <v>44180</v>
      </c>
      <c r="T703" s="361">
        <f t="shared" si="160"/>
        <v>44180</v>
      </c>
      <c r="U703" s="361">
        <f t="shared" si="160"/>
        <v>44180</v>
      </c>
      <c r="V703" s="273"/>
      <c r="W703" s="273"/>
      <c r="X703" s="273"/>
      <c r="Y703" s="273"/>
      <c r="Z703" s="273"/>
      <c r="AA703" s="273"/>
      <c r="AB703" s="273"/>
      <c r="AC703" s="716">
        <f t="shared" si="146"/>
        <v>713</v>
      </c>
      <c r="AD703" s="716">
        <f t="shared" si="147"/>
        <v>713</v>
      </c>
      <c r="AE703" s="716">
        <f t="shared" si="148"/>
        <v>713</v>
      </c>
      <c r="AF703" s="716">
        <f t="shared" si="149"/>
        <v>-43317</v>
      </c>
      <c r="AG703" s="716">
        <f t="shared" si="150"/>
        <v>-43317</v>
      </c>
      <c r="AH703" s="716">
        <f t="shared" si="151"/>
        <v>-43317</v>
      </c>
      <c r="AI703" s="716">
        <f t="shared" si="152"/>
        <v>-43317</v>
      </c>
      <c r="AJ703" s="716">
        <f t="shared" si="153"/>
        <v>713</v>
      </c>
      <c r="AK703" s="716">
        <f t="shared" si="154"/>
        <v>713</v>
      </c>
      <c r="AL703" s="716">
        <f t="shared" si="155"/>
        <v>713</v>
      </c>
      <c r="AM703" s="716">
        <f t="shared" si="156"/>
        <v>713</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73"/>
      <c r="I704" s="289"/>
      <c r="J704" s="289" t="s">
        <v>591</v>
      </c>
      <c r="K704" s="273"/>
      <c r="L704" s="273"/>
      <c r="M704" s="273"/>
      <c r="N704" s="361">
        <f>DATE(YEAR(N701)+1,MONTH(N701),DAY(N701))</f>
        <v>44180</v>
      </c>
      <c r="O704" s="361">
        <f>DATE(YEAR(O701)+1,MONTH(O701),DAY(O701))</f>
        <v>44180</v>
      </c>
      <c r="P704" s="361">
        <f>DATE(YEAR(P701)+1,MONTH(P701),DAY(P701))</f>
        <v>44180</v>
      </c>
      <c r="Q704" s="361">
        <f>DATE(YEAR(Q701)+1,MONTH(Q701),DAY(Q701))</f>
        <v>44180</v>
      </c>
      <c r="R704" s="361">
        <f t="shared" si="160"/>
        <v>44180</v>
      </c>
      <c r="S704" s="361">
        <f t="shared" si="160"/>
        <v>44180</v>
      </c>
      <c r="T704" s="361">
        <f t="shared" si="160"/>
        <v>44180</v>
      </c>
      <c r="U704" s="361">
        <f t="shared" si="160"/>
        <v>44180</v>
      </c>
      <c r="V704" s="273"/>
      <c r="W704" s="273"/>
      <c r="X704" s="273"/>
      <c r="Y704" s="273"/>
      <c r="Z704" s="273"/>
      <c r="AA704" s="273"/>
      <c r="AB704" s="273"/>
      <c r="AC704" s="716">
        <f t="shared" si="146"/>
        <v>-43317</v>
      </c>
      <c r="AD704" s="716">
        <f t="shared" si="147"/>
        <v>-43317</v>
      </c>
      <c r="AE704" s="716">
        <f t="shared" si="148"/>
        <v>-43317</v>
      </c>
      <c r="AF704" s="716">
        <f t="shared" si="149"/>
        <v>713</v>
      </c>
      <c r="AG704" s="716">
        <f t="shared" si="150"/>
        <v>713</v>
      </c>
      <c r="AH704" s="716">
        <f t="shared" si="151"/>
        <v>713</v>
      </c>
      <c r="AI704" s="716">
        <f t="shared" si="152"/>
        <v>713</v>
      </c>
      <c r="AJ704" s="716">
        <f t="shared" si="153"/>
        <v>713</v>
      </c>
      <c r="AK704" s="716">
        <f t="shared" si="154"/>
        <v>713</v>
      </c>
      <c r="AL704" s="716">
        <f t="shared" si="155"/>
        <v>713</v>
      </c>
      <c r="AM704" s="716">
        <f t="shared" si="156"/>
        <v>713</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73"/>
      <c r="I705" s="289"/>
      <c r="J705" s="289" t="s">
        <v>592</v>
      </c>
      <c r="K705" s="273"/>
      <c r="L705" s="273"/>
      <c r="M705" s="273"/>
      <c r="N705" s="273"/>
      <c r="O705" s="273"/>
      <c r="P705" s="273"/>
      <c r="Q705" s="273"/>
      <c r="R705" s="361">
        <f t="shared" si="160"/>
        <v>44180</v>
      </c>
      <c r="S705" s="361">
        <f t="shared" si="160"/>
        <v>44180</v>
      </c>
      <c r="T705" s="361">
        <f t="shared" si="160"/>
        <v>44180</v>
      </c>
      <c r="U705" s="361">
        <f t="shared" si="160"/>
        <v>44180</v>
      </c>
      <c r="V705" s="273"/>
      <c r="W705" s="273"/>
      <c r="X705" s="273"/>
      <c r="Y705" s="273"/>
      <c r="Z705" s="273"/>
      <c r="AA705" s="273"/>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713</v>
      </c>
      <c r="AK705" s="716">
        <f t="shared" si="154"/>
        <v>713</v>
      </c>
      <c r="AL705" s="716">
        <f t="shared" si="155"/>
        <v>713</v>
      </c>
      <c r="AM705" s="716">
        <f t="shared" si="156"/>
        <v>713</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2</v>
      </c>
      <c r="J706" s="289" t="s">
        <v>601</v>
      </c>
      <c r="K706" s="361">
        <f>DATE(YEAR(K703)+1,MONTH(K703),DAY(K703))</f>
        <v>44545</v>
      </c>
      <c r="L706" s="361">
        <f>DATE(YEAR(L703)+1,MONTH(L703),DAY(L703))</f>
        <v>44545</v>
      </c>
      <c r="M706" s="361">
        <f>DATE(YEAR(M703)+1,MONTH(M703),DAY(M703))</f>
        <v>44545</v>
      </c>
      <c r="N706" s="273"/>
      <c r="O706" s="273"/>
      <c r="P706" s="273"/>
      <c r="Q706" s="273"/>
      <c r="R706" s="361">
        <f t="shared" si="160"/>
        <v>44545</v>
      </c>
      <c r="S706" s="361">
        <f t="shared" si="160"/>
        <v>44545</v>
      </c>
      <c r="T706" s="361">
        <f t="shared" si="160"/>
        <v>44545</v>
      </c>
      <c r="U706" s="361">
        <f t="shared" si="160"/>
        <v>44545</v>
      </c>
      <c r="V706" s="273"/>
      <c r="W706" s="273"/>
      <c r="X706" s="273"/>
      <c r="Y706" s="273"/>
      <c r="Z706" s="273"/>
      <c r="AA706" s="273"/>
      <c r="AB706" s="273"/>
      <c r="AC706" s="716">
        <f t="shared" si="146"/>
        <v>1076</v>
      </c>
      <c r="AD706" s="716">
        <f t="shared" si="147"/>
        <v>1076</v>
      </c>
      <c r="AE706" s="716">
        <f t="shared" si="148"/>
        <v>1076</v>
      </c>
      <c r="AF706" s="716">
        <f t="shared" si="149"/>
        <v>-43317</v>
      </c>
      <c r="AG706" s="716">
        <f t="shared" si="150"/>
        <v>-43317</v>
      </c>
      <c r="AH706" s="716">
        <f t="shared" si="151"/>
        <v>-43317</v>
      </c>
      <c r="AI706" s="716">
        <f t="shared" si="152"/>
        <v>-43317</v>
      </c>
      <c r="AJ706" s="716">
        <f t="shared" si="153"/>
        <v>1076</v>
      </c>
      <c r="AK706" s="716">
        <f t="shared" si="154"/>
        <v>1076</v>
      </c>
      <c r="AL706" s="716">
        <f t="shared" si="155"/>
        <v>1076</v>
      </c>
      <c r="AM706" s="716">
        <f t="shared" si="156"/>
        <v>1076</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591</v>
      </c>
      <c r="K707" s="273"/>
      <c r="L707" s="273"/>
      <c r="M707" s="273"/>
      <c r="N707" s="361">
        <f>DATE(YEAR(N704)+1,MONTH(N704),DAY(N704))</f>
        <v>44545</v>
      </c>
      <c r="O707" s="361">
        <f>DATE(YEAR(O704)+1,MONTH(O704),DAY(O704))</f>
        <v>44545</v>
      </c>
      <c r="P707" s="361">
        <f>DATE(YEAR(P704)+1,MONTH(P704),DAY(P704))</f>
        <v>44545</v>
      </c>
      <c r="Q707" s="361">
        <f>DATE(YEAR(Q704)+1,MONTH(Q704),DAY(Q704))</f>
        <v>44545</v>
      </c>
      <c r="R707" s="361">
        <f t="shared" si="160"/>
        <v>44545</v>
      </c>
      <c r="S707" s="361">
        <f t="shared" si="160"/>
        <v>44545</v>
      </c>
      <c r="T707" s="361">
        <f t="shared" si="160"/>
        <v>44545</v>
      </c>
      <c r="U707" s="361">
        <f t="shared" si="160"/>
        <v>44545</v>
      </c>
      <c r="V707" s="273"/>
      <c r="W707" s="273"/>
      <c r="X707" s="273"/>
      <c r="Y707" s="273"/>
      <c r="Z707" s="273"/>
      <c r="AA707" s="273"/>
      <c r="AB707" s="273"/>
      <c r="AC707" s="716">
        <f t="shared" si="146"/>
        <v>-43317</v>
      </c>
      <c r="AD707" s="716">
        <f t="shared" si="147"/>
        <v>-43317</v>
      </c>
      <c r="AE707" s="716">
        <f t="shared" si="148"/>
        <v>-43317</v>
      </c>
      <c r="AF707" s="716">
        <f t="shared" si="149"/>
        <v>1076</v>
      </c>
      <c r="AG707" s="716">
        <f t="shared" si="150"/>
        <v>1076</v>
      </c>
      <c r="AH707" s="716">
        <f t="shared" si="151"/>
        <v>1076</v>
      </c>
      <c r="AI707" s="716">
        <f t="shared" si="152"/>
        <v>1076</v>
      </c>
      <c r="AJ707" s="716">
        <f t="shared" si="153"/>
        <v>1076</v>
      </c>
      <c r="AK707" s="716">
        <f t="shared" si="154"/>
        <v>1076</v>
      </c>
      <c r="AL707" s="716">
        <f t="shared" si="155"/>
        <v>1076</v>
      </c>
      <c r="AM707" s="716">
        <f t="shared" si="156"/>
        <v>1076</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592</v>
      </c>
      <c r="K708" s="273"/>
      <c r="L708" s="273"/>
      <c r="M708" s="273"/>
      <c r="N708" s="273"/>
      <c r="O708" s="273"/>
      <c r="P708" s="273"/>
      <c r="Q708" s="273"/>
      <c r="R708" s="361">
        <f t="shared" si="160"/>
        <v>44545</v>
      </c>
      <c r="S708" s="361">
        <f t="shared" si="160"/>
        <v>44545</v>
      </c>
      <c r="T708" s="361">
        <f t="shared" si="160"/>
        <v>44545</v>
      </c>
      <c r="U708" s="361">
        <f t="shared" si="160"/>
        <v>44545</v>
      </c>
      <c r="V708" s="273"/>
      <c r="W708" s="273"/>
      <c r="X708" s="273"/>
      <c r="Y708" s="273"/>
      <c r="Z708" s="273"/>
      <c r="AA708" s="273"/>
      <c r="AB708" s="273"/>
      <c r="AC708" s="716">
        <f t="shared" ref="AC708:AC739" si="161">MIN(363,INT((K708 - DATE(YEAR(K708),1,1))))+364*(YEAR(K708)-i_startyear)</f>
        <v>-43317</v>
      </c>
      <c r="AD708" s="716">
        <f t="shared" ref="AD708:AD739" si="162">MIN(363,INT((L708 - DATE(YEAR(L708),1,1))))+364*(YEAR(L708)-i_startyear)</f>
        <v>-43317</v>
      </c>
      <c r="AE708" s="716">
        <f t="shared" ref="AE708:AE739" si="163">MIN(363,INT((M708 - DATE(YEAR(M708),1,1))))+364*(YEAR(M708)-i_startyear)</f>
        <v>-43317</v>
      </c>
      <c r="AF708" s="716">
        <f t="shared" ref="AF708:AF739" si="164">MIN(363,INT((N708 - DATE(YEAR(N708),1,1))))+364*(YEAR(N708)-i_startyear)</f>
        <v>-43317</v>
      </c>
      <c r="AG708" s="716">
        <f t="shared" ref="AG708:AG739" si="165">MIN(363,INT((O708 - DATE(YEAR(O708),1,1))))+364*(YEAR(O708)-i_startyear)</f>
        <v>-43317</v>
      </c>
      <c r="AH708" s="716">
        <f t="shared" ref="AH708:AH739" si="166">MIN(363,INT((P708 - DATE(YEAR(P708),1,1))))+364*(YEAR(P708)-i_startyear)</f>
        <v>-43317</v>
      </c>
      <c r="AI708" s="716">
        <f t="shared" ref="AI708:AI739" si="167">MIN(363,INT((Q708 - DATE(YEAR(Q708),1,1))))+364*(YEAR(Q708)-i_startyear)</f>
        <v>-43317</v>
      </c>
      <c r="AJ708" s="716">
        <f t="shared" ref="AJ708:AJ739" si="168">MIN(363,INT((R708 - DATE(YEAR(R708),1,1))))+364*(YEAR(R708)-i_startyear)</f>
        <v>1076</v>
      </c>
      <c r="AK708" s="716">
        <f t="shared" ref="AK708:AK739" si="169">MIN(363,INT((S708 - DATE(YEAR(S708),1,1))))+364*(YEAR(S708)-i_startyear)</f>
        <v>1076</v>
      </c>
      <c r="AL708" s="716">
        <f t="shared" ref="AL708:AL739" si="170">MIN(363,INT((T708 - DATE(YEAR(T708),1,1))))+364*(YEAR(T708)-i_startyear)</f>
        <v>1076</v>
      </c>
      <c r="AM708" s="716">
        <f t="shared" ref="AM708:AM739" si="171">MIN(363,INT((U708 - DATE(YEAR(U708),1,1))))+364*(YEAR(U708)-i_startyear)</f>
        <v>1076</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3</v>
      </c>
      <c r="J709" s="289" t="s">
        <v>601</v>
      </c>
      <c r="K709" s="361">
        <f>DATE(YEAR(K706)+1,MONTH(K706),DAY(K706))</f>
        <v>44910</v>
      </c>
      <c r="L709" s="361">
        <f>DATE(YEAR(L706)+1,MONTH(L706),DAY(L706))</f>
        <v>44910</v>
      </c>
      <c r="M709" s="361">
        <f>DATE(YEAR(M706)+1,MONTH(M706),DAY(M706))</f>
        <v>44910</v>
      </c>
      <c r="N709" s="273"/>
      <c r="O709" s="273"/>
      <c r="P709" s="273"/>
      <c r="Q709" s="273"/>
      <c r="R709" s="361">
        <f t="shared" si="160"/>
        <v>44910</v>
      </c>
      <c r="S709" s="361">
        <f t="shared" si="160"/>
        <v>44910</v>
      </c>
      <c r="T709" s="361">
        <f t="shared" si="160"/>
        <v>44910</v>
      </c>
      <c r="U709" s="361">
        <f t="shared" si="160"/>
        <v>44910</v>
      </c>
      <c r="V709" s="273"/>
      <c r="W709" s="273"/>
      <c r="X709" s="273"/>
      <c r="Y709" s="273"/>
      <c r="Z709" s="273"/>
      <c r="AA709" s="273"/>
      <c r="AB709" s="273"/>
      <c r="AC709" s="716">
        <f t="shared" si="161"/>
        <v>1440</v>
      </c>
      <c r="AD709" s="716">
        <f t="shared" si="162"/>
        <v>1440</v>
      </c>
      <c r="AE709" s="716">
        <f t="shared" si="163"/>
        <v>1440</v>
      </c>
      <c r="AF709" s="716">
        <f t="shared" si="164"/>
        <v>-43317</v>
      </c>
      <c r="AG709" s="716">
        <f t="shared" si="165"/>
        <v>-43317</v>
      </c>
      <c r="AH709" s="716">
        <f t="shared" si="166"/>
        <v>-43317</v>
      </c>
      <c r="AI709" s="716">
        <f t="shared" si="167"/>
        <v>-43317</v>
      </c>
      <c r="AJ709" s="716">
        <f t="shared" si="168"/>
        <v>1440</v>
      </c>
      <c r="AK709" s="716">
        <f t="shared" si="169"/>
        <v>1440</v>
      </c>
      <c r="AL709" s="716">
        <f t="shared" si="170"/>
        <v>1440</v>
      </c>
      <c r="AM709" s="716">
        <f t="shared" si="171"/>
        <v>1440</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591</v>
      </c>
      <c r="K710" s="273"/>
      <c r="L710" s="273"/>
      <c r="M710" s="273"/>
      <c r="N710" s="361">
        <f>DATE(YEAR(N707)+1,MONTH(N707),DAY(N707))</f>
        <v>44910</v>
      </c>
      <c r="O710" s="361">
        <f>DATE(YEAR(O707)+1,MONTH(O707),DAY(O707))</f>
        <v>44910</v>
      </c>
      <c r="P710" s="361">
        <f>DATE(YEAR(P707)+1,MONTH(P707),DAY(P707))</f>
        <v>44910</v>
      </c>
      <c r="Q710" s="361">
        <f>DATE(YEAR(Q707)+1,MONTH(Q707),DAY(Q707))</f>
        <v>44910</v>
      </c>
      <c r="R710" s="361">
        <f t="shared" si="160"/>
        <v>44910</v>
      </c>
      <c r="S710" s="361">
        <f t="shared" si="160"/>
        <v>44910</v>
      </c>
      <c r="T710" s="361">
        <f t="shared" si="160"/>
        <v>44910</v>
      </c>
      <c r="U710" s="361">
        <f t="shared" si="160"/>
        <v>44910</v>
      </c>
      <c r="V710" s="273"/>
      <c r="W710" s="273"/>
      <c r="X710" s="273"/>
      <c r="Y710" s="273"/>
      <c r="Z710" s="273"/>
      <c r="AA710" s="273"/>
      <c r="AB710" s="273"/>
      <c r="AC710" s="716">
        <f t="shared" si="161"/>
        <v>-43317</v>
      </c>
      <c r="AD710" s="716">
        <f t="shared" si="162"/>
        <v>-43317</v>
      </c>
      <c r="AE710" s="716">
        <f t="shared" si="163"/>
        <v>-43317</v>
      </c>
      <c r="AF710" s="716">
        <f t="shared" si="164"/>
        <v>1440</v>
      </c>
      <c r="AG710" s="716">
        <f t="shared" si="165"/>
        <v>1440</v>
      </c>
      <c r="AH710" s="716">
        <f t="shared" si="166"/>
        <v>1440</v>
      </c>
      <c r="AI710" s="716">
        <f t="shared" si="167"/>
        <v>1440</v>
      </c>
      <c r="AJ710" s="716">
        <f t="shared" si="168"/>
        <v>1440</v>
      </c>
      <c r="AK710" s="716">
        <f t="shared" si="169"/>
        <v>1440</v>
      </c>
      <c r="AL710" s="716">
        <f t="shared" si="170"/>
        <v>1440</v>
      </c>
      <c r="AM710" s="716">
        <f t="shared" si="171"/>
        <v>1440</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592</v>
      </c>
      <c r="K711" s="273"/>
      <c r="L711" s="273"/>
      <c r="M711" s="273"/>
      <c r="N711" s="273"/>
      <c r="O711" s="273"/>
      <c r="P711" s="273"/>
      <c r="Q711" s="273"/>
      <c r="R711" s="361">
        <f t="shared" si="160"/>
        <v>44910</v>
      </c>
      <c r="S711" s="361">
        <f t="shared" si="160"/>
        <v>44910</v>
      </c>
      <c r="T711" s="361">
        <f t="shared" si="160"/>
        <v>44910</v>
      </c>
      <c r="U711" s="361">
        <f t="shared" si="160"/>
        <v>44910</v>
      </c>
      <c r="V711" s="273"/>
      <c r="W711" s="273"/>
      <c r="X711" s="273"/>
      <c r="Y711" s="273"/>
      <c r="Z711" s="273"/>
      <c r="AA711" s="273"/>
      <c r="AB711" s="273"/>
      <c r="AC711" s="716">
        <f t="shared" si="161"/>
        <v>-43317</v>
      </c>
      <c r="AD711" s="716">
        <f t="shared" si="162"/>
        <v>-43317</v>
      </c>
      <c r="AE711" s="716">
        <f t="shared" si="163"/>
        <v>-43317</v>
      </c>
      <c r="AF711" s="716">
        <f t="shared" si="164"/>
        <v>-43317</v>
      </c>
      <c r="AG711" s="716">
        <f t="shared" si="165"/>
        <v>-43317</v>
      </c>
      <c r="AH711" s="716">
        <f t="shared" si="166"/>
        <v>-43317</v>
      </c>
      <c r="AI711" s="716">
        <f t="shared" si="167"/>
        <v>-43317</v>
      </c>
      <c r="AJ711" s="716">
        <f t="shared" si="168"/>
        <v>1440</v>
      </c>
      <c r="AK711" s="716">
        <f t="shared" si="169"/>
        <v>1440</v>
      </c>
      <c r="AL711" s="716">
        <f t="shared" si="170"/>
        <v>1440</v>
      </c>
      <c r="AM711" s="716">
        <f t="shared" si="171"/>
        <v>1440</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4</v>
      </c>
      <c r="J712" s="289" t="s">
        <v>601</v>
      </c>
      <c r="K712" s="361">
        <f>DATE(YEAR(K709)+1,MONTH(K709),DAY(K709))</f>
        <v>45275</v>
      </c>
      <c r="L712" s="361">
        <f>DATE(YEAR(L709)+1,MONTH(L709),DAY(L709))</f>
        <v>45275</v>
      </c>
      <c r="M712" s="361">
        <f>DATE(YEAR(M709)+1,MONTH(M709),DAY(M709))</f>
        <v>45275</v>
      </c>
      <c r="N712" s="273"/>
      <c r="O712" s="273"/>
      <c r="P712" s="273"/>
      <c r="Q712" s="273"/>
      <c r="R712" s="361">
        <f t="shared" si="160"/>
        <v>45275</v>
      </c>
      <c r="S712" s="361">
        <f t="shared" si="160"/>
        <v>45275</v>
      </c>
      <c r="T712" s="361">
        <f t="shared" si="160"/>
        <v>45275</v>
      </c>
      <c r="U712" s="361">
        <f t="shared" si="160"/>
        <v>45275</v>
      </c>
      <c r="V712" s="273"/>
      <c r="W712" s="273"/>
      <c r="X712" s="273"/>
      <c r="Y712" s="273"/>
      <c r="Z712" s="273"/>
      <c r="AA712" s="273"/>
      <c r="AB712" s="273"/>
      <c r="AC712" s="716">
        <f t="shared" si="161"/>
        <v>1804</v>
      </c>
      <c r="AD712" s="716">
        <f t="shared" si="162"/>
        <v>1804</v>
      </c>
      <c r="AE712" s="716">
        <f t="shared" si="163"/>
        <v>1804</v>
      </c>
      <c r="AF712" s="716">
        <f t="shared" si="164"/>
        <v>-43317</v>
      </c>
      <c r="AG712" s="716">
        <f t="shared" si="165"/>
        <v>-43317</v>
      </c>
      <c r="AH712" s="716">
        <f t="shared" si="166"/>
        <v>-43317</v>
      </c>
      <c r="AI712" s="716">
        <f t="shared" si="167"/>
        <v>-43317</v>
      </c>
      <c r="AJ712" s="716">
        <f t="shared" si="168"/>
        <v>1804</v>
      </c>
      <c r="AK712" s="716">
        <f t="shared" si="169"/>
        <v>1804</v>
      </c>
      <c r="AL712" s="716">
        <f t="shared" si="170"/>
        <v>1804</v>
      </c>
      <c r="AM712" s="716">
        <f t="shared" si="171"/>
        <v>1804</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591</v>
      </c>
      <c r="K713" s="273"/>
      <c r="L713" s="273"/>
      <c r="M713" s="273"/>
      <c r="N713" s="361">
        <f>DATE(YEAR(N710)+1,MONTH(N710),DAY(N710))</f>
        <v>45275</v>
      </c>
      <c r="O713" s="361">
        <f>DATE(YEAR(O710)+1,MONTH(O710),DAY(O710))</f>
        <v>45275</v>
      </c>
      <c r="P713" s="361">
        <f>DATE(YEAR(P710)+1,MONTH(P710),DAY(P710))</f>
        <v>45275</v>
      </c>
      <c r="Q713" s="361">
        <f>DATE(YEAR(Q710)+1,MONTH(Q710),DAY(Q710))</f>
        <v>45275</v>
      </c>
      <c r="R713" s="361">
        <f t="shared" si="160"/>
        <v>45275</v>
      </c>
      <c r="S713" s="361">
        <f t="shared" si="160"/>
        <v>45275</v>
      </c>
      <c r="T713" s="361">
        <f t="shared" si="160"/>
        <v>45275</v>
      </c>
      <c r="U713" s="361">
        <f t="shared" si="160"/>
        <v>45275</v>
      </c>
      <c r="V713" s="273"/>
      <c r="W713" s="273"/>
      <c r="X713" s="273"/>
      <c r="Y713" s="273"/>
      <c r="Z713" s="273"/>
      <c r="AA713" s="273"/>
      <c r="AB713" s="273"/>
      <c r="AC713" s="716">
        <f t="shared" si="161"/>
        <v>-43317</v>
      </c>
      <c r="AD713" s="716">
        <f t="shared" si="162"/>
        <v>-43317</v>
      </c>
      <c r="AE713" s="716">
        <f t="shared" si="163"/>
        <v>-43317</v>
      </c>
      <c r="AF713" s="716">
        <f t="shared" si="164"/>
        <v>1804</v>
      </c>
      <c r="AG713" s="716">
        <f t="shared" si="165"/>
        <v>1804</v>
      </c>
      <c r="AH713" s="716">
        <f t="shared" si="166"/>
        <v>1804</v>
      </c>
      <c r="AI713" s="716">
        <f t="shared" si="167"/>
        <v>1804</v>
      </c>
      <c r="AJ713" s="716">
        <f t="shared" si="168"/>
        <v>1804</v>
      </c>
      <c r="AK713" s="716">
        <f t="shared" si="169"/>
        <v>1804</v>
      </c>
      <c r="AL713" s="716">
        <f t="shared" si="170"/>
        <v>1804</v>
      </c>
      <c r="AM713" s="716">
        <f t="shared" si="171"/>
        <v>1804</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592</v>
      </c>
      <c r="K714" s="273"/>
      <c r="L714" s="273"/>
      <c r="M714" s="273"/>
      <c r="N714" s="273"/>
      <c r="O714" s="273"/>
      <c r="P714" s="273"/>
      <c r="Q714" s="273"/>
      <c r="R714" s="361">
        <f t="shared" si="160"/>
        <v>45275</v>
      </c>
      <c r="S714" s="361">
        <f t="shared" si="160"/>
        <v>45275</v>
      </c>
      <c r="T714" s="361">
        <f t="shared" si="160"/>
        <v>45275</v>
      </c>
      <c r="U714" s="361">
        <f t="shared" si="160"/>
        <v>45275</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1804</v>
      </c>
      <c r="AK714" s="716">
        <f t="shared" si="169"/>
        <v>1804</v>
      </c>
      <c r="AL714" s="716">
        <f t="shared" si="170"/>
        <v>1804</v>
      </c>
      <c r="AM714" s="716">
        <f t="shared" si="171"/>
        <v>1804</v>
      </c>
      <c r="AN714" s="273"/>
      <c r="AO714" s="273"/>
      <c r="AP714" s="273"/>
      <c r="AQ714" s="268"/>
      <c r="AR714" s="255"/>
      <c r="AS714" s="243"/>
      <c r="AT714" s="243"/>
      <c r="AU714" s="243"/>
    </row>
    <row r="715" spans="1:47" outlineLevel="3" x14ac:dyDescent="0.35">
      <c r="A715" s="243"/>
      <c r="B715" s="252"/>
      <c r="C715" s="245">
        <f t="shared" ref="C715:C723" si="172">INT($C$229)+3</f>
        <v>4</v>
      </c>
      <c r="D715" s="268"/>
      <c r="E715" s="325"/>
      <c r="F715" s="325"/>
      <c r="G715" s="268"/>
      <c r="H715" s="273"/>
      <c r="I715" s="289">
        <v>5</v>
      </c>
      <c r="J715" s="289" t="s">
        <v>601</v>
      </c>
      <c r="K715" s="361">
        <f>DATE(YEAR(K712)+1,MONTH(K712),DAY(K712))</f>
        <v>45641</v>
      </c>
      <c r="L715" s="361">
        <f>DATE(YEAR(L712)+1,MONTH(L712),DAY(L712))</f>
        <v>45641</v>
      </c>
      <c r="M715" s="361">
        <f>DATE(YEAR(M712)+1,MONTH(M712),DAY(M712))</f>
        <v>45641</v>
      </c>
      <c r="N715" s="273"/>
      <c r="O715" s="273"/>
      <c r="P715" s="273"/>
      <c r="Q715" s="273"/>
      <c r="R715" s="361">
        <f t="shared" si="160"/>
        <v>45641</v>
      </c>
      <c r="S715" s="361">
        <f t="shared" si="160"/>
        <v>45641</v>
      </c>
      <c r="T715" s="361">
        <f t="shared" si="160"/>
        <v>45641</v>
      </c>
      <c r="U715" s="361">
        <f t="shared" si="160"/>
        <v>45641</v>
      </c>
      <c r="V715" s="273"/>
      <c r="W715" s="273"/>
      <c r="X715" s="273"/>
      <c r="Y715" s="273"/>
      <c r="Z715" s="273"/>
      <c r="AA715" s="273"/>
      <c r="AB715" s="273"/>
      <c r="AC715" s="716">
        <f t="shared" si="161"/>
        <v>2169</v>
      </c>
      <c r="AD715" s="716">
        <f t="shared" si="162"/>
        <v>2169</v>
      </c>
      <c r="AE715" s="716">
        <f t="shared" si="163"/>
        <v>2169</v>
      </c>
      <c r="AF715" s="716">
        <f t="shared" si="164"/>
        <v>-43317</v>
      </c>
      <c r="AG715" s="716">
        <f t="shared" si="165"/>
        <v>-43317</v>
      </c>
      <c r="AH715" s="716">
        <f t="shared" si="166"/>
        <v>-43317</v>
      </c>
      <c r="AI715" s="716">
        <f t="shared" si="167"/>
        <v>-43317</v>
      </c>
      <c r="AJ715" s="716">
        <f t="shared" si="168"/>
        <v>2169</v>
      </c>
      <c r="AK715" s="716">
        <f t="shared" si="169"/>
        <v>2169</v>
      </c>
      <c r="AL715" s="716">
        <f t="shared" si="170"/>
        <v>2169</v>
      </c>
      <c r="AM715" s="716">
        <f t="shared" si="171"/>
        <v>2169</v>
      </c>
      <c r="AN715" s="273"/>
      <c r="AO715" s="273"/>
      <c r="AP715" s="273"/>
      <c r="AQ715" s="268"/>
      <c r="AR715" s="255"/>
      <c r="AS715" s="243"/>
      <c r="AT715" s="243"/>
      <c r="AU715" s="243"/>
    </row>
    <row r="716" spans="1:47" outlineLevel="3" x14ac:dyDescent="0.35">
      <c r="A716" s="243"/>
      <c r="B716" s="252"/>
      <c r="C716" s="245">
        <f t="shared" si="172"/>
        <v>4</v>
      </c>
      <c r="D716" s="268"/>
      <c r="E716" s="325"/>
      <c r="F716" s="325"/>
      <c r="G716" s="268"/>
      <c r="H716" s="273"/>
      <c r="I716" s="289"/>
      <c r="J716" s="289" t="s">
        <v>591</v>
      </c>
      <c r="K716" s="273"/>
      <c r="L716" s="273"/>
      <c r="M716" s="273"/>
      <c r="N716" s="361">
        <f>DATE(YEAR(N713)+1,MONTH(N713),DAY(N713))</f>
        <v>45641</v>
      </c>
      <c r="O716" s="361">
        <f>DATE(YEAR(O713)+1,MONTH(O713),DAY(O713))</f>
        <v>45641</v>
      </c>
      <c r="P716" s="361">
        <f>DATE(YEAR(P713)+1,MONTH(P713),DAY(P713))</f>
        <v>45641</v>
      </c>
      <c r="Q716" s="361">
        <f>DATE(YEAR(Q713)+1,MONTH(Q713),DAY(Q713))</f>
        <v>45641</v>
      </c>
      <c r="R716" s="361">
        <f t="shared" si="160"/>
        <v>45641</v>
      </c>
      <c r="S716" s="361">
        <f t="shared" si="160"/>
        <v>45641</v>
      </c>
      <c r="T716" s="361">
        <f t="shared" si="160"/>
        <v>45641</v>
      </c>
      <c r="U716" s="361">
        <f t="shared" si="160"/>
        <v>45641</v>
      </c>
      <c r="V716" s="273"/>
      <c r="W716" s="273"/>
      <c r="X716" s="273"/>
      <c r="Y716" s="273"/>
      <c r="Z716" s="273"/>
      <c r="AA716" s="273"/>
      <c r="AB716" s="273"/>
      <c r="AC716" s="716">
        <f t="shared" si="161"/>
        <v>-43317</v>
      </c>
      <c r="AD716" s="716">
        <f t="shared" si="162"/>
        <v>-43317</v>
      </c>
      <c r="AE716" s="716">
        <f t="shared" si="163"/>
        <v>-43317</v>
      </c>
      <c r="AF716" s="716">
        <f t="shared" si="164"/>
        <v>2169</v>
      </c>
      <c r="AG716" s="716">
        <f t="shared" si="165"/>
        <v>2169</v>
      </c>
      <c r="AH716" s="716">
        <f t="shared" si="166"/>
        <v>2169</v>
      </c>
      <c r="AI716" s="716">
        <f t="shared" si="167"/>
        <v>2169</v>
      </c>
      <c r="AJ716" s="716">
        <f t="shared" si="168"/>
        <v>2169</v>
      </c>
      <c r="AK716" s="716">
        <f t="shared" si="169"/>
        <v>2169</v>
      </c>
      <c r="AL716" s="716">
        <f t="shared" si="170"/>
        <v>2169</v>
      </c>
      <c r="AM716" s="716">
        <f t="shared" si="171"/>
        <v>2169</v>
      </c>
      <c r="AN716" s="273"/>
      <c r="AO716" s="273"/>
      <c r="AP716" s="273"/>
      <c r="AQ716" s="268"/>
      <c r="AR716" s="255"/>
      <c r="AS716" s="243"/>
      <c r="AT716" s="243"/>
      <c r="AU716" s="243"/>
    </row>
    <row r="717" spans="1:47" outlineLevel="3" x14ac:dyDescent="0.35">
      <c r="A717" s="243"/>
      <c r="B717" s="252"/>
      <c r="C717" s="245">
        <f t="shared" si="172"/>
        <v>4</v>
      </c>
      <c r="D717" s="268"/>
      <c r="E717" s="325"/>
      <c r="F717" s="325"/>
      <c r="G717" s="268"/>
      <c r="H717" s="273"/>
      <c r="I717" s="289"/>
      <c r="J717" s="289" t="s">
        <v>592</v>
      </c>
      <c r="K717" s="273"/>
      <c r="L717" s="273"/>
      <c r="M717" s="273"/>
      <c r="N717" s="273"/>
      <c r="O717" s="273"/>
      <c r="P717" s="273"/>
      <c r="Q717" s="273"/>
      <c r="R717" s="361">
        <f t="shared" si="160"/>
        <v>45641</v>
      </c>
      <c r="S717" s="361">
        <f t="shared" si="160"/>
        <v>45641</v>
      </c>
      <c r="T717" s="361">
        <f t="shared" si="160"/>
        <v>45641</v>
      </c>
      <c r="U717" s="361">
        <f t="shared" si="160"/>
        <v>45641</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2169</v>
      </c>
      <c r="AK717" s="716">
        <f t="shared" si="169"/>
        <v>2169</v>
      </c>
      <c r="AL717" s="716">
        <f t="shared" si="170"/>
        <v>2169</v>
      </c>
      <c r="AM717" s="716">
        <f t="shared" si="171"/>
        <v>2169</v>
      </c>
      <c r="AN717" s="273"/>
      <c r="AO717" s="273"/>
      <c r="AP717" s="273"/>
      <c r="AQ717" s="268"/>
      <c r="AR717" s="255"/>
      <c r="AS717" s="243"/>
      <c r="AT717" s="243"/>
      <c r="AU717" s="243"/>
    </row>
    <row r="718" spans="1:47" outlineLevel="3" x14ac:dyDescent="0.35">
      <c r="A718" s="243"/>
      <c r="B718" s="252"/>
      <c r="C718" s="245">
        <f t="shared" si="172"/>
        <v>4</v>
      </c>
      <c r="D718" s="268"/>
      <c r="E718" s="325"/>
      <c r="F718" s="325"/>
      <c r="G718" s="268"/>
      <c r="H718" s="273"/>
      <c r="I718" s="289">
        <v>6</v>
      </c>
      <c r="J718" s="289" t="s">
        <v>601</v>
      </c>
      <c r="K718" s="361">
        <f>DATE(YEAR(K715)+1,MONTH(K715),DAY(K715))</f>
        <v>46006</v>
      </c>
      <c r="L718" s="361">
        <f>DATE(YEAR(L715)+1,MONTH(L715),DAY(L715))</f>
        <v>46006</v>
      </c>
      <c r="M718" s="361">
        <f>DATE(YEAR(M715)+1,MONTH(M715),DAY(M715))</f>
        <v>46006</v>
      </c>
      <c r="N718" s="273"/>
      <c r="O718" s="273"/>
      <c r="P718" s="273"/>
      <c r="Q718" s="273"/>
      <c r="R718" s="361">
        <f t="shared" si="160"/>
        <v>46006</v>
      </c>
      <c r="S718" s="361">
        <f t="shared" si="160"/>
        <v>46006</v>
      </c>
      <c r="T718" s="361">
        <f t="shared" si="160"/>
        <v>46006</v>
      </c>
      <c r="U718" s="361">
        <f t="shared" si="160"/>
        <v>46006</v>
      </c>
      <c r="V718" s="273"/>
      <c r="W718" s="273"/>
      <c r="X718" s="273"/>
      <c r="Y718" s="273"/>
      <c r="Z718" s="273"/>
      <c r="AA718" s="273"/>
      <c r="AB718" s="273"/>
      <c r="AC718" s="716">
        <f t="shared" si="161"/>
        <v>2532</v>
      </c>
      <c r="AD718" s="716">
        <f t="shared" si="162"/>
        <v>2532</v>
      </c>
      <c r="AE718" s="716">
        <f t="shared" si="163"/>
        <v>2532</v>
      </c>
      <c r="AF718" s="716">
        <f t="shared" si="164"/>
        <v>-43317</v>
      </c>
      <c r="AG718" s="716">
        <f t="shared" si="165"/>
        <v>-43317</v>
      </c>
      <c r="AH718" s="716">
        <f t="shared" si="166"/>
        <v>-43317</v>
      </c>
      <c r="AI718" s="716">
        <f t="shared" si="167"/>
        <v>-43317</v>
      </c>
      <c r="AJ718" s="716">
        <f t="shared" si="168"/>
        <v>2532</v>
      </c>
      <c r="AK718" s="716">
        <f t="shared" si="169"/>
        <v>2532</v>
      </c>
      <c r="AL718" s="716">
        <f t="shared" si="170"/>
        <v>2532</v>
      </c>
      <c r="AM718" s="716">
        <f t="shared" si="171"/>
        <v>2532</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591</v>
      </c>
      <c r="K719" s="273"/>
      <c r="L719" s="273"/>
      <c r="M719" s="273"/>
      <c r="N719" s="361">
        <f>DATE(YEAR(N716)+1,MONTH(N716),DAY(N716))</f>
        <v>46006</v>
      </c>
      <c r="O719" s="361">
        <f>DATE(YEAR(O716)+1,MONTH(O716),DAY(O716))</f>
        <v>46006</v>
      </c>
      <c r="P719" s="361">
        <f>DATE(YEAR(P716)+1,MONTH(P716),DAY(P716))</f>
        <v>46006</v>
      </c>
      <c r="Q719" s="361">
        <f>DATE(YEAR(Q716)+1,MONTH(Q716),DAY(Q716))</f>
        <v>46006</v>
      </c>
      <c r="R719" s="361">
        <f t="shared" si="160"/>
        <v>46006</v>
      </c>
      <c r="S719" s="361">
        <f t="shared" si="160"/>
        <v>46006</v>
      </c>
      <c r="T719" s="361">
        <f t="shared" si="160"/>
        <v>46006</v>
      </c>
      <c r="U719" s="361">
        <f t="shared" si="160"/>
        <v>46006</v>
      </c>
      <c r="V719" s="273"/>
      <c r="W719" s="273"/>
      <c r="X719" s="273"/>
      <c r="Y719" s="273"/>
      <c r="Z719" s="273"/>
      <c r="AA719" s="273"/>
      <c r="AB719" s="273"/>
      <c r="AC719" s="716">
        <f t="shared" si="161"/>
        <v>-43317</v>
      </c>
      <c r="AD719" s="716">
        <f t="shared" si="162"/>
        <v>-43317</v>
      </c>
      <c r="AE719" s="716">
        <f t="shared" si="163"/>
        <v>-43317</v>
      </c>
      <c r="AF719" s="716">
        <f t="shared" si="164"/>
        <v>2532</v>
      </c>
      <c r="AG719" s="716">
        <f t="shared" si="165"/>
        <v>2532</v>
      </c>
      <c r="AH719" s="716">
        <f t="shared" si="166"/>
        <v>2532</v>
      </c>
      <c r="AI719" s="716">
        <f t="shared" si="167"/>
        <v>2532</v>
      </c>
      <c r="AJ719" s="716">
        <f t="shared" si="168"/>
        <v>2532</v>
      </c>
      <c r="AK719" s="716">
        <f t="shared" si="169"/>
        <v>2532</v>
      </c>
      <c r="AL719" s="716">
        <f t="shared" si="170"/>
        <v>2532</v>
      </c>
      <c r="AM719" s="716">
        <f t="shared" si="171"/>
        <v>2532</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592</v>
      </c>
      <c r="K720" s="273"/>
      <c r="L720" s="273"/>
      <c r="M720" s="273"/>
      <c r="N720" s="273"/>
      <c r="O720" s="273"/>
      <c r="P720" s="273"/>
      <c r="Q720" s="273"/>
      <c r="R720" s="361">
        <f t="shared" si="160"/>
        <v>46006</v>
      </c>
      <c r="S720" s="361">
        <f t="shared" si="160"/>
        <v>46006</v>
      </c>
      <c r="T720" s="361">
        <f t="shared" si="160"/>
        <v>46006</v>
      </c>
      <c r="U720" s="361">
        <f t="shared" si="160"/>
        <v>46006</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2532</v>
      </c>
      <c r="AK720" s="716">
        <f t="shared" si="169"/>
        <v>2532</v>
      </c>
      <c r="AL720" s="716">
        <f t="shared" si="170"/>
        <v>2532</v>
      </c>
      <c r="AM720" s="716">
        <f t="shared" si="171"/>
        <v>2532</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7</v>
      </c>
      <c r="J721" s="289" t="s">
        <v>601</v>
      </c>
      <c r="K721" s="361">
        <f>DATE(YEAR(K718)+1,MONTH(K718),DAY(K718))</f>
        <v>46371</v>
      </c>
      <c r="L721" s="361">
        <f>DATE(YEAR(L718)+1,MONTH(L718),DAY(L718))</f>
        <v>46371</v>
      </c>
      <c r="M721" s="361">
        <f>DATE(YEAR(M718)+1,MONTH(M718),DAY(M718))</f>
        <v>46371</v>
      </c>
      <c r="N721" s="273"/>
      <c r="O721" s="273"/>
      <c r="P721" s="273"/>
      <c r="Q721" s="273"/>
      <c r="R721" s="361">
        <f t="shared" si="160"/>
        <v>46371</v>
      </c>
      <c r="S721" s="361">
        <f t="shared" si="160"/>
        <v>46371</v>
      </c>
      <c r="T721" s="361">
        <f t="shared" si="160"/>
        <v>46371</v>
      </c>
      <c r="U721" s="361">
        <f t="shared" si="160"/>
        <v>46371</v>
      </c>
      <c r="V721" s="273"/>
      <c r="W721" s="273"/>
      <c r="X721" s="273"/>
      <c r="Y721" s="273"/>
      <c r="Z721" s="273"/>
      <c r="AA721" s="273"/>
      <c r="AB721" s="273"/>
      <c r="AC721" s="716">
        <f t="shared" si="161"/>
        <v>2896</v>
      </c>
      <c r="AD721" s="716">
        <f t="shared" si="162"/>
        <v>2896</v>
      </c>
      <c r="AE721" s="716">
        <f t="shared" si="163"/>
        <v>2896</v>
      </c>
      <c r="AF721" s="716">
        <f t="shared" si="164"/>
        <v>-43317</v>
      </c>
      <c r="AG721" s="716">
        <f t="shared" si="165"/>
        <v>-43317</v>
      </c>
      <c r="AH721" s="716">
        <f t="shared" si="166"/>
        <v>-43317</v>
      </c>
      <c r="AI721" s="716">
        <f t="shared" si="167"/>
        <v>-43317</v>
      </c>
      <c r="AJ721" s="716">
        <f t="shared" si="168"/>
        <v>2896</v>
      </c>
      <c r="AK721" s="716">
        <f t="shared" si="169"/>
        <v>2896</v>
      </c>
      <c r="AL721" s="716">
        <f t="shared" si="170"/>
        <v>2896</v>
      </c>
      <c r="AM721" s="716">
        <f t="shared" si="171"/>
        <v>2896</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591</v>
      </c>
      <c r="K722" s="273"/>
      <c r="L722" s="273"/>
      <c r="M722" s="273"/>
      <c r="N722" s="361">
        <f>DATE(YEAR(N719)+1,MONTH(N719),DAY(N719))</f>
        <v>46371</v>
      </c>
      <c r="O722" s="361">
        <f>DATE(YEAR(O719)+1,MONTH(O719),DAY(O719))</f>
        <v>46371</v>
      </c>
      <c r="P722" s="361">
        <f>DATE(YEAR(P719)+1,MONTH(P719),DAY(P719))</f>
        <v>46371</v>
      </c>
      <c r="Q722" s="361">
        <f>DATE(YEAR(Q719)+1,MONTH(Q719),DAY(Q719))</f>
        <v>46371</v>
      </c>
      <c r="R722" s="361">
        <f t="shared" si="160"/>
        <v>46371</v>
      </c>
      <c r="S722" s="361">
        <f t="shared" si="160"/>
        <v>46371</v>
      </c>
      <c r="T722" s="361">
        <f t="shared" si="160"/>
        <v>46371</v>
      </c>
      <c r="U722" s="361">
        <f t="shared" si="160"/>
        <v>46371</v>
      </c>
      <c r="V722" s="273"/>
      <c r="W722" s="273"/>
      <c r="X722" s="273"/>
      <c r="Y722" s="273"/>
      <c r="Z722" s="273"/>
      <c r="AA722" s="273"/>
      <c r="AB722" s="273"/>
      <c r="AC722" s="716">
        <f t="shared" si="161"/>
        <v>-43317</v>
      </c>
      <c r="AD722" s="716">
        <f t="shared" si="162"/>
        <v>-43317</v>
      </c>
      <c r="AE722" s="716">
        <f t="shared" si="163"/>
        <v>-43317</v>
      </c>
      <c r="AF722" s="716">
        <f t="shared" si="164"/>
        <v>2896</v>
      </c>
      <c r="AG722" s="716">
        <f t="shared" si="165"/>
        <v>2896</v>
      </c>
      <c r="AH722" s="716">
        <f t="shared" si="166"/>
        <v>2896</v>
      </c>
      <c r="AI722" s="716">
        <f t="shared" si="167"/>
        <v>2896</v>
      </c>
      <c r="AJ722" s="716">
        <f t="shared" si="168"/>
        <v>2896</v>
      </c>
      <c r="AK722" s="716">
        <f t="shared" si="169"/>
        <v>2896</v>
      </c>
      <c r="AL722" s="716">
        <f t="shared" si="170"/>
        <v>2896</v>
      </c>
      <c r="AM722" s="716">
        <f t="shared" si="171"/>
        <v>2896</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592</v>
      </c>
      <c r="K723" s="273"/>
      <c r="L723" s="273"/>
      <c r="M723" s="273"/>
      <c r="N723" s="273"/>
      <c r="O723" s="273"/>
      <c r="P723" s="273"/>
      <c r="Q723" s="273"/>
      <c r="R723" s="361">
        <f t="shared" si="160"/>
        <v>46371</v>
      </c>
      <c r="S723" s="361">
        <f t="shared" si="160"/>
        <v>46371</v>
      </c>
      <c r="T723" s="361">
        <f t="shared" si="160"/>
        <v>46371</v>
      </c>
      <c r="U723" s="361">
        <f t="shared" si="160"/>
        <v>46371</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2896</v>
      </c>
      <c r="AK723" s="716">
        <f t="shared" si="169"/>
        <v>2896</v>
      </c>
      <c r="AL723" s="716">
        <f t="shared" si="170"/>
        <v>2896</v>
      </c>
      <c r="AM723" s="716">
        <f t="shared" si="171"/>
        <v>2896</v>
      </c>
      <c r="AN723" s="273"/>
      <c r="AO723" s="273"/>
      <c r="AP723" s="273"/>
      <c r="AQ723" s="268"/>
      <c r="AR723" s="255"/>
      <c r="AS723" s="243"/>
      <c r="AT723" s="243"/>
      <c r="AU723" s="243"/>
    </row>
    <row r="724" spans="1:47" outlineLevel="3" x14ac:dyDescent="0.35">
      <c r="A724" s="243"/>
      <c r="B724" s="252"/>
      <c r="C724" s="245">
        <f t="shared" si="158"/>
        <v>4</v>
      </c>
      <c r="D724" s="268"/>
      <c r="E724" s="325"/>
      <c r="F724" s="325"/>
      <c r="G724" s="268"/>
      <c r="H724" s="289" t="str">
        <f>H$250</f>
        <v>Spr</v>
      </c>
      <c r="I724" s="289">
        <v>0</v>
      </c>
      <c r="J724" s="289" t="s">
        <v>601</v>
      </c>
      <c r="K724" s="396">
        <v>43845</v>
      </c>
      <c r="L724" s="396">
        <v>43845</v>
      </c>
      <c r="M724" s="396">
        <v>43845</v>
      </c>
      <c r="N724" s="273"/>
      <c r="O724" s="273"/>
      <c r="P724" s="273"/>
      <c r="Q724" s="273"/>
      <c r="R724" s="396">
        <v>43845</v>
      </c>
      <c r="S724" s="396">
        <v>43845</v>
      </c>
      <c r="T724" s="396">
        <v>43845</v>
      </c>
      <c r="U724" s="396">
        <v>43845</v>
      </c>
      <c r="V724" s="273"/>
      <c r="W724" s="273"/>
      <c r="X724" s="273" t="b">
        <f t="shared" ref="X724:AA726" si="173">R724&lt;(MAX(R$270:R$277)+MAX($I$351*R$351,$I$352*R$352,$I$353*R$353))</f>
        <v>0</v>
      </c>
      <c r="Y724" s="273" t="b">
        <f t="shared" si="173"/>
        <v>0</v>
      </c>
      <c r="Z724" s="273" t="b">
        <f t="shared" si="173"/>
        <v>0</v>
      </c>
      <c r="AA724" s="273" t="b">
        <f t="shared" si="173"/>
        <v>0</v>
      </c>
      <c r="AB724" s="273"/>
      <c r="AC724" s="716">
        <f t="shared" si="161"/>
        <v>378</v>
      </c>
      <c r="AD724" s="716">
        <f t="shared" si="162"/>
        <v>378</v>
      </c>
      <c r="AE724" s="716">
        <f t="shared" si="163"/>
        <v>378</v>
      </c>
      <c r="AF724" s="716">
        <f t="shared" si="164"/>
        <v>-43317</v>
      </c>
      <c r="AG724" s="716">
        <f t="shared" si="165"/>
        <v>-43317</v>
      </c>
      <c r="AH724" s="716">
        <f t="shared" si="166"/>
        <v>-43317</v>
      </c>
      <c r="AI724" s="716">
        <f t="shared" si="167"/>
        <v>-43317</v>
      </c>
      <c r="AJ724" s="716">
        <f t="shared" si="168"/>
        <v>378</v>
      </c>
      <c r="AK724" s="716">
        <f t="shared" si="169"/>
        <v>378</v>
      </c>
      <c r="AL724" s="716">
        <f t="shared" si="170"/>
        <v>378</v>
      </c>
      <c r="AM724" s="716">
        <f t="shared" si="171"/>
        <v>378</v>
      </c>
      <c r="AN724" s="273"/>
      <c r="AO724" s="273"/>
      <c r="AP724" s="273"/>
      <c r="AQ724" s="268"/>
      <c r="AR724" s="255"/>
      <c r="AS724" s="243"/>
      <c r="AT724" s="243"/>
      <c r="AU724" s="243"/>
    </row>
    <row r="725" spans="1:47" outlineLevel="3" x14ac:dyDescent="0.35">
      <c r="A725" s="243"/>
      <c r="B725" s="252"/>
      <c r="C725" s="245">
        <f t="shared" si="158"/>
        <v>4</v>
      </c>
      <c r="D725" s="268"/>
      <c r="E725" s="325"/>
      <c r="F725" s="325"/>
      <c r="G725" s="268"/>
      <c r="H725" s="289"/>
      <c r="I725" s="289"/>
      <c r="J725" s="289" t="s">
        <v>591</v>
      </c>
      <c r="K725" s="273"/>
      <c r="L725" s="273"/>
      <c r="M725" s="273"/>
      <c r="N725" s="396">
        <v>43845</v>
      </c>
      <c r="O725" s="396">
        <v>43845</v>
      </c>
      <c r="P725" s="396">
        <v>43845</v>
      </c>
      <c r="Q725" s="396">
        <v>43845</v>
      </c>
      <c r="R725" s="396">
        <v>43845</v>
      </c>
      <c r="S725" s="396">
        <v>43845</v>
      </c>
      <c r="T725" s="396">
        <v>43845</v>
      </c>
      <c r="U725" s="396">
        <v>43845</v>
      </c>
      <c r="V725" s="273"/>
      <c r="W725" s="273"/>
      <c r="X725" s="273" t="b">
        <f t="shared" si="173"/>
        <v>0</v>
      </c>
      <c r="Y725" s="273" t="b">
        <f t="shared" si="173"/>
        <v>0</v>
      </c>
      <c r="Z725" s="273" t="b">
        <f t="shared" si="173"/>
        <v>0</v>
      </c>
      <c r="AA725" s="273" t="b">
        <f t="shared" si="173"/>
        <v>0</v>
      </c>
      <c r="AB725" s="273"/>
      <c r="AC725" s="716">
        <f t="shared" si="161"/>
        <v>-43317</v>
      </c>
      <c r="AD725" s="716">
        <f t="shared" si="162"/>
        <v>-43317</v>
      </c>
      <c r="AE725" s="716">
        <f t="shared" si="163"/>
        <v>-43317</v>
      </c>
      <c r="AF725" s="716">
        <f t="shared" si="164"/>
        <v>378</v>
      </c>
      <c r="AG725" s="716">
        <f t="shared" si="165"/>
        <v>378</v>
      </c>
      <c r="AH725" s="716">
        <f t="shared" si="166"/>
        <v>378</v>
      </c>
      <c r="AI725" s="716">
        <f t="shared" si="167"/>
        <v>378</v>
      </c>
      <c r="AJ725" s="716">
        <f t="shared" si="168"/>
        <v>378</v>
      </c>
      <c r="AK725" s="716">
        <f t="shared" si="169"/>
        <v>378</v>
      </c>
      <c r="AL725" s="716">
        <f t="shared" si="170"/>
        <v>378</v>
      </c>
      <c r="AM725" s="716">
        <f t="shared" si="171"/>
        <v>378</v>
      </c>
      <c r="AN725" s="273"/>
      <c r="AO725" s="273"/>
      <c r="AP725" s="273"/>
      <c r="AQ725" s="268"/>
      <c r="AR725" s="255"/>
      <c r="AS725" s="243"/>
      <c r="AT725" s="243"/>
      <c r="AU725" s="243"/>
    </row>
    <row r="726" spans="1:47" outlineLevel="3" x14ac:dyDescent="0.35">
      <c r="A726" s="243"/>
      <c r="B726" s="252"/>
      <c r="C726" s="245">
        <f t="shared" si="158"/>
        <v>4</v>
      </c>
      <c r="D726" s="268"/>
      <c r="E726" s="325"/>
      <c r="F726" s="325"/>
      <c r="G726" s="268"/>
      <c r="H726" s="289"/>
      <c r="I726" s="289"/>
      <c r="J726" s="289" t="s">
        <v>592</v>
      </c>
      <c r="K726" s="273"/>
      <c r="L726" s="273"/>
      <c r="M726" s="273"/>
      <c r="N726" s="273"/>
      <c r="O726" s="273"/>
      <c r="P726" s="273"/>
      <c r="Q726" s="273"/>
      <c r="R726" s="396">
        <v>43845</v>
      </c>
      <c r="S726" s="396">
        <v>43845</v>
      </c>
      <c r="T726" s="396">
        <v>43845</v>
      </c>
      <c r="U726" s="396">
        <v>43845</v>
      </c>
      <c r="V726" s="273"/>
      <c r="W726" s="273"/>
      <c r="X726" s="273" t="b">
        <f t="shared" si="173"/>
        <v>0</v>
      </c>
      <c r="Y726" s="273" t="b">
        <f t="shared" si="173"/>
        <v>0</v>
      </c>
      <c r="Z726" s="273" t="b">
        <f t="shared" si="173"/>
        <v>0</v>
      </c>
      <c r="AA726" s="273" t="b">
        <f t="shared" si="173"/>
        <v>0</v>
      </c>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378</v>
      </c>
      <c r="AK726" s="716">
        <f t="shared" si="169"/>
        <v>378</v>
      </c>
      <c r="AL726" s="716">
        <f t="shared" si="170"/>
        <v>378</v>
      </c>
      <c r="AM726" s="716">
        <f t="shared" si="171"/>
        <v>378</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73"/>
      <c r="I727" s="289">
        <v>1</v>
      </c>
      <c r="J727" s="289" t="s">
        <v>601</v>
      </c>
      <c r="K727" s="361">
        <f>DATE(YEAR(K724)+1,MONTH(K724),DAY(K724))</f>
        <v>44211</v>
      </c>
      <c r="L727" s="361">
        <f>DATE(YEAR(L724)+1,MONTH(L724),DAY(L724))</f>
        <v>44211</v>
      </c>
      <c r="M727" s="361">
        <f>DATE(YEAR(M724)+1,MONTH(M724),DAY(M724))</f>
        <v>44211</v>
      </c>
      <c r="N727" s="273"/>
      <c r="O727" s="273"/>
      <c r="P727" s="273"/>
      <c r="Q727" s="273"/>
      <c r="R727" s="361">
        <f t="shared" ref="R727:U747" si="174">DATE(YEAR(R724)+1,MONTH(R724),DAY(R724))</f>
        <v>44211</v>
      </c>
      <c r="S727" s="361">
        <f t="shared" si="174"/>
        <v>44211</v>
      </c>
      <c r="T727" s="361">
        <f t="shared" si="174"/>
        <v>44211</v>
      </c>
      <c r="U727" s="361">
        <f t="shared" si="174"/>
        <v>44211</v>
      </c>
      <c r="V727" s="273"/>
      <c r="W727" s="273"/>
      <c r="X727" s="273"/>
      <c r="Y727" s="273"/>
      <c r="Z727" s="273"/>
      <c r="AA727" s="273"/>
      <c r="AB727" s="273"/>
      <c r="AC727" s="716">
        <f t="shared" si="161"/>
        <v>742</v>
      </c>
      <c r="AD727" s="716">
        <f t="shared" si="162"/>
        <v>742</v>
      </c>
      <c r="AE727" s="716">
        <f t="shared" si="163"/>
        <v>742</v>
      </c>
      <c r="AF727" s="716">
        <f t="shared" si="164"/>
        <v>-43317</v>
      </c>
      <c r="AG727" s="716">
        <f t="shared" si="165"/>
        <v>-43317</v>
      </c>
      <c r="AH727" s="716">
        <f t="shared" si="166"/>
        <v>-43317</v>
      </c>
      <c r="AI727" s="716">
        <f t="shared" si="167"/>
        <v>-43317</v>
      </c>
      <c r="AJ727" s="716">
        <f t="shared" si="168"/>
        <v>742</v>
      </c>
      <c r="AK727" s="716">
        <f t="shared" si="169"/>
        <v>742</v>
      </c>
      <c r="AL727" s="716">
        <f t="shared" si="170"/>
        <v>742</v>
      </c>
      <c r="AM727" s="716">
        <f t="shared" si="171"/>
        <v>742</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73"/>
      <c r="I728" s="289"/>
      <c r="J728" s="289" t="s">
        <v>591</v>
      </c>
      <c r="K728" s="273"/>
      <c r="L728" s="273"/>
      <c r="M728" s="273"/>
      <c r="N728" s="361">
        <f>DATE(YEAR(N725)+1,MONTH(N725),DAY(N725))</f>
        <v>44211</v>
      </c>
      <c r="O728" s="361">
        <f>DATE(YEAR(O725)+1,MONTH(O725),DAY(O725))</f>
        <v>44211</v>
      </c>
      <c r="P728" s="361">
        <f>DATE(YEAR(P725)+1,MONTH(P725),DAY(P725))</f>
        <v>44211</v>
      </c>
      <c r="Q728" s="361">
        <f>DATE(YEAR(Q725)+1,MONTH(Q725),DAY(Q725))</f>
        <v>44211</v>
      </c>
      <c r="R728" s="361">
        <f t="shared" si="174"/>
        <v>44211</v>
      </c>
      <c r="S728" s="361">
        <f t="shared" si="174"/>
        <v>44211</v>
      </c>
      <c r="T728" s="361">
        <f t="shared" si="174"/>
        <v>44211</v>
      </c>
      <c r="U728" s="361">
        <f t="shared" si="174"/>
        <v>44211</v>
      </c>
      <c r="V728" s="273"/>
      <c r="W728" s="273"/>
      <c r="X728" s="273"/>
      <c r="Y728" s="273"/>
      <c r="Z728" s="273"/>
      <c r="AA728" s="273"/>
      <c r="AB728" s="273"/>
      <c r="AC728" s="716">
        <f t="shared" si="161"/>
        <v>-43317</v>
      </c>
      <c r="AD728" s="716">
        <f t="shared" si="162"/>
        <v>-43317</v>
      </c>
      <c r="AE728" s="716">
        <f t="shared" si="163"/>
        <v>-43317</v>
      </c>
      <c r="AF728" s="716">
        <f t="shared" si="164"/>
        <v>742</v>
      </c>
      <c r="AG728" s="716">
        <f t="shared" si="165"/>
        <v>742</v>
      </c>
      <c r="AH728" s="716">
        <f t="shared" si="166"/>
        <v>742</v>
      </c>
      <c r="AI728" s="716">
        <f t="shared" si="167"/>
        <v>742</v>
      </c>
      <c r="AJ728" s="716">
        <f t="shared" si="168"/>
        <v>742</v>
      </c>
      <c r="AK728" s="716">
        <f t="shared" si="169"/>
        <v>742</v>
      </c>
      <c r="AL728" s="716">
        <f t="shared" si="170"/>
        <v>742</v>
      </c>
      <c r="AM728" s="716">
        <f t="shared" si="171"/>
        <v>742</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73"/>
      <c r="I729" s="289"/>
      <c r="J729" s="289" t="s">
        <v>592</v>
      </c>
      <c r="K729" s="273"/>
      <c r="L729" s="273"/>
      <c r="M729" s="273"/>
      <c r="N729" s="273"/>
      <c r="O729" s="273"/>
      <c r="P729" s="273"/>
      <c r="Q729" s="273"/>
      <c r="R729" s="361">
        <f t="shared" si="174"/>
        <v>44211</v>
      </c>
      <c r="S729" s="361">
        <f t="shared" si="174"/>
        <v>44211</v>
      </c>
      <c r="T729" s="361">
        <f t="shared" si="174"/>
        <v>44211</v>
      </c>
      <c r="U729" s="361">
        <f t="shared" si="174"/>
        <v>44211</v>
      </c>
      <c r="V729" s="273"/>
      <c r="W729" s="273"/>
      <c r="X729" s="273"/>
      <c r="Y729" s="273"/>
      <c r="Z729" s="273"/>
      <c r="AA729" s="273"/>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742</v>
      </c>
      <c r="AK729" s="716">
        <f t="shared" si="169"/>
        <v>742</v>
      </c>
      <c r="AL729" s="716">
        <f t="shared" si="170"/>
        <v>742</v>
      </c>
      <c r="AM729" s="716">
        <f t="shared" si="171"/>
        <v>742</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2</v>
      </c>
      <c r="J730" s="289" t="s">
        <v>601</v>
      </c>
      <c r="K730" s="361">
        <f>DATE(YEAR(K727)+1,MONTH(K727),DAY(K727))</f>
        <v>44576</v>
      </c>
      <c r="L730" s="361">
        <f>DATE(YEAR(L727)+1,MONTH(L727),DAY(L727))</f>
        <v>44576</v>
      </c>
      <c r="M730" s="361">
        <f>DATE(YEAR(M727)+1,MONTH(M727),DAY(M727))</f>
        <v>44576</v>
      </c>
      <c r="N730" s="273"/>
      <c r="O730" s="273"/>
      <c r="P730" s="273"/>
      <c r="Q730" s="273"/>
      <c r="R730" s="361">
        <f t="shared" si="174"/>
        <v>44576</v>
      </c>
      <c r="S730" s="361">
        <f t="shared" si="174"/>
        <v>44576</v>
      </c>
      <c r="T730" s="361">
        <f t="shared" si="174"/>
        <v>44576</v>
      </c>
      <c r="U730" s="361">
        <f t="shared" si="174"/>
        <v>44576</v>
      </c>
      <c r="V730" s="273"/>
      <c r="W730" s="273"/>
      <c r="X730" s="273"/>
      <c r="Y730" s="273"/>
      <c r="Z730" s="273"/>
      <c r="AA730" s="273"/>
      <c r="AB730" s="273"/>
      <c r="AC730" s="716">
        <f t="shared" si="161"/>
        <v>1106</v>
      </c>
      <c r="AD730" s="716">
        <f t="shared" si="162"/>
        <v>1106</v>
      </c>
      <c r="AE730" s="716">
        <f t="shared" si="163"/>
        <v>1106</v>
      </c>
      <c r="AF730" s="716">
        <f t="shared" si="164"/>
        <v>-43317</v>
      </c>
      <c r="AG730" s="716">
        <f t="shared" si="165"/>
        <v>-43317</v>
      </c>
      <c r="AH730" s="716">
        <f t="shared" si="166"/>
        <v>-43317</v>
      </c>
      <c r="AI730" s="716">
        <f t="shared" si="167"/>
        <v>-43317</v>
      </c>
      <c r="AJ730" s="716">
        <f t="shared" si="168"/>
        <v>1106</v>
      </c>
      <c r="AK730" s="716">
        <f t="shared" si="169"/>
        <v>1106</v>
      </c>
      <c r="AL730" s="716">
        <f t="shared" si="170"/>
        <v>1106</v>
      </c>
      <c r="AM730" s="716">
        <f t="shared" si="171"/>
        <v>1106</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591</v>
      </c>
      <c r="K731" s="273"/>
      <c r="L731" s="273"/>
      <c r="M731" s="273"/>
      <c r="N731" s="361">
        <f>DATE(YEAR(N728)+1,MONTH(N728),DAY(N728))</f>
        <v>44576</v>
      </c>
      <c r="O731" s="361">
        <f>DATE(YEAR(O728)+1,MONTH(O728),DAY(O728))</f>
        <v>44576</v>
      </c>
      <c r="P731" s="361">
        <f>DATE(YEAR(P728)+1,MONTH(P728),DAY(P728))</f>
        <v>44576</v>
      </c>
      <c r="Q731" s="361">
        <f>DATE(YEAR(Q728)+1,MONTH(Q728),DAY(Q728))</f>
        <v>44576</v>
      </c>
      <c r="R731" s="361">
        <f t="shared" si="174"/>
        <v>44576</v>
      </c>
      <c r="S731" s="361">
        <f t="shared" si="174"/>
        <v>44576</v>
      </c>
      <c r="T731" s="361">
        <f t="shared" si="174"/>
        <v>44576</v>
      </c>
      <c r="U731" s="361">
        <f t="shared" si="174"/>
        <v>44576</v>
      </c>
      <c r="V731" s="273"/>
      <c r="W731" s="273"/>
      <c r="X731" s="273"/>
      <c r="Y731" s="273"/>
      <c r="Z731" s="273"/>
      <c r="AA731" s="273"/>
      <c r="AB731" s="273"/>
      <c r="AC731" s="716">
        <f t="shared" si="161"/>
        <v>-43317</v>
      </c>
      <c r="AD731" s="716">
        <f t="shared" si="162"/>
        <v>-43317</v>
      </c>
      <c r="AE731" s="716">
        <f t="shared" si="163"/>
        <v>-43317</v>
      </c>
      <c r="AF731" s="716">
        <f t="shared" si="164"/>
        <v>1106</v>
      </c>
      <c r="AG731" s="716">
        <f t="shared" si="165"/>
        <v>1106</v>
      </c>
      <c r="AH731" s="716">
        <f t="shared" si="166"/>
        <v>1106</v>
      </c>
      <c r="AI731" s="716">
        <f t="shared" si="167"/>
        <v>1106</v>
      </c>
      <c r="AJ731" s="716">
        <f t="shared" si="168"/>
        <v>1106</v>
      </c>
      <c r="AK731" s="716">
        <f t="shared" si="169"/>
        <v>1106</v>
      </c>
      <c r="AL731" s="716">
        <f t="shared" si="170"/>
        <v>1106</v>
      </c>
      <c r="AM731" s="716">
        <f t="shared" si="171"/>
        <v>1106</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592</v>
      </c>
      <c r="K732" s="273"/>
      <c r="L732" s="273"/>
      <c r="M732" s="273"/>
      <c r="N732" s="273"/>
      <c r="O732" s="273"/>
      <c r="P732" s="273"/>
      <c r="Q732" s="273"/>
      <c r="R732" s="361">
        <f t="shared" si="174"/>
        <v>44576</v>
      </c>
      <c r="S732" s="361">
        <f t="shared" si="174"/>
        <v>44576</v>
      </c>
      <c r="T732" s="361">
        <f t="shared" si="174"/>
        <v>44576</v>
      </c>
      <c r="U732" s="361">
        <f t="shared" si="174"/>
        <v>44576</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1106</v>
      </c>
      <c r="AK732" s="716">
        <f t="shared" si="169"/>
        <v>1106</v>
      </c>
      <c r="AL732" s="716">
        <f t="shared" si="170"/>
        <v>1106</v>
      </c>
      <c r="AM732" s="716">
        <f t="shared" si="171"/>
        <v>1106</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3</v>
      </c>
      <c r="J733" s="289" t="s">
        <v>601</v>
      </c>
      <c r="K733" s="361">
        <f>DATE(YEAR(K730)+1,MONTH(K730),DAY(K730))</f>
        <v>44941</v>
      </c>
      <c r="L733" s="361">
        <f>DATE(YEAR(L730)+1,MONTH(L730),DAY(L730))</f>
        <v>44941</v>
      </c>
      <c r="M733" s="361">
        <f>DATE(YEAR(M730)+1,MONTH(M730),DAY(M730))</f>
        <v>44941</v>
      </c>
      <c r="N733" s="273"/>
      <c r="O733" s="273"/>
      <c r="P733" s="273"/>
      <c r="Q733" s="273"/>
      <c r="R733" s="361">
        <f t="shared" si="174"/>
        <v>44941</v>
      </c>
      <c r="S733" s="361">
        <f t="shared" si="174"/>
        <v>44941</v>
      </c>
      <c r="T733" s="361">
        <f t="shared" si="174"/>
        <v>44941</v>
      </c>
      <c r="U733" s="361">
        <f t="shared" si="174"/>
        <v>44941</v>
      </c>
      <c r="V733" s="273"/>
      <c r="W733" s="273"/>
      <c r="X733" s="273"/>
      <c r="Y733" s="273"/>
      <c r="Z733" s="273"/>
      <c r="AA733" s="273"/>
      <c r="AB733" s="273"/>
      <c r="AC733" s="716">
        <f t="shared" si="161"/>
        <v>1470</v>
      </c>
      <c r="AD733" s="716">
        <f t="shared" si="162"/>
        <v>1470</v>
      </c>
      <c r="AE733" s="716">
        <f t="shared" si="163"/>
        <v>1470</v>
      </c>
      <c r="AF733" s="716">
        <f t="shared" si="164"/>
        <v>-43317</v>
      </c>
      <c r="AG733" s="716">
        <f t="shared" si="165"/>
        <v>-43317</v>
      </c>
      <c r="AH733" s="716">
        <f t="shared" si="166"/>
        <v>-43317</v>
      </c>
      <c r="AI733" s="716">
        <f t="shared" si="167"/>
        <v>-43317</v>
      </c>
      <c r="AJ733" s="716">
        <f t="shared" si="168"/>
        <v>1470</v>
      </c>
      <c r="AK733" s="716">
        <f t="shared" si="169"/>
        <v>1470</v>
      </c>
      <c r="AL733" s="716">
        <f t="shared" si="170"/>
        <v>1470</v>
      </c>
      <c r="AM733" s="716">
        <f t="shared" si="171"/>
        <v>1470</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591</v>
      </c>
      <c r="K734" s="273"/>
      <c r="L734" s="273"/>
      <c r="M734" s="273"/>
      <c r="N734" s="361">
        <f>DATE(YEAR(N731)+1,MONTH(N731),DAY(N731))</f>
        <v>44941</v>
      </c>
      <c r="O734" s="361">
        <f>DATE(YEAR(O731)+1,MONTH(O731),DAY(O731))</f>
        <v>44941</v>
      </c>
      <c r="P734" s="361">
        <f>DATE(YEAR(P731)+1,MONTH(P731),DAY(P731))</f>
        <v>44941</v>
      </c>
      <c r="Q734" s="361">
        <f>DATE(YEAR(Q731)+1,MONTH(Q731),DAY(Q731))</f>
        <v>44941</v>
      </c>
      <c r="R734" s="361">
        <f t="shared" si="174"/>
        <v>44941</v>
      </c>
      <c r="S734" s="361">
        <f t="shared" si="174"/>
        <v>44941</v>
      </c>
      <c r="T734" s="361">
        <f t="shared" si="174"/>
        <v>44941</v>
      </c>
      <c r="U734" s="361">
        <f t="shared" si="174"/>
        <v>44941</v>
      </c>
      <c r="V734" s="273"/>
      <c r="W734" s="273"/>
      <c r="X734" s="273"/>
      <c r="Y734" s="273"/>
      <c r="Z734" s="273"/>
      <c r="AA734" s="273"/>
      <c r="AB734" s="273"/>
      <c r="AC734" s="716">
        <f t="shared" si="161"/>
        <v>-43317</v>
      </c>
      <c r="AD734" s="716">
        <f t="shared" si="162"/>
        <v>-43317</v>
      </c>
      <c r="AE734" s="716">
        <f t="shared" si="163"/>
        <v>-43317</v>
      </c>
      <c r="AF734" s="716">
        <f t="shared" si="164"/>
        <v>1470</v>
      </c>
      <c r="AG734" s="716">
        <f t="shared" si="165"/>
        <v>1470</v>
      </c>
      <c r="AH734" s="716">
        <f t="shared" si="166"/>
        <v>1470</v>
      </c>
      <c r="AI734" s="716">
        <f t="shared" si="167"/>
        <v>1470</v>
      </c>
      <c r="AJ734" s="716">
        <f t="shared" si="168"/>
        <v>1470</v>
      </c>
      <c r="AK734" s="716">
        <f t="shared" si="169"/>
        <v>1470</v>
      </c>
      <c r="AL734" s="716">
        <f t="shared" si="170"/>
        <v>1470</v>
      </c>
      <c r="AM734" s="716">
        <f t="shared" si="171"/>
        <v>1470</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592</v>
      </c>
      <c r="K735" s="273"/>
      <c r="L735" s="273"/>
      <c r="M735" s="273"/>
      <c r="N735" s="273"/>
      <c r="O735" s="273"/>
      <c r="P735" s="273"/>
      <c r="Q735" s="273"/>
      <c r="R735" s="361">
        <f t="shared" si="174"/>
        <v>44941</v>
      </c>
      <c r="S735" s="361">
        <f t="shared" si="174"/>
        <v>44941</v>
      </c>
      <c r="T735" s="361">
        <f t="shared" si="174"/>
        <v>44941</v>
      </c>
      <c r="U735" s="361">
        <f t="shared" si="174"/>
        <v>44941</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1470</v>
      </c>
      <c r="AK735" s="716">
        <f t="shared" si="169"/>
        <v>1470</v>
      </c>
      <c r="AL735" s="716">
        <f t="shared" si="170"/>
        <v>1470</v>
      </c>
      <c r="AM735" s="716">
        <f t="shared" si="171"/>
        <v>1470</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4</v>
      </c>
      <c r="J736" s="289" t="s">
        <v>601</v>
      </c>
      <c r="K736" s="361">
        <f>DATE(YEAR(K733)+1,MONTH(K733),DAY(K733))</f>
        <v>45306</v>
      </c>
      <c r="L736" s="361">
        <f>DATE(YEAR(L733)+1,MONTH(L733),DAY(L733))</f>
        <v>45306</v>
      </c>
      <c r="M736" s="361">
        <f>DATE(YEAR(M733)+1,MONTH(M733),DAY(M733))</f>
        <v>45306</v>
      </c>
      <c r="N736" s="273"/>
      <c r="O736" s="273"/>
      <c r="P736" s="273"/>
      <c r="Q736" s="273"/>
      <c r="R736" s="361">
        <f t="shared" si="174"/>
        <v>45306</v>
      </c>
      <c r="S736" s="361">
        <f t="shared" si="174"/>
        <v>45306</v>
      </c>
      <c r="T736" s="361">
        <f t="shared" si="174"/>
        <v>45306</v>
      </c>
      <c r="U736" s="361">
        <f t="shared" si="174"/>
        <v>45306</v>
      </c>
      <c r="V736" s="273"/>
      <c r="W736" s="273"/>
      <c r="X736" s="273"/>
      <c r="Y736" s="273"/>
      <c r="Z736" s="273"/>
      <c r="AA736" s="273"/>
      <c r="AB736" s="273"/>
      <c r="AC736" s="716">
        <f t="shared" si="161"/>
        <v>1834</v>
      </c>
      <c r="AD736" s="716">
        <f t="shared" si="162"/>
        <v>1834</v>
      </c>
      <c r="AE736" s="716">
        <f t="shared" si="163"/>
        <v>1834</v>
      </c>
      <c r="AF736" s="716">
        <f t="shared" si="164"/>
        <v>-43317</v>
      </c>
      <c r="AG736" s="716">
        <f t="shared" si="165"/>
        <v>-43317</v>
      </c>
      <c r="AH736" s="716">
        <f t="shared" si="166"/>
        <v>-43317</v>
      </c>
      <c r="AI736" s="716">
        <f t="shared" si="167"/>
        <v>-43317</v>
      </c>
      <c r="AJ736" s="716">
        <f t="shared" si="168"/>
        <v>1834</v>
      </c>
      <c r="AK736" s="716">
        <f t="shared" si="169"/>
        <v>1834</v>
      </c>
      <c r="AL736" s="716">
        <f t="shared" si="170"/>
        <v>1834</v>
      </c>
      <c r="AM736" s="716">
        <f t="shared" si="171"/>
        <v>1834</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591</v>
      </c>
      <c r="K737" s="273"/>
      <c r="L737" s="273"/>
      <c r="M737" s="273"/>
      <c r="N737" s="361">
        <f>DATE(YEAR(N734)+1,MONTH(N734),DAY(N734))</f>
        <v>45306</v>
      </c>
      <c r="O737" s="361">
        <f>DATE(YEAR(O734)+1,MONTH(O734),DAY(O734))</f>
        <v>45306</v>
      </c>
      <c r="P737" s="361">
        <f>DATE(YEAR(P734)+1,MONTH(P734),DAY(P734))</f>
        <v>45306</v>
      </c>
      <c r="Q737" s="361">
        <f>DATE(YEAR(Q734)+1,MONTH(Q734),DAY(Q734))</f>
        <v>45306</v>
      </c>
      <c r="R737" s="361">
        <f t="shared" si="174"/>
        <v>45306</v>
      </c>
      <c r="S737" s="361">
        <f t="shared" si="174"/>
        <v>45306</v>
      </c>
      <c r="T737" s="361">
        <f t="shared" si="174"/>
        <v>45306</v>
      </c>
      <c r="U737" s="361">
        <f t="shared" si="174"/>
        <v>45306</v>
      </c>
      <c r="V737" s="273"/>
      <c r="W737" s="273"/>
      <c r="X737" s="273"/>
      <c r="Y737" s="273"/>
      <c r="Z737" s="273"/>
      <c r="AA737" s="273"/>
      <c r="AB737" s="273"/>
      <c r="AC737" s="716">
        <f t="shared" si="161"/>
        <v>-43317</v>
      </c>
      <c r="AD737" s="716">
        <f t="shared" si="162"/>
        <v>-43317</v>
      </c>
      <c r="AE737" s="716">
        <f t="shared" si="163"/>
        <v>-43317</v>
      </c>
      <c r="AF737" s="716">
        <f t="shared" si="164"/>
        <v>1834</v>
      </c>
      <c r="AG737" s="716">
        <f t="shared" si="165"/>
        <v>1834</v>
      </c>
      <c r="AH737" s="716">
        <f t="shared" si="166"/>
        <v>1834</v>
      </c>
      <c r="AI737" s="716">
        <f t="shared" si="167"/>
        <v>1834</v>
      </c>
      <c r="AJ737" s="716">
        <f t="shared" si="168"/>
        <v>1834</v>
      </c>
      <c r="AK737" s="716">
        <f t="shared" si="169"/>
        <v>1834</v>
      </c>
      <c r="AL737" s="716">
        <f t="shared" si="170"/>
        <v>1834</v>
      </c>
      <c r="AM737" s="716">
        <f t="shared" si="171"/>
        <v>1834</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592</v>
      </c>
      <c r="K738" s="273"/>
      <c r="L738" s="273"/>
      <c r="M738" s="273"/>
      <c r="N738" s="273"/>
      <c r="O738" s="273"/>
      <c r="P738" s="273"/>
      <c r="Q738" s="273"/>
      <c r="R738" s="361">
        <f t="shared" si="174"/>
        <v>45306</v>
      </c>
      <c r="S738" s="361">
        <f t="shared" si="174"/>
        <v>45306</v>
      </c>
      <c r="T738" s="361">
        <f t="shared" si="174"/>
        <v>45306</v>
      </c>
      <c r="U738" s="361">
        <f t="shared" si="174"/>
        <v>45306</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1834</v>
      </c>
      <c r="AK738" s="716">
        <f t="shared" si="169"/>
        <v>1834</v>
      </c>
      <c r="AL738" s="716">
        <f t="shared" si="170"/>
        <v>1834</v>
      </c>
      <c r="AM738" s="716">
        <f t="shared" si="171"/>
        <v>1834</v>
      </c>
      <c r="AN738" s="273"/>
      <c r="AO738" s="273"/>
      <c r="AP738" s="273"/>
      <c r="AQ738" s="268"/>
      <c r="AR738" s="255"/>
      <c r="AS738" s="243"/>
      <c r="AT738" s="243"/>
      <c r="AU738" s="243"/>
    </row>
    <row r="739" spans="1:47" outlineLevel="3" x14ac:dyDescent="0.35">
      <c r="A739" s="243"/>
      <c r="B739" s="252"/>
      <c r="C739" s="245">
        <f t="shared" ref="C739:C747" si="175">INT($C$229)+3</f>
        <v>4</v>
      </c>
      <c r="D739" s="268"/>
      <c r="E739" s="325"/>
      <c r="F739" s="325"/>
      <c r="G739" s="268"/>
      <c r="H739" s="273"/>
      <c r="I739" s="289">
        <v>5</v>
      </c>
      <c r="J739" s="289" t="s">
        <v>601</v>
      </c>
      <c r="K739" s="361">
        <f>DATE(YEAR(K736)+1,MONTH(K736),DAY(K736))</f>
        <v>45672</v>
      </c>
      <c r="L739" s="361">
        <f>DATE(YEAR(L736)+1,MONTH(L736),DAY(L736))</f>
        <v>45672</v>
      </c>
      <c r="M739" s="361">
        <f>DATE(YEAR(M736)+1,MONTH(M736),DAY(M736))</f>
        <v>45672</v>
      </c>
      <c r="N739" s="273"/>
      <c r="O739" s="273"/>
      <c r="P739" s="273"/>
      <c r="Q739" s="273"/>
      <c r="R739" s="361">
        <f t="shared" si="174"/>
        <v>45672</v>
      </c>
      <c r="S739" s="361">
        <f t="shared" si="174"/>
        <v>45672</v>
      </c>
      <c r="T739" s="361">
        <f t="shared" si="174"/>
        <v>45672</v>
      </c>
      <c r="U739" s="361">
        <f t="shared" si="174"/>
        <v>45672</v>
      </c>
      <c r="V739" s="273"/>
      <c r="W739" s="273"/>
      <c r="X739" s="273"/>
      <c r="Y739" s="273"/>
      <c r="Z739" s="273"/>
      <c r="AA739" s="273"/>
      <c r="AB739" s="273"/>
      <c r="AC739" s="716">
        <f t="shared" si="161"/>
        <v>2198</v>
      </c>
      <c r="AD739" s="716">
        <f t="shared" si="162"/>
        <v>2198</v>
      </c>
      <c r="AE739" s="716">
        <f t="shared" si="163"/>
        <v>2198</v>
      </c>
      <c r="AF739" s="716">
        <f t="shared" si="164"/>
        <v>-43317</v>
      </c>
      <c r="AG739" s="716">
        <f t="shared" si="165"/>
        <v>-43317</v>
      </c>
      <c r="AH739" s="716">
        <f t="shared" si="166"/>
        <v>-43317</v>
      </c>
      <c r="AI739" s="716">
        <f t="shared" si="167"/>
        <v>-43317</v>
      </c>
      <c r="AJ739" s="716">
        <f t="shared" si="168"/>
        <v>2198</v>
      </c>
      <c r="AK739" s="716">
        <f t="shared" si="169"/>
        <v>2198</v>
      </c>
      <c r="AL739" s="716">
        <f t="shared" si="170"/>
        <v>2198</v>
      </c>
      <c r="AM739" s="716">
        <f t="shared" si="171"/>
        <v>2198</v>
      </c>
      <c r="AN739" s="273"/>
      <c r="AO739" s="273"/>
      <c r="AP739" s="273"/>
      <c r="AQ739" s="268"/>
      <c r="AR739" s="255"/>
      <c r="AS739" s="243"/>
      <c r="AT739" s="243"/>
      <c r="AU739" s="243"/>
    </row>
    <row r="740" spans="1:47" outlineLevel="3" x14ac:dyDescent="0.35">
      <c r="A740" s="243"/>
      <c r="B740" s="252"/>
      <c r="C740" s="245">
        <f t="shared" si="175"/>
        <v>4</v>
      </c>
      <c r="D740" s="268"/>
      <c r="E740" s="325"/>
      <c r="F740" s="325"/>
      <c r="G740" s="268"/>
      <c r="H740" s="273"/>
      <c r="I740" s="289"/>
      <c r="J740" s="289" t="s">
        <v>591</v>
      </c>
      <c r="K740" s="273"/>
      <c r="L740" s="273"/>
      <c r="M740" s="273"/>
      <c r="N740" s="361">
        <f>DATE(YEAR(N737)+1,MONTH(N737),DAY(N737))</f>
        <v>45672</v>
      </c>
      <c r="O740" s="361">
        <f>DATE(YEAR(O737)+1,MONTH(O737),DAY(O737))</f>
        <v>45672</v>
      </c>
      <c r="P740" s="361">
        <f>DATE(YEAR(P737)+1,MONTH(P737),DAY(P737))</f>
        <v>45672</v>
      </c>
      <c r="Q740" s="361">
        <f>DATE(YEAR(Q737)+1,MONTH(Q737),DAY(Q737))</f>
        <v>45672</v>
      </c>
      <c r="R740" s="361">
        <f t="shared" si="174"/>
        <v>45672</v>
      </c>
      <c r="S740" s="361">
        <f t="shared" si="174"/>
        <v>45672</v>
      </c>
      <c r="T740" s="361">
        <f t="shared" si="174"/>
        <v>45672</v>
      </c>
      <c r="U740" s="361">
        <f t="shared" si="174"/>
        <v>45672</v>
      </c>
      <c r="V740" s="273"/>
      <c r="W740" s="273"/>
      <c r="X740" s="273"/>
      <c r="Y740" s="273"/>
      <c r="Z740" s="273"/>
      <c r="AA740" s="273"/>
      <c r="AB740" s="273"/>
      <c r="AC740" s="716">
        <f t="shared" ref="AC740:AC747" si="176">MIN(363,INT((K740 - DATE(YEAR(K740),1,1))))+364*(YEAR(K740)-i_startyear)</f>
        <v>-43317</v>
      </c>
      <c r="AD740" s="716">
        <f t="shared" ref="AD740:AD747" si="177">MIN(363,INT((L740 - DATE(YEAR(L740),1,1))))+364*(YEAR(L740)-i_startyear)</f>
        <v>-43317</v>
      </c>
      <c r="AE740" s="716">
        <f t="shared" ref="AE740:AE747" si="178">MIN(363,INT((M740 - DATE(YEAR(M740),1,1))))+364*(YEAR(M740)-i_startyear)</f>
        <v>-43317</v>
      </c>
      <c r="AF740" s="716">
        <f t="shared" ref="AF740:AF747" si="179">MIN(363,INT((N740 - DATE(YEAR(N740),1,1))))+364*(YEAR(N740)-i_startyear)</f>
        <v>2198</v>
      </c>
      <c r="AG740" s="716">
        <f t="shared" ref="AG740:AG747" si="180">MIN(363,INT((O740 - DATE(YEAR(O740),1,1))))+364*(YEAR(O740)-i_startyear)</f>
        <v>2198</v>
      </c>
      <c r="AH740" s="716">
        <f t="shared" ref="AH740:AH747" si="181">MIN(363,INT((P740 - DATE(YEAR(P740),1,1))))+364*(YEAR(P740)-i_startyear)</f>
        <v>2198</v>
      </c>
      <c r="AI740" s="716">
        <f t="shared" ref="AI740:AI747" si="182">MIN(363,INT((Q740 - DATE(YEAR(Q740),1,1))))+364*(YEAR(Q740)-i_startyear)</f>
        <v>2198</v>
      </c>
      <c r="AJ740" s="716">
        <f t="shared" ref="AJ740:AJ747" si="183">MIN(363,INT((R740 - DATE(YEAR(R740),1,1))))+364*(YEAR(R740)-i_startyear)</f>
        <v>2198</v>
      </c>
      <c r="AK740" s="716">
        <f t="shared" ref="AK740:AK747" si="184">MIN(363,INT((S740 - DATE(YEAR(S740),1,1))))+364*(YEAR(S740)-i_startyear)</f>
        <v>2198</v>
      </c>
      <c r="AL740" s="716">
        <f t="shared" ref="AL740:AL747" si="185">MIN(363,INT((T740 - DATE(YEAR(T740),1,1))))+364*(YEAR(T740)-i_startyear)</f>
        <v>2198</v>
      </c>
      <c r="AM740" s="716">
        <f t="shared" ref="AM740:AM747" si="186">MIN(363,INT((U740 - DATE(YEAR(U740),1,1))))+364*(YEAR(U740)-i_startyear)</f>
        <v>2198</v>
      </c>
      <c r="AN740" s="273"/>
      <c r="AO740" s="273"/>
      <c r="AP740" s="273"/>
      <c r="AQ740" s="268"/>
      <c r="AR740" s="255"/>
      <c r="AS740" s="243"/>
      <c r="AT740" s="243"/>
      <c r="AU740" s="243"/>
    </row>
    <row r="741" spans="1:47" outlineLevel="3" x14ac:dyDescent="0.35">
      <c r="A741" s="243"/>
      <c r="B741" s="252"/>
      <c r="C741" s="245">
        <f t="shared" si="175"/>
        <v>4</v>
      </c>
      <c r="D741" s="268"/>
      <c r="E741" s="325"/>
      <c r="F741" s="325"/>
      <c r="G741" s="268"/>
      <c r="H741" s="273"/>
      <c r="I741" s="289"/>
      <c r="J741" s="289" t="s">
        <v>592</v>
      </c>
      <c r="K741" s="273"/>
      <c r="L741" s="273"/>
      <c r="M741" s="273"/>
      <c r="N741" s="273"/>
      <c r="O741" s="273"/>
      <c r="P741" s="273"/>
      <c r="Q741" s="273"/>
      <c r="R741" s="361">
        <f t="shared" si="174"/>
        <v>45672</v>
      </c>
      <c r="S741" s="361">
        <f t="shared" si="174"/>
        <v>45672</v>
      </c>
      <c r="T741" s="361">
        <f t="shared" si="174"/>
        <v>45672</v>
      </c>
      <c r="U741" s="361">
        <f t="shared" si="174"/>
        <v>45672</v>
      </c>
      <c r="V741" s="273"/>
      <c r="W741" s="273"/>
      <c r="X741" s="273"/>
      <c r="Y741" s="273"/>
      <c r="Z741" s="273"/>
      <c r="AA741" s="273"/>
      <c r="AB741" s="273"/>
      <c r="AC741" s="716">
        <f t="shared" si="176"/>
        <v>-43317</v>
      </c>
      <c r="AD741" s="716">
        <f t="shared" si="177"/>
        <v>-43317</v>
      </c>
      <c r="AE741" s="716">
        <f t="shared" si="178"/>
        <v>-43317</v>
      </c>
      <c r="AF741" s="716">
        <f t="shared" si="179"/>
        <v>-43317</v>
      </c>
      <c r="AG741" s="716">
        <f t="shared" si="180"/>
        <v>-43317</v>
      </c>
      <c r="AH741" s="716">
        <f t="shared" si="181"/>
        <v>-43317</v>
      </c>
      <c r="AI741" s="716">
        <f t="shared" si="182"/>
        <v>-43317</v>
      </c>
      <c r="AJ741" s="716">
        <f t="shared" si="183"/>
        <v>2198</v>
      </c>
      <c r="AK741" s="716">
        <f t="shared" si="184"/>
        <v>2198</v>
      </c>
      <c r="AL741" s="716">
        <f t="shared" si="185"/>
        <v>2198</v>
      </c>
      <c r="AM741" s="716">
        <f t="shared" si="186"/>
        <v>2198</v>
      </c>
      <c r="AN741" s="273"/>
      <c r="AO741" s="273"/>
      <c r="AP741" s="273"/>
      <c r="AQ741" s="268"/>
      <c r="AR741" s="255"/>
      <c r="AS741" s="243"/>
      <c r="AT741" s="243"/>
      <c r="AU741" s="243"/>
    </row>
    <row r="742" spans="1:47" outlineLevel="3" x14ac:dyDescent="0.35">
      <c r="A742" s="243"/>
      <c r="B742" s="252"/>
      <c r="C742" s="245">
        <f t="shared" si="175"/>
        <v>4</v>
      </c>
      <c r="D742" s="268"/>
      <c r="E742" s="325"/>
      <c r="F742" s="325"/>
      <c r="G742" s="268"/>
      <c r="H742" s="273"/>
      <c r="I742" s="289">
        <v>6</v>
      </c>
      <c r="J742" s="289" t="s">
        <v>601</v>
      </c>
      <c r="K742" s="361">
        <f>DATE(YEAR(K739)+1,MONTH(K739),DAY(K739))</f>
        <v>46037</v>
      </c>
      <c r="L742" s="361">
        <f>DATE(YEAR(L739)+1,MONTH(L739),DAY(L739))</f>
        <v>46037</v>
      </c>
      <c r="M742" s="361">
        <f>DATE(YEAR(M739)+1,MONTH(M739),DAY(M739))</f>
        <v>46037</v>
      </c>
      <c r="N742" s="273"/>
      <c r="O742" s="273"/>
      <c r="P742" s="273"/>
      <c r="Q742" s="273"/>
      <c r="R742" s="361">
        <f t="shared" si="174"/>
        <v>46037</v>
      </c>
      <c r="S742" s="361">
        <f t="shared" si="174"/>
        <v>46037</v>
      </c>
      <c r="T742" s="361">
        <f t="shared" si="174"/>
        <v>46037</v>
      </c>
      <c r="U742" s="361">
        <f t="shared" si="174"/>
        <v>46037</v>
      </c>
      <c r="V742" s="273"/>
      <c r="W742" s="273"/>
      <c r="X742" s="273"/>
      <c r="Y742" s="273"/>
      <c r="Z742" s="273"/>
      <c r="AA742" s="273"/>
      <c r="AB742" s="273"/>
      <c r="AC742" s="716">
        <f t="shared" si="176"/>
        <v>2562</v>
      </c>
      <c r="AD742" s="716">
        <f t="shared" si="177"/>
        <v>2562</v>
      </c>
      <c r="AE742" s="716">
        <f t="shared" si="178"/>
        <v>2562</v>
      </c>
      <c r="AF742" s="716">
        <f t="shared" si="179"/>
        <v>-43317</v>
      </c>
      <c r="AG742" s="716">
        <f t="shared" si="180"/>
        <v>-43317</v>
      </c>
      <c r="AH742" s="716">
        <f t="shared" si="181"/>
        <v>-43317</v>
      </c>
      <c r="AI742" s="716">
        <f t="shared" si="182"/>
        <v>-43317</v>
      </c>
      <c r="AJ742" s="716">
        <f t="shared" si="183"/>
        <v>2562</v>
      </c>
      <c r="AK742" s="716">
        <f t="shared" si="184"/>
        <v>2562</v>
      </c>
      <c r="AL742" s="716">
        <f t="shared" si="185"/>
        <v>2562</v>
      </c>
      <c r="AM742" s="716">
        <f t="shared" si="186"/>
        <v>2562</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591</v>
      </c>
      <c r="K743" s="273"/>
      <c r="L743" s="273"/>
      <c r="M743" s="273"/>
      <c r="N743" s="361">
        <f>DATE(YEAR(N740)+1,MONTH(N740),DAY(N740))</f>
        <v>46037</v>
      </c>
      <c r="O743" s="361">
        <f>DATE(YEAR(O740)+1,MONTH(O740),DAY(O740))</f>
        <v>46037</v>
      </c>
      <c r="P743" s="361">
        <f>DATE(YEAR(P740)+1,MONTH(P740),DAY(P740))</f>
        <v>46037</v>
      </c>
      <c r="Q743" s="361">
        <f>DATE(YEAR(Q740)+1,MONTH(Q740),DAY(Q740))</f>
        <v>46037</v>
      </c>
      <c r="R743" s="361">
        <f t="shared" si="174"/>
        <v>46037</v>
      </c>
      <c r="S743" s="361">
        <f t="shared" si="174"/>
        <v>46037</v>
      </c>
      <c r="T743" s="361">
        <f t="shared" si="174"/>
        <v>46037</v>
      </c>
      <c r="U743" s="361">
        <f t="shared" si="174"/>
        <v>46037</v>
      </c>
      <c r="V743" s="273"/>
      <c r="W743" s="273"/>
      <c r="X743" s="273"/>
      <c r="Y743" s="273"/>
      <c r="Z743" s="273"/>
      <c r="AA743" s="273"/>
      <c r="AB743" s="273"/>
      <c r="AC743" s="716">
        <f t="shared" si="176"/>
        <v>-43317</v>
      </c>
      <c r="AD743" s="716">
        <f t="shared" si="177"/>
        <v>-43317</v>
      </c>
      <c r="AE743" s="716">
        <f t="shared" si="178"/>
        <v>-43317</v>
      </c>
      <c r="AF743" s="716">
        <f t="shared" si="179"/>
        <v>2562</v>
      </c>
      <c r="AG743" s="716">
        <f t="shared" si="180"/>
        <v>2562</v>
      </c>
      <c r="AH743" s="716">
        <f t="shared" si="181"/>
        <v>2562</v>
      </c>
      <c r="AI743" s="716">
        <f t="shared" si="182"/>
        <v>2562</v>
      </c>
      <c r="AJ743" s="716">
        <f t="shared" si="183"/>
        <v>2562</v>
      </c>
      <c r="AK743" s="716">
        <f t="shared" si="184"/>
        <v>2562</v>
      </c>
      <c r="AL743" s="716">
        <f t="shared" si="185"/>
        <v>2562</v>
      </c>
      <c r="AM743" s="716">
        <f t="shared" si="186"/>
        <v>2562</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592</v>
      </c>
      <c r="K744" s="273"/>
      <c r="L744" s="273"/>
      <c r="M744" s="273"/>
      <c r="N744" s="273"/>
      <c r="O744" s="273"/>
      <c r="P744" s="273"/>
      <c r="Q744" s="273"/>
      <c r="R744" s="361">
        <f t="shared" si="174"/>
        <v>46037</v>
      </c>
      <c r="S744" s="361">
        <f t="shared" si="174"/>
        <v>46037</v>
      </c>
      <c r="T744" s="361">
        <f t="shared" si="174"/>
        <v>46037</v>
      </c>
      <c r="U744" s="361">
        <f t="shared" si="174"/>
        <v>46037</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2562</v>
      </c>
      <c r="AK744" s="716">
        <f t="shared" si="184"/>
        <v>2562</v>
      </c>
      <c r="AL744" s="716">
        <f t="shared" si="185"/>
        <v>2562</v>
      </c>
      <c r="AM744" s="716">
        <f t="shared" si="186"/>
        <v>2562</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7</v>
      </c>
      <c r="J745" s="289" t="s">
        <v>601</v>
      </c>
      <c r="K745" s="361">
        <f>DATE(YEAR(K742)+1,MONTH(K742),DAY(K742))</f>
        <v>46402</v>
      </c>
      <c r="L745" s="361">
        <f>DATE(YEAR(L742)+1,MONTH(L742),DAY(L742))</f>
        <v>46402</v>
      </c>
      <c r="M745" s="361">
        <f>DATE(YEAR(M742)+1,MONTH(M742),DAY(M742))</f>
        <v>46402</v>
      </c>
      <c r="N745" s="273"/>
      <c r="O745" s="273"/>
      <c r="P745" s="273"/>
      <c r="Q745" s="273"/>
      <c r="R745" s="361">
        <f t="shared" si="174"/>
        <v>46402</v>
      </c>
      <c r="S745" s="361">
        <f t="shared" si="174"/>
        <v>46402</v>
      </c>
      <c r="T745" s="361">
        <f t="shared" si="174"/>
        <v>46402</v>
      </c>
      <c r="U745" s="361">
        <f t="shared" si="174"/>
        <v>46402</v>
      </c>
      <c r="V745" s="273"/>
      <c r="W745" s="273"/>
      <c r="X745" s="273"/>
      <c r="Y745" s="273"/>
      <c r="Z745" s="273"/>
      <c r="AA745" s="273"/>
      <c r="AB745" s="273"/>
      <c r="AC745" s="716">
        <f t="shared" si="176"/>
        <v>2926</v>
      </c>
      <c r="AD745" s="716">
        <f t="shared" si="177"/>
        <v>2926</v>
      </c>
      <c r="AE745" s="716">
        <f t="shared" si="178"/>
        <v>2926</v>
      </c>
      <c r="AF745" s="716">
        <f t="shared" si="179"/>
        <v>-43317</v>
      </c>
      <c r="AG745" s="716">
        <f t="shared" si="180"/>
        <v>-43317</v>
      </c>
      <c r="AH745" s="716">
        <f t="shared" si="181"/>
        <v>-43317</v>
      </c>
      <c r="AI745" s="716">
        <f t="shared" si="182"/>
        <v>-43317</v>
      </c>
      <c r="AJ745" s="716">
        <f t="shared" si="183"/>
        <v>2926</v>
      </c>
      <c r="AK745" s="716">
        <f t="shared" si="184"/>
        <v>2926</v>
      </c>
      <c r="AL745" s="716">
        <f t="shared" si="185"/>
        <v>2926</v>
      </c>
      <c r="AM745" s="716">
        <f t="shared" si="186"/>
        <v>2926</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591</v>
      </c>
      <c r="K746" s="273"/>
      <c r="L746" s="273"/>
      <c r="M746" s="273"/>
      <c r="N746" s="361">
        <f>DATE(YEAR(N743)+1,MONTH(N743),DAY(N743))</f>
        <v>46402</v>
      </c>
      <c r="O746" s="361">
        <f>DATE(YEAR(O743)+1,MONTH(O743),DAY(O743))</f>
        <v>46402</v>
      </c>
      <c r="P746" s="361">
        <f>DATE(YEAR(P743)+1,MONTH(P743),DAY(P743))</f>
        <v>46402</v>
      </c>
      <c r="Q746" s="361">
        <f>DATE(YEAR(Q743)+1,MONTH(Q743),DAY(Q743))</f>
        <v>46402</v>
      </c>
      <c r="R746" s="361">
        <f t="shared" si="174"/>
        <v>46402</v>
      </c>
      <c r="S746" s="361">
        <f t="shared" si="174"/>
        <v>46402</v>
      </c>
      <c r="T746" s="361">
        <f t="shared" si="174"/>
        <v>46402</v>
      </c>
      <c r="U746" s="361">
        <f t="shared" si="174"/>
        <v>46402</v>
      </c>
      <c r="V746" s="273"/>
      <c r="W746" s="273"/>
      <c r="X746" s="273"/>
      <c r="Y746" s="273"/>
      <c r="Z746" s="273"/>
      <c r="AA746" s="273"/>
      <c r="AB746" s="273"/>
      <c r="AC746" s="716">
        <f t="shared" si="176"/>
        <v>-43317</v>
      </c>
      <c r="AD746" s="716">
        <f t="shared" si="177"/>
        <v>-43317</v>
      </c>
      <c r="AE746" s="716">
        <f t="shared" si="178"/>
        <v>-43317</v>
      </c>
      <c r="AF746" s="716">
        <f t="shared" si="179"/>
        <v>2926</v>
      </c>
      <c r="AG746" s="716">
        <f t="shared" si="180"/>
        <v>2926</v>
      </c>
      <c r="AH746" s="716">
        <f t="shared" si="181"/>
        <v>2926</v>
      </c>
      <c r="AI746" s="716">
        <f t="shared" si="182"/>
        <v>2926</v>
      </c>
      <c r="AJ746" s="716">
        <f t="shared" si="183"/>
        <v>2926</v>
      </c>
      <c r="AK746" s="716">
        <f t="shared" si="184"/>
        <v>2926</v>
      </c>
      <c r="AL746" s="716">
        <f t="shared" si="185"/>
        <v>2926</v>
      </c>
      <c r="AM746" s="716">
        <f t="shared" si="186"/>
        <v>2926</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592</v>
      </c>
      <c r="K747" s="273"/>
      <c r="L747" s="273"/>
      <c r="M747" s="273"/>
      <c r="N747" s="273"/>
      <c r="O747" s="273"/>
      <c r="P747" s="273"/>
      <c r="Q747" s="273"/>
      <c r="R747" s="361">
        <f t="shared" si="174"/>
        <v>46402</v>
      </c>
      <c r="S747" s="361">
        <f t="shared" si="174"/>
        <v>46402</v>
      </c>
      <c r="T747" s="361">
        <f t="shared" si="174"/>
        <v>46402</v>
      </c>
      <c r="U747" s="361">
        <f t="shared" si="174"/>
        <v>46402</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2926</v>
      </c>
      <c r="AK747" s="716">
        <f t="shared" si="184"/>
        <v>2926</v>
      </c>
      <c r="AL747" s="716">
        <f t="shared" si="185"/>
        <v>2926</v>
      </c>
      <c r="AM747" s="716">
        <f t="shared" si="186"/>
        <v>2926</v>
      </c>
      <c r="AN747" s="273"/>
      <c r="AO747" s="273"/>
      <c r="AP747" s="273"/>
      <c r="AQ747" s="268"/>
      <c r="AR747" s="255"/>
      <c r="AS747" s="243"/>
      <c r="AT747" s="243"/>
      <c r="AU747" s="243"/>
    </row>
    <row r="748" spans="1:47" ht="5.15" customHeight="1" outlineLevel="2" x14ac:dyDescent="0.35">
      <c r="A748" s="243"/>
      <c r="B748" s="252"/>
      <c r="C748" s="245">
        <f>INT($C$229)+2.005</f>
        <v>3.0049999999999999</v>
      </c>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c r="AC748" s="268"/>
      <c r="AD748" s="268"/>
      <c r="AE748" s="268"/>
      <c r="AF748" s="268"/>
      <c r="AG748" s="268"/>
      <c r="AH748" s="268"/>
      <c r="AI748" s="268"/>
      <c r="AJ748" s="268"/>
      <c r="AK748" s="268"/>
      <c r="AL748" s="268"/>
      <c r="AM748" s="268"/>
      <c r="AN748" s="268"/>
      <c r="AO748" s="268"/>
      <c r="AP748" s="268"/>
      <c r="AQ748" s="268" t="s">
        <v>395</v>
      </c>
      <c r="AR748" s="255"/>
      <c r="AS748" s="243"/>
      <c r="AT748" s="243"/>
      <c r="AU748" s="243"/>
    </row>
    <row r="749" spans="1:47" outlineLevel="2" collapsed="1" x14ac:dyDescent="0.35">
      <c r="A749" s="243"/>
      <c r="B749" s="252"/>
      <c r="C749" s="245">
        <f>INT($C$229)+2</f>
        <v>3</v>
      </c>
      <c r="D749" s="268"/>
      <c r="E749" s="325"/>
      <c r="F749" s="325"/>
      <c r="G749" s="268"/>
      <c r="H749" s="577" t="s">
        <v>992</v>
      </c>
      <c r="I749" s="296"/>
      <c r="J749" s="296"/>
      <c r="K749" s="296"/>
      <c r="L749" s="296"/>
      <c r="M749" s="296"/>
      <c r="N749" s="296"/>
      <c r="O749" s="296"/>
      <c r="P749" s="296"/>
      <c r="Q749" s="296"/>
      <c r="R749" s="296"/>
      <c r="S749" s="296"/>
      <c r="T749" s="296"/>
      <c r="U749" s="296"/>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68"/>
      <c r="AR749" s="255"/>
      <c r="AS749" s="243"/>
      <c r="AT749" s="243"/>
      <c r="AU749" s="243"/>
    </row>
    <row r="750" spans="1:47" hidden="1" outlineLevel="3" x14ac:dyDescent="0.35">
      <c r="A750" s="243"/>
      <c r="B750" s="252"/>
      <c r="C750" s="245">
        <f>INT($C$229)+3</f>
        <v>4</v>
      </c>
      <c r="D750" s="268"/>
      <c r="E750" s="325"/>
      <c r="F750" s="325"/>
      <c r="G750" s="268"/>
      <c r="H750" s="273"/>
      <c r="I750" s="289"/>
      <c r="J750" s="289"/>
      <c r="K750" s="311">
        <v>1.5</v>
      </c>
      <c r="L750" s="311">
        <v>1.5</v>
      </c>
      <c r="M750" s="311">
        <v>1.5</v>
      </c>
      <c r="N750" s="311">
        <v>1.5</v>
      </c>
      <c r="O750" s="311">
        <v>1.5</v>
      </c>
      <c r="P750" s="311">
        <v>1.5</v>
      </c>
      <c r="Q750" s="311">
        <v>1.5</v>
      </c>
      <c r="R750" s="311">
        <v>1.5</v>
      </c>
      <c r="S750" s="311">
        <v>1.5</v>
      </c>
      <c r="T750" s="311">
        <v>1.5</v>
      </c>
      <c r="U750" s="311">
        <v>1.5</v>
      </c>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68"/>
      <c r="AR750" s="255"/>
      <c r="AS750" s="243"/>
      <c r="AT750" s="243"/>
      <c r="AU750" s="243"/>
    </row>
    <row r="751" spans="1:47" ht="5.15" customHeight="1" outlineLevel="2" x14ac:dyDescent="0.35">
      <c r="A751" s="243"/>
      <c r="B751" s="252"/>
      <c r="C751" s="245">
        <f>INT($C$229)+2.005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INT($C$229)+2</f>
        <v>3</v>
      </c>
      <c r="D752" s="268"/>
      <c r="E752" s="325"/>
      <c r="F752" s="325"/>
      <c r="G752" s="268"/>
      <c r="H752" s="338"/>
      <c r="I752" s="296" t="s">
        <v>596</v>
      </c>
      <c r="J752" s="296"/>
      <c r="K752" s="296" t="s">
        <v>602</v>
      </c>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 t="shared" ref="C753:C760" si="187">INT($C$229)+3</f>
        <v>4</v>
      </c>
      <c r="D753" s="268"/>
      <c r="E753" s="325"/>
      <c r="F753" s="325"/>
      <c r="G753" s="268"/>
      <c r="H753" s="273"/>
      <c r="I753" s="289">
        <v>0</v>
      </c>
      <c r="J753" s="289"/>
      <c r="K753" s="398">
        <v>0</v>
      </c>
      <c r="L753" s="398">
        <v>0</v>
      </c>
      <c r="M753" s="398">
        <v>0</v>
      </c>
      <c r="N753" s="398">
        <v>0</v>
      </c>
      <c r="O753" s="398">
        <v>0</v>
      </c>
      <c r="P753" s="398">
        <v>0</v>
      </c>
      <c r="Q753" s="398">
        <v>0</v>
      </c>
      <c r="R753" s="398">
        <v>0</v>
      </c>
      <c r="S753" s="398">
        <v>0</v>
      </c>
      <c r="T753" s="398">
        <v>0</v>
      </c>
      <c r="U753" s="398">
        <v>0</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 t="shared" si="187"/>
        <v>4</v>
      </c>
      <c r="D754" s="268"/>
      <c r="E754" s="325"/>
      <c r="F754" s="325"/>
      <c r="G754" s="268"/>
      <c r="H754" s="273"/>
      <c r="I754" s="289">
        <v>1</v>
      </c>
      <c r="J754" s="289"/>
      <c r="K754" s="398">
        <v>0</v>
      </c>
      <c r="L754" s="398">
        <v>0</v>
      </c>
      <c r="M754" s="398">
        <v>0</v>
      </c>
      <c r="N754" s="398">
        <v>0</v>
      </c>
      <c r="O754" s="398">
        <v>0</v>
      </c>
      <c r="P754" s="398">
        <v>0</v>
      </c>
      <c r="Q754" s="398">
        <v>0</v>
      </c>
      <c r="R754" s="398">
        <v>0</v>
      </c>
      <c r="S754" s="398">
        <v>0</v>
      </c>
      <c r="T754" s="398">
        <v>0</v>
      </c>
      <c r="U754" s="398">
        <v>0</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idden="1" outlineLevel="3" x14ac:dyDescent="0.35">
      <c r="A755" s="243"/>
      <c r="B755" s="252"/>
      <c r="C755" s="245">
        <f t="shared" si="187"/>
        <v>4</v>
      </c>
      <c r="D755" s="268"/>
      <c r="E755" s="325"/>
      <c r="F755" s="325"/>
      <c r="G755" s="268"/>
      <c r="H755" s="273"/>
      <c r="I755" s="289">
        <v>2</v>
      </c>
      <c r="J755" s="289"/>
      <c r="K755" s="398">
        <v>0</v>
      </c>
      <c r="L755" s="398">
        <v>0</v>
      </c>
      <c r="M755" s="398">
        <v>0</v>
      </c>
      <c r="N755" s="398">
        <v>0</v>
      </c>
      <c r="O755" s="398">
        <v>0</v>
      </c>
      <c r="P755" s="398">
        <v>0</v>
      </c>
      <c r="Q755" s="398">
        <v>0</v>
      </c>
      <c r="R755" s="398">
        <v>0</v>
      </c>
      <c r="S755" s="398">
        <v>0</v>
      </c>
      <c r="T755" s="398">
        <v>0</v>
      </c>
      <c r="U755" s="398">
        <v>0</v>
      </c>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si="187"/>
        <v>4</v>
      </c>
      <c r="D756" s="268"/>
      <c r="E756" s="325"/>
      <c r="F756" s="325"/>
      <c r="G756" s="268"/>
      <c r="H756" s="273"/>
      <c r="I756" s="289">
        <v>3</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4</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5</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6</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7</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t="5.15" customHeight="1" outlineLevel="2" x14ac:dyDescent="0.35">
      <c r="A761" s="243"/>
      <c r="B761" s="252"/>
      <c r="C761" s="245">
        <f>INT($C$229)+2.005</f>
        <v>3.0049999999999999</v>
      </c>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c r="AC761" s="268"/>
      <c r="AD761" s="268"/>
      <c r="AE761" s="268"/>
      <c r="AF761" s="268"/>
      <c r="AG761" s="268"/>
      <c r="AH761" s="268"/>
      <c r="AI761" s="268"/>
      <c r="AJ761" s="268"/>
      <c r="AK761" s="268"/>
      <c r="AL761" s="268"/>
      <c r="AM761" s="268"/>
      <c r="AN761" s="268"/>
      <c r="AO761" s="268"/>
      <c r="AP761" s="268"/>
      <c r="AQ761" s="268" t="s">
        <v>395</v>
      </c>
      <c r="AR761" s="255"/>
      <c r="AS761" s="243"/>
      <c r="AT761" s="243"/>
      <c r="AU761" s="243"/>
    </row>
    <row r="762" spans="1:47" ht="5.15" customHeight="1" outlineLevel="2" x14ac:dyDescent="0.35">
      <c r="A762" s="243"/>
      <c r="B762" s="252"/>
      <c r="C762" s="245">
        <f>INT($C$229)+2.005</f>
        <v>3.0049999999999999</v>
      </c>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c r="AC762" s="268"/>
      <c r="AD762" s="268"/>
      <c r="AE762" s="268"/>
      <c r="AF762" s="268"/>
      <c r="AG762" s="268"/>
      <c r="AH762" s="268"/>
      <c r="AI762" s="268"/>
      <c r="AJ762" s="268"/>
      <c r="AK762" s="268"/>
      <c r="AL762" s="268"/>
      <c r="AM762" s="268"/>
      <c r="AN762" s="268"/>
      <c r="AO762" s="268"/>
      <c r="AP762" s="268"/>
      <c r="AQ762" s="268"/>
      <c r="AR762" s="255"/>
      <c r="AS762" s="243"/>
      <c r="AT762" s="243"/>
      <c r="AU762" s="243"/>
    </row>
    <row r="763" spans="1:47" ht="5.15" customHeight="1" outlineLevel="1" x14ac:dyDescent="0.35">
      <c r="A763" s="243"/>
      <c r="B763" s="278"/>
      <c r="C763" s="279">
        <f>INT($C$229)+1.005</f>
        <v>2.0049999999999999</v>
      </c>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1" t="s">
        <v>113</v>
      </c>
      <c r="AS763" s="243"/>
      <c r="AT763" s="243"/>
      <c r="AU763" s="243"/>
    </row>
    <row r="764" spans="1:47" ht="5.15" customHeight="1" x14ac:dyDescent="0.35">
      <c r="A764" s="243"/>
      <c r="B764" s="282"/>
      <c r="C764" s="283">
        <f>INT($C$229)+0.005</f>
        <v>1.0049999999999999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43"/>
      <c r="AT764" s="243"/>
      <c r="AU764" s="243"/>
    </row>
    <row r="765" spans="1:47" outlineLevel="2" x14ac:dyDescent="0.35">
      <c r="A765" s="243"/>
      <c r="B765" s="243"/>
      <c r="C765" s="245">
        <f>INT($C$229)+2</f>
        <v>3</v>
      </c>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row>
    <row r="766" spans="1:47" outlineLevel="2" x14ac:dyDescent="0.35">
      <c r="A766" s="243"/>
      <c r="B766" s="243"/>
      <c r="C766" s="245">
        <f>INT($C$770)+2</f>
        <v>3</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row>
    <row r="767" spans="1:47" ht="5.15" customHeight="1" thickBot="1" x14ac:dyDescent="0.4">
      <c r="A767" s="243"/>
      <c r="B767" s="246"/>
      <c r="C767" s="247">
        <f>INT($C$770)+0.005</f>
        <v>1.0049999999999999</v>
      </c>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G767" s="246"/>
      <c r="AH767" s="246"/>
      <c r="AI767" s="246"/>
      <c r="AJ767" s="246"/>
      <c r="AK767" s="246"/>
      <c r="AL767" s="246"/>
      <c r="AM767" s="246"/>
      <c r="AN767" s="246"/>
      <c r="AO767" s="246"/>
      <c r="AP767" s="246"/>
      <c r="AQ767" s="246"/>
      <c r="AR767" s="246"/>
      <c r="AS767" s="243"/>
      <c r="AT767" s="243"/>
      <c r="AU767" s="243"/>
    </row>
    <row r="768" spans="1:47" ht="5.15" customHeight="1" outlineLevel="1" collapsed="1" x14ac:dyDescent="0.35">
      <c r="A768" s="243"/>
      <c r="B768" s="248" t="s">
        <v>0</v>
      </c>
      <c r="C768" s="249">
        <f>INT($C$770)+1.005</f>
        <v>2.0049999999999999</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1"/>
      <c r="AS768" s="243"/>
      <c r="AT768" s="243"/>
      <c r="AU768" s="243"/>
    </row>
    <row r="769" spans="1:47" hidden="1" outlineLevel="4" x14ac:dyDescent="0.35">
      <c r="A769" s="243"/>
      <c r="B769" s="252"/>
      <c r="C769" s="245">
        <f>INT(MAX($C$781:$C$805))+1</f>
        <v>5</v>
      </c>
      <c r="D769" s="253"/>
      <c r="E769" s="253"/>
      <c r="F769" s="253"/>
      <c r="G769" s="253"/>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3"/>
      <c r="AR769" s="255"/>
      <c r="AS769" s="243"/>
      <c r="AT769" s="243"/>
      <c r="AU769" s="243"/>
    </row>
    <row r="770" spans="1:47" ht="20.149999999999999" customHeight="1" x14ac:dyDescent="0.35">
      <c r="A770" s="243"/>
      <c r="B770" s="252"/>
      <c r="C770" s="245">
        <v>1.02</v>
      </c>
      <c r="D770" s="256"/>
      <c r="E770" s="318" t="s">
        <v>382</v>
      </c>
      <c r="F770" s="319"/>
      <c r="G770" s="257"/>
      <c r="H770" s="632" t="str">
        <f>COUNTIFS($B$1:$B770, "«")&amp;" Property: Livestock Management table - Sire &amp; Dam selling opportunities"</f>
        <v>4 Property: Livestock Management table - Sire &amp; Dam selling opportunities</v>
      </c>
      <c r="I770" s="284"/>
      <c r="J770" s="284"/>
      <c r="K770" s="284"/>
      <c r="L770" s="284"/>
      <c r="M770" s="284"/>
      <c r="N770" s="284"/>
      <c r="O770" s="284"/>
      <c r="P770" s="284"/>
      <c r="Q770" s="284"/>
      <c r="R770" s="284"/>
      <c r="S770" s="284"/>
      <c r="T770" s="284"/>
      <c r="U770" s="284"/>
      <c r="V770" s="284"/>
      <c r="W770" s="284"/>
      <c r="X770" s="284"/>
      <c r="Y770" s="284"/>
      <c r="Z770" s="284"/>
      <c r="AA770" s="399"/>
      <c r="AB770" s="399"/>
      <c r="AC770" s="399"/>
      <c r="AD770" s="399"/>
      <c r="AE770" s="399"/>
      <c r="AF770" s="399"/>
      <c r="AG770" s="399"/>
      <c r="AH770" s="399"/>
      <c r="AI770" s="399"/>
      <c r="AJ770" s="399"/>
      <c r="AK770" s="399"/>
      <c r="AL770" s="399"/>
      <c r="AM770" s="399"/>
      <c r="AN770" s="399"/>
      <c r="AO770" s="399"/>
      <c r="AP770" s="399"/>
      <c r="AQ770" s="321"/>
      <c r="AR770" s="255"/>
      <c r="AS770" s="243"/>
      <c r="AT770" s="243"/>
      <c r="AU770" s="243"/>
    </row>
    <row r="771" spans="1:47" ht="18" outlineLevel="1" x14ac:dyDescent="0.35">
      <c r="A771" s="243"/>
      <c r="B771" s="252"/>
      <c r="C771" s="245">
        <f>INT($C$770)+1.02</f>
        <v>2.02</v>
      </c>
      <c r="D771" s="256"/>
      <c r="E771" s="318" t="s">
        <v>384</v>
      </c>
      <c r="F771" s="322">
        <v>1</v>
      </c>
      <c r="G771" s="261"/>
      <c r="H771" s="262" t="s">
        <v>603</v>
      </c>
      <c r="I771" s="263"/>
      <c r="J771" s="263"/>
      <c r="K771" s="263"/>
      <c r="L771" s="263"/>
      <c r="M771" s="263"/>
      <c r="N771" s="263"/>
      <c r="O771" s="263"/>
      <c r="P771" s="263"/>
      <c r="Q771" s="263"/>
      <c r="R771" s="263"/>
      <c r="S771" s="263"/>
      <c r="T771" s="263"/>
      <c r="U771" s="263"/>
      <c r="V771" s="263"/>
      <c r="W771" s="263"/>
      <c r="X771" s="263"/>
      <c r="Y771" s="263"/>
      <c r="Z771" s="263"/>
      <c r="AA771" s="400"/>
      <c r="AB771" s="400"/>
      <c r="AC771" s="400"/>
      <c r="AD771" s="400"/>
      <c r="AE771" s="400"/>
      <c r="AF771" s="400"/>
      <c r="AG771" s="400"/>
      <c r="AH771" s="400"/>
      <c r="AI771" s="400"/>
      <c r="AJ771" s="400"/>
      <c r="AK771" s="400"/>
      <c r="AL771" s="400"/>
      <c r="AM771" s="400"/>
      <c r="AN771" s="400"/>
      <c r="AO771" s="400"/>
      <c r="AP771" s="400"/>
      <c r="AQ771" s="324"/>
      <c r="AR771" s="255"/>
      <c r="AS771" s="243"/>
      <c r="AT771" s="243"/>
      <c r="AU771" s="243"/>
    </row>
    <row r="772" spans="1:47" ht="5.15" customHeight="1" outlineLevel="2" x14ac:dyDescent="0.35">
      <c r="A772" s="243"/>
      <c r="B772" s="252"/>
      <c r="C772" s="245">
        <f>INT($C$770)+2.005</f>
        <v>3.0049999999999999</v>
      </c>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5"/>
      <c r="AS772" s="243"/>
      <c r="AT772" s="243"/>
      <c r="AU772" s="243"/>
    </row>
    <row r="773" spans="1:47" outlineLevel="2" x14ac:dyDescent="0.35">
      <c r="A773" s="243"/>
      <c r="B773" s="252"/>
      <c r="C773" s="245">
        <f>INT($C$770)+2</f>
        <v>3</v>
      </c>
      <c r="D773" s="253"/>
      <c r="E773" s="325"/>
      <c r="F773" s="325"/>
      <c r="G773" s="253"/>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c r="AJ773" s="266"/>
      <c r="AK773" s="266"/>
      <c r="AL773" s="266"/>
      <c r="AM773" s="266"/>
      <c r="AN773" s="266"/>
      <c r="AO773" s="266"/>
      <c r="AP773" s="266"/>
      <c r="AQ773" s="253"/>
      <c r="AR773" s="255"/>
      <c r="AS773" s="243"/>
      <c r="AT773" s="243"/>
      <c r="AU773" s="243"/>
    </row>
    <row r="774" spans="1:47" outlineLevel="2" x14ac:dyDescent="0.35">
      <c r="A774" s="243"/>
      <c r="B774" s="252"/>
      <c r="C774" s="245">
        <f>INT($C$770)+2</f>
        <v>3</v>
      </c>
      <c r="D774" s="253"/>
      <c r="E774" s="325"/>
      <c r="F774" s="325"/>
      <c r="G774" s="253"/>
      <c r="H774" s="266"/>
      <c r="I774" s="266"/>
      <c r="J774" s="266"/>
      <c r="K774" s="266"/>
      <c r="L774" s="266"/>
      <c r="M774" s="266"/>
      <c r="N774" s="266"/>
      <c r="O774" s="266"/>
      <c r="P774" s="266"/>
      <c r="Q774" s="266"/>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53"/>
      <c r="AR774" s="255"/>
      <c r="AS774" s="243"/>
      <c r="AT774" s="243"/>
      <c r="AU774" s="243"/>
    </row>
    <row r="775" spans="1:47" outlineLevel="2" x14ac:dyDescent="0.35">
      <c r="A775" s="243"/>
      <c r="B775" s="252"/>
      <c r="C775" s="245">
        <f>INT($C$770)+2</f>
        <v>3</v>
      </c>
      <c r="D775" s="253"/>
      <c r="E775" s="325"/>
      <c r="F775" s="325"/>
      <c r="G775" s="253"/>
      <c r="H775" s="267"/>
      <c r="I775" s="267"/>
      <c r="J775" s="267"/>
      <c r="K775" s="326" t="s">
        <v>425</v>
      </c>
      <c r="L775" s="326"/>
      <c r="M775" s="326"/>
      <c r="N775" s="326" t="s">
        <v>426</v>
      </c>
      <c r="O775" s="326"/>
      <c r="P775" s="326"/>
      <c r="Q775" s="326"/>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53"/>
      <c r="AR775" s="255"/>
      <c r="AS775" s="243"/>
      <c r="AT775" s="243"/>
      <c r="AU775" s="243"/>
    </row>
    <row r="776" spans="1:47" outlineLevel="2" x14ac:dyDescent="0.35">
      <c r="A776" s="243"/>
      <c r="B776" s="252"/>
      <c r="C776" s="245">
        <f>INT($C$770)+2</f>
        <v>3</v>
      </c>
      <c r="D776" s="253"/>
      <c r="E776" s="325"/>
      <c r="F776" s="325"/>
      <c r="G776" s="253"/>
      <c r="H776" s="267"/>
      <c r="I776" s="267"/>
      <c r="J776" s="267"/>
      <c r="K776" s="315" t="s">
        <v>14</v>
      </c>
      <c r="L776" s="315" t="s">
        <v>491</v>
      </c>
      <c r="M776" s="315" t="s">
        <v>4</v>
      </c>
      <c r="N776" s="315" t="s">
        <v>513</v>
      </c>
      <c r="O776" s="315" t="s">
        <v>514</v>
      </c>
      <c r="P776" s="315" t="s">
        <v>515</v>
      </c>
      <c r="Q776" s="315" t="s">
        <v>516</v>
      </c>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3"/>
      <c r="AR776" s="255"/>
      <c r="AS776" s="243"/>
      <c r="AT776" s="243"/>
      <c r="AU776" s="243"/>
    </row>
    <row r="777" spans="1:47" ht="11.9" customHeight="1" outlineLevel="2" collapsed="1" x14ac:dyDescent="0.35">
      <c r="A777" s="243"/>
      <c r="B777" s="252" t="s">
        <v>388</v>
      </c>
      <c r="C777" s="245">
        <f>INT($C$770)+2.01</f>
        <v>3.01</v>
      </c>
      <c r="D777" s="253"/>
      <c r="E777" s="253"/>
      <c r="F777" s="253"/>
      <c r="G777" s="253"/>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hidden="1" outlineLevel="4" x14ac:dyDescent="0.35">
      <c r="A778" s="243"/>
      <c r="B778" s="252"/>
      <c r="C778" s="245">
        <f>INT(MAX($C$781:$C$805))+1</f>
        <v>5</v>
      </c>
      <c r="D778" s="268"/>
      <c r="E778" s="325"/>
      <c r="F778" s="325"/>
      <c r="G778" s="268"/>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268"/>
      <c r="AR778" s="255"/>
      <c r="AS778" s="243"/>
      <c r="AT778" s="243"/>
      <c r="AU778" s="243"/>
    </row>
    <row r="779" spans="1:47" hidden="1" outlineLevel="4" x14ac:dyDescent="0.35">
      <c r="A779" s="243"/>
      <c r="B779" s="252" t="s">
        <v>389</v>
      </c>
      <c r="C779" s="245">
        <f>INT(MAX($C$781:$C$805))+1</f>
        <v>5</v>
      </c>
      <c r="D779" s="268" t="s">
        <v>390</v>
      </c>
      <c r="E779" s="325"/>
      <c r="F779" s="325"/>
      <c r="G779" s="268"/>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268"/>
      <c r="AR779" s="255"/>
      <c r="AS779" s="243"/>
      <c r="AT779" s="243"/>
      <c r="AU779" s="243"/>
    </row>
    <row r="780" spans="1:47" outlineLevel="1" x14ac:dyDescent="0.35">
      <c r="A780" s="243"/>
      <c r="B780" s="252"/>
      <c r="C780" s="245">
        <f>INT($C$770)+1</f>
        <v>2</v>
      </c>
      <c r="D780" s="268"/>
      <c r="E780" s="325"/>
      <c r="F780" s="325"/>
      <c r="G780" s="268"/>
      <c r="H780" s="328" t="s">
        <v>604</v>
      </c>
      <c r="I780" s="286" t="s">
        <v>605</v>
      </c>
      <c r="J780" s="286"/>
      <c r="K780" s="258"/>
      <c r="L780" s="258"/>
      <c r="M780" s="258"/>
      <c r="N780" s="258"/>
      <c r="O780" s="258"/>
      <c r="P780" s="258"/>
      <c r="Q780" s="258"/>
      <c r="R780" s="258"/>
      <c r="S780" s="258"/>
      <c r="T780" s="258"/>
      <c r="U780" s="258"/>
      <c r="V780" s="258"/>
      <c r="W780" s="258"/>
      <c r="X780" s="258"/>
      <c r="Y780" s="258"/>
      <c r="Z780" s="317"/>
      <c r="AA780" s="317"/>
      <c r="AB780" s="317"/>
      <c r="AC780" s="317"/>
      <c r="AD780" s="317"/>
      <c r="AE780" s="317"/>
      <c r="AF780" s="317"/>
      <c r="AG780" s="317"/>
      <c r="AH780" s="317"/>
      <c r="AI780" s="317"/>
      <c r="AJ780" s="317"/>
      <c r="AK780" s="317"/>
      <c r="AL780" s="317"/>
      <c r="AM780" s="317"/>
      <c r="AN780" s="317"/>
      <c r="AO780" s="317"/>
      <c r="AP780" s="317"/>
      <c r="AQ780" s="268"/>
      <c r="AR780" s="255"/>
      <c r="AS780" s="243"/>
      <c r="AT780" s="243"/>
      <c r="AU780" s="243"/>
    </row>
    <row r="781" spans="1:47" ht="5.15" hidden="1" customHeight="1" outlineLevel="3" x14ac:dyDescent="0.35">
      <c r="A781" s="243"/>
      <c r="B781" s="252"/>
      <c r="C781" s="245">
        <f>INT($C$770)+3.005</f>
        <v>4.0049999999999999</v>
      </c>
      <c r="D781" s="268" t="s">
        <v>391</v>
      </c>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c r="AC781" s="268"/>
      <c r="AD781" s="268"/>
      <c r="AE781" s="268"/>
      <c r="AF781" s="268"/>
      <c r="AG781" s="268"/>
      <c r="AH781" s="268"/>
      <c r="AI781" s="268"/>
      <c r="AJ781" s="268"/>
      <c r="AK781" s="268"/>
      <c r="AL781" s="268"/>
      <c r="AM781" s="268"/>
      <c r="AN781" s="268"/>
      <c r="AO781" s="268"/>
      <c r="AP781" s="268"/>
      <c r="AQ781" s="268"/>
      <c r="AR781" s="255"/>
      <c r="AS781" s="243"/>
      <c r="AT781" s="243"/>
      <c r="AU781" s="243"/>
    </row>
    <row r="782" spans="1:47" outlineLevel="2" x14ac:dyDescent="0.35">
      <c r="A782" s="243"/>
      <c r="B782" s="252"/>
      <c r="C782" s="245">
        <f>INT($C$770)+2</f>
        <v>3</v>
      </c>
      <c r="D782" s="268"/>
      <c r="E782" s="325"/>
      <c r="F782" s="325"/>
      <c r="G782" s="268"/>
      <c r="H782" s="289" t="s">
        <v>606</v>
      </c>
      <c r="I782" s="275"/>
      <c r="J782" s="273"/>
      <c r="K782" s="577" t="s">
        <v>425</v>
      </c>
      <c r="L782" s="295"/>
      <c r="M782" s="295"/>
      <c r="N782" s="275" t="s">
        <v>426</v>
      </c>
      <c r="O782" s="276">
        <v>2</v>
      </c>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68"/>
      <c r="AR782" s="255"/>
      <c r="AS782" s="243"/>
      <c r="AT782" s="243"/>
      <c r="AU782" s="243"/>
    </row>
    <row r="783" spans="1:47" ht="5.15" customHeight="1" outlineLevel="2" x14ac:dyDescent="0.35">
      <c r="A783" s="243"/>
      <c r="B783" s="252"/>
      <c r="C783" s="245">
        <f>INT($C$770)+2.005</f>
        <v>3.0049999999999999</v>
      </c>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c r="AC783" s="268"/>
      <c r="AD783" s="268"/>
      <c r="AE783" s="268"/>
      <c r="AF783" s="268"/>
      <c r="AG783" s="268"/>
      <c r="AH783" s="268"/>
      <c r="AI783" s="268"/>
      <c r="AJ783" s="268"/>
      <c r="AK783" s="268"/>
      <c r="AL783" s="268"/>
      <c r="AM783" s="268"/>
      <c r="AN783" s="268"/>
      <c r="AO783" s="268"/>
      <c r="AP783" s="268"/>
      <c r="AQ783" s="268" t="s">
        <v>395</v>
      </c>
      <c r="AR783" s="255"/>
      <c r="AS783" s="243"/>
      <c r="AT783" s="243"/>
      <c r="AU783" s="243"/>
    </row>
    <row r="784" spans="1:47" outlineLevel="1" x14ac:dyDescent="0.35">
      <c r="A784" s="243"/>
      <c r="B784" s="252"/>
      <c r="C784" s="245">
        <f>INT($C$770)+1</f>
        <v>2</v>
      </c>
      <c r="D784" s="268"/>
      <c r="E784" s="325"/>
      <c r="F784" s="325"/>
      <c r="G784" s="268"/>
      <c r="H784" s="328" t="s">
        <v>607</v>
      </c>
      <c r="I784" s="286"/>
      <c r="J784" s="258"/>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INT($C$770)+3.005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collapsed="1" x14ac:dyDescent="0.35">
      <c r="A786" s="243"/>
      <c r="B786" s="252"/>
      <c r="C786" s="245">
        <f>INT($C$770)+2</f>
        <v>3</v>
      </c>
      <c r="D786" s="268"/>
      <c r="E786" s="325"/>
      <c r="F786" s="325"/>
      <c r="G786" s="268"/>
      <c r="H786" s="338" t="s">
        <v>570</v>
      </c>
      <c r="I786" s="296" t="s">
        <v>608</v>
      </c>
      <c r="J786" s="296"/>
      <c r="K786" s="296" t="s">
        <v>609</v>
      </c>
      <c r="L786" s="296"/>
      <c r="M786" s="296"/>
      <c r="N786" s="389"/>
      <c r="O786" s="389" t="s">
        <v>1010</v>
      </c>
      <c r="P786" s="296"/>
      <c r="Q786" s="296"/>
      <c r="R786" s="296"/>
      <c r="S786" s="296"/>
      <c r="T786" s="296"/>
      <c r="U786" s="296"/>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15" hidden="1" customHeight="1" outlineLevel="3" x14ac:dyDescent="0.35">
      <c r="A787" s="243"/>
      <c r="B787" s="252"/>
      <c r="C787" s="245">
        <f t="shared" ref="C787:C804" si="188">INT($C$770)+3</f>
        <v>4</v>
      </c>
      <c r="D787" s="268"/>
      <c r="E787" s="325">
        <v>0</v>
      </c>
      <c r="F787" s="325"/>
      <c r="G787" s="268"/>
      <c r="H787" s="289" t="str">
        <f>H$248</f>
        <v>Aut</v>
      </c>
      <c r="I787" s="402">
        <v>2</v>
      </c>
      <c r="J787" s="402"/>
      <c r="K787" s="361">
        <f t="shared" ref="K787:M789" si="189">INDEX($K$676:$M$747,($E787*i_s_len+$I787)*i_x_len+1,0)</f>
        <v>44515</v>
      </c>
      <c r="L787" s="361">
        <f t="shared" si="189"/>
        <v>44515</v>
      </c>
      <c r="M787" s="361">
        <f t="shared" si="189"/>
        <v>44515</v>
      </c>
      <c r="N787" s="273"/>
      <c r="O787" s="716">
        <f t="shared" ref="O787:Q789" si="190">MIN(363,INT((K787 - DATE(YEAR(K787),1,1))))+364*(YEAR(K787)-i_startyear)</f>
        <v>1046</v>
      </c>
      <c r="P787" s="716">
        <f t="shared" si="190"/>
        <v>1046</v>
      </c>
      <c r="Q787" s="716">
        <f t="shared" si="190"/>
        <v>1046</v>
      </c>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68"/>
      <c r="AR787" s="255"/>
      <c r="AS787" s="243"/>
      <c r="AT787" s="243"/>
      <c r="AU787" s="243"/>
    </row>
    <row r="788" spans="1:47" hidden="1" outlineLevel="3" x14ac:dyDescent="0.35">
      <c r="A788" s="243"/>
      <c r="B788" s="252"/>
      <c r="C788" s="245">
        <f t="shared" si="188"/>
        <v>4</v>
      </c>
      <c r="D788" s="268"/>
      <c r="E788" s="325">
        <v>1</v>
      </c>
      <c r="F788" s="325"/>
      <c r="G788" s="268"/>
      <c r="H788" s="289" t="str">
        <f>H$249</f>
        <v>Win</v>
      </c>
      <c r="I788" s="402">
        <v>2</v>
      </c>
      <c r="J788" s="402"/>
      <c r="K788" s="361">
        <f t="shared" si="189"/>
        <v>44545</v>
      </c>
      <c r="L788" s="361">
        <f t="shared" si="189"/>
        <v>44545</v>
      </c>
      <c r="M788" s="361">
        <f t="shared" si="189"/>
        <v>44545</v>
      </c>
      <c r="N788" s="273"/>
      <c r="O788" s="716">
        <f t="shared" si="190"/>
        <v>1076</v>
      </c>
      <c r="P788" s="716">
        <f t="shared" si="190"/>
        <v>1076</v>
      </c>
      <c r="Q788" s="716">
        <f t="shared" si="190"/>
        <v>1076</v>
      </c>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68"/>
      <c r="AR788" s="255"/>
      <c r="AS788" s="243"/>
      <c r="AT788" s="243"/>
      <c r="AU788" s="243"/>
    </row>
    <row r="789" spans="1:47" hidden="1" outlineLevel="3" x14ac:dyDescent="0.35">
      <c r="A789" s="243"/>
      <c r="B789" s="252"/>
      <c r="C789" s="245">
        <f t="shared" si="188"/>
        <v>4</v>
      </c>
      <c r="D789" s="268"/>
      <c r="E789" s="325">
        <v>2</v>
      </c>
      <c r="F789" s="325"/>
      <c r="G789" s="268"/>
      <c r="H789" s="289" t="str">
        <f>H$250</f>
        <v>Spr</v>
      </c>
      <c r="I789" s="402">
        <v>2</v>
      </c>
      <c r="J789" s="402"/>
      <c r="K789" s="361">
        <f t="shared" si="189"/>
        <v>44576</v>
      </c>
      <c r="L789" s="361">
        <f t="shared" si="189"/>
        <v>44576</v>
      </c>
      <c r="M789" s="361">
        <f t="shared" si="189"/>
        <v>44576</v>
      </c>
      <c r="N789" s="273"/>
      <c r="O789" s="716">
        <f t="shared" si="190"/>
        <v>1106</v>
      </c>
      <c r="P789" s="716">
        <f t="shared" si="190"/>
        <v>1106</v>
      </c>
      <c r="Q789" s="716">
        <f t="shared" si="190"/>
        <v>1106</v>
      </c>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idden="1" outlineLevel="3" x14ac:dyDescent="0.35">
      <c r="A790" s="243"/>
      <c r="B790" s="252"/>
      <c r="C790" s="245">
        <f t="shared" si="188"/>
        <v>4</v>
      </c>
      <c r="D790" s="268"/>
      <c r="E790" s="325"/>
      <c r="F790" s="325"/>
      <c r="G790" s="268"/>
      <c r="H790" s="273"/>
      <c r="I790" s="289"/>
      <c r="J790" s="289"/>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c r="F791" s="325"/>
      <c r="G791" s="268"/>
      <c r="H791" s="273"/>
      <c r="I791" s="296" t="s">
        <v>610</v>
      </c>
      <c r="J791" s="295"/>
      <c r="K791" s="296" t="s">
        <v>611</v>
      </c>
      <c r="L791" s="296"/>
      <c r="M791" s="296"/>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0</v>
      </c>
      <c r="F792" s="325"/>
      <c r="G792" s="268"/>
      <c r="H792" s="289" t="str">
        <f>H$248</f>
        <v>Aut</v>
      </c>
      <c r="I792" s="402">
        <v>5</v>
      </c>
      <c r="J792" s="402"/>
      <c r="K792" s="361">
        <f t="shared" ref="K792:M794" si="191">INDEX($K$676:$M$747,($E792*i_s_len+$I792)*i_x_len+1,0)</f>
        <v>45611</v>
      </c>
      <c r="L792" s="361">
        <f t="shared" si="191"/>
        <v>45611</v>
      </c>
      <c r="M792" s="361">
        <f t="shared" si="191"/>
        <v>45611</v>
      </c>
      <c r="N792" s="273"/>
      <c r="O792" s="716">
        <f t="shared" ref="O792:Q794" si="192">MIN(363,INT((K792 - DATE(YEAR(K792),1,1))))+364*(YEAR(K792)-i_startyear)</f>
        <v>2139</v>
      </c>
      <c r="P792" s="716">
        <f t="shared" si="192"/>
        <v>2139</v>
      </c>
      <c r="Q792" s="716">
        <f t="shared" si="192"/>
        <v>2139</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1</v>
      </c>
      <c r="F793" s="325"/>
      <c r="G793" s="268"/>
      <c r="H793" s="289" t="str">
        <f>H$249</f>
        <v>Win</v>
      </c>
      <c r="I793" s="402">
        <v>5</v>
      </c>
      <c r="J793" s="402"/>
      <c r="K793" s="361">
        <f t="shared" si="191"/>
        <v>45641</v>
      </c>
      <c r="L793" s="361">
        <f t="shared" si="191"/>
        <v>45641</v>
      </c>
      <c r="M793" s="361">
        <f t="shared" si="191"/>
        <v>45641</v>
      </c>
      <c r="N793" s="273"/>
      <c r="O793" s="716">
        <f t="shared" si="192"/>
        <v>2169</v>
      </c>
      <c r="P793" s="716">
        <f t="shared" si="192"/>
        <v>2169</v>
      </c>
      <c r="Q793" s="716">
        <f t="shared" si="192"/>
        <v>2169</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v>2</v>
      </c>
      <c r="F794" s="325"/>
      <c r="G794" s="268"/>
      <c r="H794" s="289" t="str">
        <f>H$250</f>
        <v>Spr</v>
      </c>
      <c r="I794" s="402">
        <v>5</v>
      </c>
      <c r="J794" s="402"/>
      <c r="K794" s="361">
        <f t="shared" si="191"/>
        <v>45672</v>
      </c>
      <c r="L794" s="361">
        <f t="shared" si="191"/>
        <v>45672</v>
      </c>
      <c r="M794" s="361">
        <f t="shared" si="191"/>
        <v>45672</v>
      </c>
      <c r="N794" s="273"/>
      <c r="O794" s="716">
        <f t="shared" si="192"/>
        <v>2198</v>
      </c>
      <c r="P794" s="716">
        <f t="shared" si="192"/>
        <v>2198</v>
      </c>
      <c r="Q794" s="716">
        <f t="shared" si="192"/>
        <v>2198</v>
      </c>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89"/>
      <c r="J795" s="289"/>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c r="F796" s="325"/>
      <c r="G796" s="268"/>
      <c r="H796" s="273"/>
      <c r="I796" s="273"/>
      <c r="J796" s="273"/>
      <c r="K796" s="296" t="s">
        <v>724</v>
      </c>
      <c r="L796" s="296"/>
      <c r="M796" s="296"/>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c r="F797" s="325"/>
      <c r="G797" s="268"/>
      <c r="H797" s="289" t="str">
        <f>H$248</f>
        <v>Aut</v>
      </c>
      <c r="I797" s="273"/>
      <c r="J797" s="273"/>
      <c r="K797" s="464">
        <v>1550</v>
      </c>
      <c r="L797" s="464">
        <v>1550</v>
      </c>
      <c r="M797" s="464">
        <v>1550</v>
      </c>
      <c r="N797" s="273"/>
      <c r="O797" s="273" t="s">
        <v>734</v>
      </c>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89" t="str">
        <f>H$249</f>
        <v>Win</v>
      </c>
      <c r="I798" s="273"/>
      <c r="J798" s="273"/>
      <c r="K798" s="464">
        <v>1550</v>
      </c>
      <c r="L798" s="464">
        <v>1550</v>
      </c>
      <c r="M798" s="464">
        <v>1550</v>
      </c>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89" t="str">
        <f>H$250</f>
        <v>Spr</v>
      </c>
      <c r="I799" s="273"/>
      <c r="J799" s="273"/>
      <c r="K799" s="464">
        <v>1550</v>
      </c>
      <c r="L799" s="464">
        <v>1550</v>
      </c>
      <c r="M799" s="464">
        <v>1550</v>
      </c>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89"/>
      <c r="J800" s="289"/>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73"/>
      <c r="I801" s="273"/>
      <c r="J801" s="273"/>
      <c r="K801" s="296" t="s">
        <v>612</v>
      </c>
      <c r="L801" s="296"/>
      <c r="M801" s="296"/>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H$248</f>
        <v>Aut</v>
      </c>
      <c r="I802" s="273"/>
      <c r="J802" s="273"/>
      <c r="K802" s="403">
        <f>(K792-K787)/30.5</f>
        <v>35.934426229508198</v>
      </c>
      <c r="L802" s="403">
        <f>(L792-L787)/30.5</f>
        <v>35.934426229508198</v>
      </c>
      <c r="M802" s="403">
        <f>(M792-M787)/30.5</f>
        <v>35.934426229508198</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H$249</f>
        <v>Win</v>
      </c>
      <c r="I803" s="273"/>
      <c r="J803" s="273"/>
      <c r="K803" s="403">
        <f t="shared" ref="K803:M804" si="193">(K793-K788)/30.5</f>
        <v>35.934426229508198</v>
      </c>
      <c r="L803" s="403">
        <f t="shared" si="193"/>
        <v>35.934426229508198</v>
      </c>
      <c r="M803" s="403">
        <f t="shared" si="193"/>
        <v>35.934426229508198</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89" t="str">
        <f>H$250</f>
        <v>Spr</v>
      </c>
      <c r="I804" s="273"/>
      <c r="J804" s="273"/>
      <c r="K804" s="403">
        <f t="shared" si="193"/>
        <v>35.934426229508198</v>
      </c>
      <c r="L804" s="403">
        <f t="shared" si="193"/>
        <v>35.934426229508198</v>
      </c>
      <c r="M804" s="403">
        <f t="shared" si="193"/>
        <v>35.934426229508198</v>
      </c>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t="5.15" customHeight="1" outlineLevel="2" x14ac:dyDescent="0.35">
      <c r="A805" s="243"/>
      <c r="B805" s="252"/>
      <c r="C805" s="245">
        <f>INT($C$770)+2.005</f>
        <v>3.0049999999999999</v>
      </c>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c r="AC805" s="268"/>
      <c r="AD805" s="268"/>
      <c r="AE805" s="268"/>
      <c r="AF805" s="268"/>
      <c r="AG805" s="268"/>
      <c r="AH805" s="268"/>
      <c r="AI805" s="268"/>
      <c r="AJ805" s="268"/>
      <c r="AK805" s="268"/>
      <c r="AL805" s="268"/>
      <c r="AM805" s="268"/>
      <c r="AN805" s="268"/>
      <c r="AO805" s="268"/>
      <c r="AP805" s="268"/>
      <c r="AQ805" s="268" t="s">
        <v>395</v>
      </c>
      <c r="AR805" s="255"/>
      <c r="AS805" s="243"/>
      <c r="AT805" s="243"/>
      <c r="AU805" s="243"/>
    </row>
    <row r="806" spans="1:47" ht="5.15" customHeight="1" outlineLevel="2" x14ac:dyDescent="0.35">
      <c r="A806" s="243"/>
      <c r="B806" s="252"/>
      <c r="C806" s="245">
        <f>INT($C$770)+2.005</f>
        <v>3.0049999999999999</v>
      </c>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c r="AC806" s="268"/>
      <c r="AD806" s="268"/>
      <c r="AE806" s="268"/>
      <c r="AF806" s="268"/>
      <c r="AG806" s="268"/>
      <c r="AH806" s="268"/>
      <c r="AI806" s="268"/>
      <c r="AJ806" s="268"/>
      <c r="AK806" s="268"/>
      <c r="AL806" s="268"/>
      <c r="AM806" s="268"/>
      <c r="AN806" s="268"/>
      <c r="AO806" s="268"/>
      <c r="AP806" s="268"/>
      <c r="AQ806" s="268"/>
      <c r="AR806" s="255"/>
      <c r="AS806" s="243"/>
      <c r="AT806" s="243"/>
      <c r="AU806" s="243"/>
    </row>
    <row r="807" spans="1:47" ht="5.15" customHeight="1" outlineLevel="1" x14ac:dyDescent="0.35">
      <c r="A807" s="243"/>
      <c r="B807" s="278"/>
      <c r="C807" s="279">
        <f>INT($C$770)+1.005</f>
        <v>2.0049999999999999</v>
      </c>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1" t="s">
        <v>113</v>
      </c>
      <c r="AS807" s="243"/>
      <c r="AT807" s="243"/>
      <c r="AU807" s="243"/>
    </row>
    <row r="808" spans="1:47" ht="5.15" customHeight="1" x14ac:dyDescent="0.35">
      <c r="A808" s="243"/>
      <c r="B808" s="282"/>
      <c r="C808" s="283">
        <f>INT($C$770)+0.005</f>
        <v>1.0049999999999999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43"/>
      <c r="AT808" s="243"/>
      <c r="AU808" s="243"/>
    </row>
    <row r="809" spans="1:47" outlineLevel="2" x14ac:dyDescent="0.35">
      <c r="A809" s="243"/>
      <c r="B809" s="243"/>
      <c r="C809" s="245">
        <f>INT($C$770)+2</f>
        <v>3</v>
      </c>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row>
    <row r="810" spans="1:47" outlineLevel="2" x14ac:dyDescent="0.35">
      <c r="A810" s="243"/>
      <c r="B810" s="243"/>
      <c r="C810" s="245">
        <f>INT($C$814)+2</f>
        <v>3</v>
      </c>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row>
    <row r="811" spans="1:47" ht="5.15" customHeight="1" thickBot="1" x14ac:dyDescent="0.4">
      <c r="A811" s="243"/>
      <c r="B811" s="246"/>
      <c r="C811" s="247">
        <f>INT($C$814)+0.005</f>
        <v>1.0049999999999999</v>
      </c>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c r="AG811" s="246"/>
      <c r="AH811" s="246"/>
      <c r="AI811" s="246"/>
      <c r="AJ811" s="246"/>
      <c r="AK811" s="246"/>
      <c r="AL811" s="246"/>
      <c r="AM811" s="246"/>
      <c r="AN811" s="246"/>
      <c r="AO811" s="246"/>
      <c r="AP811" s="246"/>
      <c r="AQ811" s="246"/>
      <c r="AR811" s="246"/>
      <c r="AS811" s="243"/>
      <c r="AT811" s="243"/>
      <c r="AU811" s="243"/>
    </row>
    <row r="812" spans="1:47" ht="5.15" customHeight="1" outlineLevel="1" collapsed="1" x14ac:dyDescent="0.35">
      <c r="A812" s="243"/>
      <c r="B812" s="248" t="s">
        <v>0</v>
      </c>
      <c r="C812" s="249">
        <f>INT($C$814)+1.005</f>
        <v>2.0049999999999999</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1"/>
      <c r="AS812" s="243"/>
      <c r="AT812" s="243"/>
      <c r="AU812" s="243"/>
    </row>
    <row r="813" spans="1:47" hidden="1" outlineLevel="4" x14ac:dyDescent="0.35">
      <c r="A813" s="243"/>
      <c r="B813" s="252"/>
      <c r="C813" s="245">
        <f>INT(MAX($C$833:$C$863))+1</f>
        <v>6</v>
      </c>
      <c r="D813" s="253"/>
      <c r="E813" s="253"/>
      <c r="F813" s="253"/>
      <c r="G813" s="253"/>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3"/>
      <c r="AR813" s="255"/>
      <c r="AS813" s="243"/>
      <c r="AT813" s="243"/>
      <c r="AU813" s="243"/>
    </row>
    <row r="814" spans="1:47" ht="20.149999999999999" customHeight="1" x14ac:dyDescent="0.35">
      <c r="A814" s="243"/>
      <c r="B814" s="252"/>
      <c r="C814" s="245">
        <v>1.02</v>
      </c>
      <c r="D814" s="256"/>
      <c r="E814" s="318" t="s">
        <v>382</v>
      </c>
      <c r="F814" s="319"/>
      <c r="G814" s="257"/>
      <c r="H814" s="632" t="str">
        <f>COUNTIFS($B$1:$B814, "«")&amp;" Sheep: Young at Foot and Offspring sale times &amp; shearing of sale animals"</f>
        <v>5 Sheep: Young at Foot and Offspring sale times &amp; shearing of sale animals</v>
      </c>
      <c r="I814" s="284"/>
      <c r="J814" s="284"/>
      <c r="K814" s="284"/>
      <c r="L814" s="284"/>
      <c r="M814" s="284"/>
      <c r="N814" s="284"/>
      <c r="O814" s="284"/>
      <c r="P814" s="284"/>
      <c r="Q814" s="284"/>
      <c r="R814" s="284"/>
      <c r="S814" s="284"/>
      <c r="T814" s="284"/>
      <c r="U814" s="284"/>
      <c r="V814" s="284"/>
      <c r="W814" s="284"/>
      <c r="X814" s="284"/>
      <c r="Y814" s="284"/>
      <c r="Z814" s="284"/>
      <c r="AA814" s="399"/>
      <c r="AB814" s="399"/>
      <c r="AC814" s="399"/>
      <c r="AD814" s="284"/>
      <c r="AE814" s="284"/>
      <c r="AF814" s="284"/>
      <c r="AG814" s="284"/>
      <c r="AH814" s="284"/>
      <c r="AI814" s="284"/>
      <c r="AJ814" s="284"/>
      <c r="AK814" s="284"/>
      <c r="AL814" s="284"/>
      <c r="AM814" s="284"/>
      <c r="AN814" s="284"/>
      <c r="AO814" s="284"/>
      <c r="AP814" s="284"/>
      <c r="AQ814" s="321"/>
      <c r="AR814" s="255"/>
      <c r="AS814" s="243"/>
      <c r="AT814" s="243"/>
      <c r="AU814" s="243"/>
    </row>
    <row r="815" spans="1:47" ht="36" outlineLevel="1" x14ac:dyDescent="0.35">
      <c r="A815" s="243"/>
      <c r="B815" s="252"/>
      <c r="C815" s="245">
        <f>INT($C$814)+1.02</f>
        <v>2.02</v>
      </c>
      <c r="D815" s="256"/>
      <c r="E815" s="318" t="s">
        <v>384</v>
      </c>
      <c r="F815" s="322">
        <v>1</v>
      </c>
      <c r="G815" s="261"/>
      <c r="H815" s="404" t="s">
        <v>613</v>
      </c>
      <c r="I815" s="263"/>
      <c r="J815" s="263"/>
      <c r="K815" s="263"/>
      <c r="L815" s="263"/>
      <c r="M815" s="263"/>
      <c r="N815" s="263"/>
      <c r="O815" s="263"/>
      <c r="P815" s="263"/>
      <c r="Q815" s="263"/>
      <c r="R815" s="263"/>
      <c r="S815" s="263"/>
      <c r="T815" s="263"/>
      <c r="U815" s="263"/>
      <c r="V815" s="263"/>
      <c r="W815" s="263"/>
      <c r="X815" s="263"/>
      <c r="Y815" s="263"/>
      <c r="Z815" s="263"/>
      <c r="AA815" s="400"/>
      <c r="AB815" s="400"/>
      <c r="AC815" s="400"/>
      <c r="AD815" s="263"/>
      <c r="AE815" s="263"/>
      <c r="AF815" s="263"/>
      <c r="AG815" s="263"/>
      <c r="AH815" s="263"/>
      <c r="AI815" s="263"/>
      <c r="AJ815" s="263"/>
      <c r="AK815" s="263"/>
      <c r="AL815" s="263"/>
      <c r="AM815" s="263"/>
      <c r="AN815" s="263"/>
      <c r="AO815" s="263"/>
      <c r="AP815" s="263"/>
      <c r="AQ815" s="324"/>
      <c r="AR815" s="255"/>
      <c r="AS815" s="243"/>
      <c r="AT815" s="243"/>
      <c r="AU815" s="243"/>
    </row>
    <row r="816" spans="1:47" ht="5.15" customHeight="1" outlineLevel="2" x14ac:dyDescent="0.35">
      <c r="A816" s="243"/>
      <c r="B816" s="252"/>
      <c r="C816" s="245">
        <f>INT($C$814)+2.005</f>
        <v>3.0049999999999999</v>
      </c>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5"/>
      <c r="AS816" s="243"/>
      <c r="AT816" s="243"/>
      <c r="AU816" s="243"/>
    </row>
    <row r="817" spans="1:47" outlineLevel="2" x14ac:dyDescent="0.35">
      <c r="A817" s="243"/>
      <c r="B817" s="252"/>
      <c r="C817" s="245">
        <f>INT($C$814)+2</f>
        <v>3</v>
      </c>
      <c r="D817" s="253"/>
      <c r="E817" s="325"/>
      <c r="F817" s="325"/>
      <c r="G817" s="253"/>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c r="AE817" s="266"/>
      <c r="AF817" s="266"/>
      <c r="AG817" s="266"/>
      <c r="AH817" s="266"/>
      <c r="AI817" s="266"/>
      <c r="AJ817" s="266"/>
      <c r="AK817" s="266"/>
      <c r="AL817" s="266"/>
      <c r="AM817" s="266"/>
      <c r="AN817" s="266"/>
      <c r="AO817" s="266"/>
      <c r="AP817" s="266"/>
      <c r="AQ817" s="253"/>
      <c r="AR817" s="255"/>
      <c r="AS817" s="243"/>
      <c r="AT817" s="243"/>
      <c r="AU817" s="243"/>
    </row>
    <row r="818" spans="1:47" outlineLevel="2" x14ac:dyDescent="0.35">
      <c r="A818" s="243"/>
      <c r="B818" s="252"/>
      <c r="C818" s="245">
        <f>INT($C$814)+2</f>
        <v>3</v>
      </c>
      <c r="D818" s="253"/>
      <c r="E818" s="325"/>
      <c r="F818" s="325"/>
      <c r="G818" s="253"/>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53"/>
      <c r="AR818" s="255"/>
      <c r="AS818" s="243"/>
      <c r="AT818" s="243"/>
      <c r="AU818" s="243"/>
    </row>
    <row r="819" spans="1:47" outlineLevel="2" x14ac:dyDescent="0.35">
      <c r="A819" s="243"/>
      <c r="B819" s="252"/>
      <c r="C819" s="245">
        <f>INT($C$814)+2</f>
        <v>3</v>
      </c>
      <c r="D819" s="253"/>
      <c r="E819" s="325"/>
      <c r="F819" s="325"/>
      <c r="G819" s="253"/>
      <c r="H819" s="267"/>
      <c r="I819" s="267"/>
      <c r="J819" s="267"/>
      <c r="K819" s="326" t="s">
        <v>428</v>
      </c>
      <c r="L819" s="326"/>
      <c r="M819" s="326"/>
      <c r="N819" s="326"/>
      <c r="O819" s="326" t="str">
        <f>K819</f>
        <v>Offspring</v>
      </c>
      <c r="P819" s="326"/>
      <c r="Q819" s="326"/>
      <c r="R819" s="326"/>
      <c r="S819" s="326" t="str">
        <f>O819</f>
        <v>Offspring</v>
      </c>
      <c r="T819" s="326"/>
      <c r="U819" s="326"/>
      <c r="V819" s="326"/>
      <c r="W819" s="267"/>
      <c r="X819" s="267"/>
      <c r="Y819" s="326" t="str">
        <f>K819</f>
        <v>Offspring</v>
      </c>
      <c r="Z819" s="326"/>
      <c r="AA819" s="326"/>
      <c r="AB819" s="326"/>
      <c r="AC819" s="326" t="str">
        <f>O819</f>
        <v>Offspring</v>
      </c>
      <c r="AD819" s="326"/>
      <c r="AE819" s="326"/>
      <c r="AF819" s="326"/>
      <c r="AG819" s="327"/>
      <c r="AH819" s="327"/>
      <c r="AI819" s="327"/>
      <c r="AJ819" s="327"/>
      <c r="AK819" s="327"/>
      <c r="AL819" s="327"/>
      <c r="AM819" s="327"/>
      <c r="AN819" s="327"/>
      <c r="AO819" s="327"/>
      <c r="AP819" s="327"/>
      <c r="AQ819" s="253"/>
      <c r="AR819" s="255"/>
      <c r="AS819" s="243"/>
      <c r="AT819" s="243"/>
      <c r="AU819" s="243"/>
    </row>
    <row r="820" spans="1:47" outlineLevel="2" x14ac:dyDescent="0.35">
      <c r="A820" s="243"/>
      <c r="B820" s="252"/>
      <c r="C820" s="245">
        <f>INT($C$814)+2</f>
        <v>3</v>
      </c>
      <c r="D820" s="253"/>
      <c r="E820" s="325"/>
      <c r="F820" s="325"/>
      <c r="G820" s="253"/>
      <c r="H820" s="267"/>
      <c r="I820" s="267"/>
      <c r="J820" s="267"/>
      <c r="K820" s="315" t="s">
        <v>492</v>
      </c>
      <c r="L820" s="315" t="s">
        <v>493</v>
      </c>
      <c r="M820" s="315" t="s">
        <v>494</v>
      </c>
      <c r="N820" s="315" t="s">
        <v>495</v>
      </c>
      <c r="O820" s="267" t="str">
        <f>K820</f>
        <v>BBB</v>
      </c>
      <c r="P820" s="267" t="str">
        <f>L820</f>
        <v>BBM</v>
      </c>
      <c r="Q820" s="267" t="str">
        <f>M820</f>
        <v>BBT</v>
      </c>
      <c r="R820" s="267" t="str">
        <f>N820</f>
        <v>BMT</v>
      </c>
      <c r="S820" s="267" t="str">
        <f>O820</f>
        <v>BBB</v>
      </c>
      <c r="T820" s="267" t="str">
        <f>P820</f>
        <v>BBM</v>
      </c>
      <c r="U820" s="267" t="str">
        <f>Q820</f>
        <v>BBT</v>
      </c>
      <c r="V820" s="267" t="str">
        <f>R820</f>
        <v>BMT</v>
      </c>
      <c r="W820" s="267"/>
      <c r="X820" s="267"/>
      <c r="Y820" s="267" t="str">
        <f>K820</f>
        <v>BBB</v>
      </c>
      <c r="Z820" s="267" t="str">
        <f t="shared" ref="Z820:AF820" si="194">L820</f>
        <v>BBM</v>
      </c>
      <c r="AA820" s="267" t="str">
        <f t="shared" si="194"/>
        <v>BBT</v>
      </c>
      <c r="AB820" s="267" t="str">
        <f t="shared" si="194"/>
        <v>BMT</v>
      </c>
      <c r="AC820" s="267" t="str">
        <f t="shared" si="194"/>
        <v>BBB</v>
      </c>
      <c r="AD820" s="267" t="str">
        <f t="shared" si="194"/>
        <v>BBM</v>
      </c>
      <c r="AE820" s="267" t="str">
        <f t="shared" si="194"/>
        <v>BBT</v>
      </c>
      <c r="AF820" s="267" t="str">
        <f t="shared" si="194"/>
        <v>BMT</v>
      </c>
      <c r="AG820" s="267"/>
      <c r="AH820" s="267"/>
      <c r="AI820" s="267"/>
      <c r="AJ820" s="267"/>
      <c r="AK820" s="267"/>
      <c r="AL820" s="267"/>
      <c r="AM820" s="267"/>
      <c r="AN820" s="267"/>
      <c r="AO820" s="267"/>
      <c r="AP820" s="267"/>
      <c r="AQ820" s="253"/>
      <c r="AR820" s="255"/>
      <c r="AS820" s="243"/>
      <c r="AT820" s="243"/>
      <c r="AU820" s="243"/>
    </row>
    <row r="821" spans="1:47" ht="11.9" customHeight="1" outlineLevel="2" collapsed="1" x14ac:dyDescent="0.35">
      <c r="A821" s="243"/>
      <c r="B821" s="252" t="s">
        <v>388</v>
      </c>
      <c r="C821" s="245">
        <f>INT($C$814)+2.01</f>
        <v>3.01</v>
      </c>
      <c r="D821" s="253"/>
      <c r="E821" s="253"/>
      <c r="F821" s="253"/>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hidden="1" outlineLevel="4" x14ac:dyDescent="0.35">
      <c r="A822" s="243"/>
      <c r="B822" s="252"/>
      <c r="C822" s="245">
        <f>INT(MAX($C$833:$C$863))+1</f>
        <v>6</v>
      </c>
      <c r="D822" s="268"/>
      <c r="E822" s="325"/>
      <c r="F822" s="325"/>
      <c r="G822" s="268"/>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268"/>
      <c r="AR822" s="255"/>
      <c r="AS822" s="243"/>
      <c r="AT822" s="243"/>
      <c r="AU822" s="243"/>
    </row>
    <row r="823" spans="1:47" hidden="1" outlineLevel="4" x14ac:dyDescent="0.35">
      <c r="A823" s="243"/>
      <c r="B823" s="252" t="s">
        <v>389</v>
      </c>
      <c r="C823" s="245">
        <f>INT(MAX($C$833:$C$863))+1</f>
        <v>6</v>
      </c>
      <c r="D823" s="268" t="s">
        <v>390</v>
      </c>
      <c r="E823" s="325"/>
      <c r="F823" s="325"/>
      <c r="G823" s="268"/>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268"/>
      <c r="AR823" s="255"/>
      <c r="AS823" s="243"/>
      <c r="AT823" s="243"/>
      <c r="AU823" s="243"/>
    </row>
    <row r="824" spans="1:47" outlineLevel="1" x14ac:dyDescent="0.35">
      <c r="A824" s="243"/>
      <c r="B824" s="252"/>
      <c r="C824" s="245">
        <f>INT($C$814)+1</f>
        <v>2</v>
      </c>
      <c r="D824" s="268"/>
      <c r="E824" s="325"/>
      <c r="F824" s="325"/>
      <c r="G824" s="268"/>
      <c r="H824" s="328" t="s">
        <v>614</v>
      </c>
      <c r="I824" s="286"/>
      <c r="J824" s="258"/>
      <c r="K824" s="258"/>
      <c r="L824" s="258"/>
      <c r="M824" s="258"/>
      <c r="N824" s="258"/>
      <c r="O824" s="258"/>
      <c r="P824" s="258"/>
      <c r="Q824" s="258"/>
      <c r="R824" s="258"/>
      <c r="S824" s="258"/>
      <c r="T824" s="258"/>
      <c r="U824" s="258"/>
      <c r="V824" s="258"/>
      <c r="W824" s="258"/>
      <c r="X824" s="258"/>
      <c r="Y824" s="317"/>
      <c r="Z824" s="317"/>
      <c r="AA824" s="317"/>
      <c r="AB824" s="317"/>
      <c r="AC824" s="317"/>
      <c r="AD824" s="317"/>
      <c r="AE824" s="317"/>
      <c r="AF824" s="317"/>
      <c r="AG824" s="317"/>
      <c r="AH824" s="317"/>
      <c r="AI824" s="317"/>
      <c r="AJ824" s="317"/>
      <c r="AK824" s="317"/>
      <c r="AL824" s="317"/>
      <c r="AM824" s="317"/>
      <c r="AN824" s="317"/>
      <c r="AO824" s="317"/>
      <c r="AP824" s="317"/>
      <c r="AQ824" s="268"/>
      <c r="AR824" s="255"/>
      <c r="AS824" s="243"/>
      <c r="AT824" s="243"/>
      <c r="AU824" s="243"/>
    </row>
    <row r="825" spans="1:47" ht="5.15" hidden="1" customHeight="1" outlineLevel="3" x14ac:dyDescent="0.35">
      <c r="A825" s="243"/>
      <c r="B825" s="252"/>
      <c r="C825" s="245">
        <f>INT($C$814)+3.005</f>
        <v>4.0049999999999999</v>
      </c>
      <c r="D825" s="268" t="s">
        <v>391</v>
      </c>
      <c r="E825" s="268"/>
      <c r="F825" s="268"/>
      <c r="G825" s="268"/>
      <c r="H825" s="329"/>
      <c r="I825" s="329"/>
      <c r="J825" s="329"/>
      <c r="K825" s="329"/>
      <c r="L825" s="329"/>
      <c r="M825" s="329"/>
      <c r="N825" s="329"/>
      <c r="O825" s="329"/>
      <c r="P825" s="329"/>
      <c r="Q825" s="329"/>
      <c r="R825" s="329"/>
      <c r="S825" s="329"/>
      <c r="T825" s="329"/>
      <c r="U825" s="329"/>
      <c r="V825" s="329"/>
      <c r="W825" s="329"/>
      <c r="X825" s="329"/>
      <c r="Y825" s="329"/>
      <c r="Z825" s="329"/>
      <c r="AA825" s="329"/>
      <c r="AB825" s="270"/>
      <c r="AC825" s="270"/>
      <c r="AD825" s="270"/>
      <c r="AE825" s="270"/>
      <c r="AF825" s="270"/>
      <c r="AG825" s="270"/>
      <c r="AH825" s="270"/>
      <c r="AI825" s="270"/>
      <c r="AJ825" s="270"/>
      <c r="AK825" s="270"/>
      <c r="AL825" s="270"/>
      <c r="AM825" s="270"/>
      <c r="AN825" s="270"/>
      <c r="AO825" s="270"/>
      <c r="AP825" s="270"/>
      <c r="AQ825" s="268"/>
      <c r="AR825" s="255"/>
      <c r="AS825" s="243"/>
      <c r="AT825" s="243"/>
      <c r="AU825" s="243"/>
    </row>
    <row r="826" spans="1:47" outlineLevel="2" x14ac:dyDescent="0.35">
      <c r="A826" s="243"/>
      <c r="B826" s="252"/>
      <c r="C826" s="245">
        <f>INT($C$814)+2</f>
        <v>3</v>
      </c>
      <c r="D826" s="268"/>
      <c r="E826" s="325"/>
      <c r="F826" s="325"/>
      <c r="G826" s="268"/>
      <c r="H826" s="577" t="s">
        <v>993</v>
      </c>
      <c r="I826" s="273"/>
      <c r="J826" s="273"/>
      <c r="K826" s="289"/>
      <c r="L826" s="276">
        <v>3</v>
      </c>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68"/>
      <c r="AR826" s="255"/>
      <c r="AS826" s="243"/>
      <c r="AT826" s="243"/>
      <c r="AU826" s="243"/>
    </row>
    <row r="827" spans="1:47" ht="15" customHeight="1" outlineLevel="2" collapsed="1" x14ac:dyDescent="0.35">
      <c r="A827" s="243"/>
      <c r="B827" s="252"/>
      <c r="C827" s="245">
        <f>INT($C$814)+2</f>
        <v>3</v>
      </c>
      <c r="D827" s="268"/>
      <c r="E827" s="325"/>
      <c r="F827" s="325"/>
      <c r="G827" s="268"/>
      <c r="H827" s="371"/>
      <c r="I827" s="406" t="s">
        <v>616</v>
      </c>
      <c r="J827" s="371" t="s">
        <v>617</v>
      </c>
      <c r="K827" s="339"/>
      <c r="L827" s="339"/>
      <c r="M827" s="339"/>
      <c r="N827" s="339"/>
      <c r="O827" s="339"/>
      <c r="P827" s="339"/>
      <c r="Q827" s="339"/>
      <c r="R827" s="339"/>
      <c r="S827" s="339"/>
      <c r="T827" s="339"/>
      <c r="U827" s="339"/>
      <c r="V827" s="339"/>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68"/>
      <c r="AR827" s="255"/>
      <c r="AS827" s="243"/>
      <c r="AT827" s="243"/>
      <c r="AU827" s="243"/>
    </row>
    <row r="828" spans="1:47" hidden="1" outlineLevel="4" x14ac:dyDescent="0.35">
      <c r="A828" s="243"/>
      <c r="B828" s="252"/>
      <c r="C828" s="245">
        <f>INT($C$814)+4</f>
        <v>5</v>
      </c>
      <c r="D828" s="268"/>
      <c r="E828" s="325"/>
      <c r="F828" s="325"/>
      <c r="G828" s="268"/>
      <c r="H828" s="407"/>
      <c r="I828" s="408">
        <v>0</v>
      </c>
      <c r="J828" s="408" t="s">
        <v>619</v>
      </c>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68"/>
      <c r="AR828" s="255"/>
      <c r="AS828" s="243"/>
      <c r="AT828" s="243"/>
      <c r="AU828" s="243"/>
    </row>
    <row r="829" spans="1:47" hidden="1" outlineLevel="4" x14ac:dyDescent="0.35">
      <c r="A829" s="243"/>
      <c r="B829" s="252"/>
      <c r="C829" s="245">
        <f>INT($C$814)+4</f>
        <v>5</v>
      </c>
      <c r="D829" s="268"/>
      <c r="E829" s="325"/>
      <c r="F829" s="325"/>
      <c r="G829" s="268"/>
      <c r="H829" s="289"/>
      <c r="I829" s="295">
        <v>1</v>
      </c>
      <c r="J829" s="289" t="s">
        <v>620</v>
      </c>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idden="1" outlineLevel="4" x14ac:dyDescent="0.35">
      <c r="A830" s="243"/>
      <c r="B830" s="252"/>
      <c r="C830" s="245">
        <f>INT($C$814)+4</f>
        <v>5</v>
      </c>
      <c r="D830" s="268"/>
      <c r="E830" s="325"/>
      <c r="F830" s="325"/>
      <c r="G830" s="268"/>
      <c r="H830" s="289"/>
      <c r="I830" s="295">
        <v>2</v>
      </c>
      <c r="J830" s="289" t="s">
        <v>621</v>
      </c>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5.15" customHeight="1" outlineLevel="2" x14ac:dyDescent="0.35">
      <c r="A831" s="243"/>
      <c r="B831" s="252"/>
      <c r="C831" s="245">
        <f>INT($C$814)+2.005</f>
        <v>3.0049999999999999</v>
      </c>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c r="AC831" s="268"/>
      <c r="AD831" s="268"/>
      <c r="AE831" s="268"/>
      <c r="AF831" s="268"/>
      <c r="AG831" s="268"/>
      <c r="AH831" s="268"/>
      <c r="AI831" s="268"/>
      <c r="AJ831" s="268"/>
      <c r="AK831" s="268"/>
      <c r="AL831" s="268"/>
      <c r="AM831" s="268"/>
      <c r="AN831" s="268"/>
      <c r="AO831" s="268"/>
      <c r="AP831" s="268"/>
      <c r="AQ831" s="268" t="s">
        <v>395</v>
      </c>
      <c r="AR831" s="255"/>
      <c r="AS831" s="243"/>
      <c r="AT831" s="243"/>
      <c r="AU831" s="243"/>
    </row>
    <row r="832" spans="1:47" outlineLevel="1" x14ac:dyDescent="0.35">
      <c r="A832" s="243"/>
      <c r="B832" s="252"/>
      <c r="C832" s="245">
        <f>INT($C$814)+1</f>
        <v>2</v>
      </c>
      <c r="D832" s="268"/>
      <c r="E832" s="325"/>
      <c r="F832" s="325"/>
      <c r="G832" s="268"/>
      <c r="H832" s="328" t="s">
        <v>622</v>
      </c>
      <c r="I832" s="286"/>
      <c r="J832" s="258"/>
      <c r="K832" s="258"/>
      <c r="L832" s="258"/>
      <c r="M832" s="258"/>
      <c r="N832" s="258"/>
      <c r="O832" s="258"/>
      <c r="P832" s="258"/>
      <c r="Q832" s="258"/>
      <c r="R832" s="258"/>
      <c r="S832" s="258"/>
      <c r="T832" s="258"/>
      <c r="U832" s="258"/>
      <c r="V832" s="258"/>
      <c r="W832" s="258"/>
      <c r="X832" s="258"/>
      <c r="Y832" s="317"/>
      <c r="Z832" s="317"/>
      <c r="AA832" s="317"/>
      <c r="AB832" s="317"/>
      <c r="AC832" s="317"/>
      <c r="AD832" s="317"/>
      <c r="AE832" s="317"/>
      <c r="AF832" s="317"/>
      <c r="AG832" s="317"/>
      <c r="AH832" s="317"/>
      <c r="AI832" s="317"/>
      <c r="AJ832" s="317"/>
      <c r="AK832" s="317"/>
      <c r="AL832" s="317"/>
      <c r="AM832" s="317"/>
      <c r="AN832" s="317"/>
      <c r="AO832" s="317"/>
      <c r="AP832" s="317"/>
      <c r="AQ832" s="268"/>
      <c r="AR832" s="255"/>
      <c r="AS832" s="243"/>
      <c r="AT832" s="243"/>
      <c r="AU832" s="243"/>
    </row>
    <row r="833" spans="1:47" ht="5.15" hidden="1" customHeight="1" outlineLevel="3" x14ac:dyDescent="0.35">
      <c r="A833" s="243"/>
      <c r="B833" s="252"/>
      <c r="C833" s="245">
        <f>INT($C$814)+3.005</f>
        <v>4.0049999999999999</v>
      </c>
      <c r="D833" s="268" t="s">
        <v>391</v>
      </c>
      <c r="E833" s="268"/>
      <c r="F833" s="268"/>
      <c r="G833" s="268"/>
      <c r="H833" s="329"/>
      <c r="I833" s="329"/>
      <c r="J833" s="329"/>
      <c r="K833" s="329"/>
      <c r="L833" s="329"/>
      <c r="M833" s="329"/>
      <c r="N833" s="329"/>
      <c r="O833" s="329"/>
      <c r="P833" s="329"/>
      <c r="Q833" s="329"/>
      <c r="R833" s="329"/>
      <c r="S833" s="329"/>
      <c r="T833" s="329"/>
      <c r="U833" s="329"/>
      <c r="V833" s="329"/>
      <c r="W833" s="329"/>
      <c r="X833" s="329"/>
      <c r="Y833" s="329"/>
      <c r="Z833" s="329"/>
      <c r="AA833" s="329"/>
      <c r="AB833" s="270"/>
      <c r="AC833" s="270"/>
      <c r="AD833" s="270"/>
      <c r="AE833" s="270"/>
      <c r="AF833" s="270"/>
      <c r="AG833" s="270"/>
      <c r="AH833" s="270"/>
      <c r="AI833" s="270"/>
      <c r="AJ833" s="270"/>
      <c r="AK833" s="270"/>
      <c r="AL833" s="270"/>
      <c r="AM833" s="270"/>
      <c r="AN833" s="270"/>
      <c r="AO833" s="270"/>
      <c r="AP833" s="270"/>
      <c r="AQ833" s="268"/>
      <c r="AR833" s="255"/>
      <c r="AS833" s="243"/>
      <c r="AT833" s="243"/>
      <c r="AU833" s="243"/>
    </row>
    <row r="834" spans="1:47" outlineLevel="2" x14ac:dyDescent="0.35">
      <c r="A834" s="243"/>
      <c r="B834" s="252"/>
      <c r="C834" s="245">
        <f>INT($C$814)+2</f>
        <v>3</v>
      </c>
      <c r="D834" s="268"/>
      <c r="E834" s="325"/>
      <c r="F834" s="325"/>
      <c r="G834" s="268"/>
      <c r="H834" s="577" t="s">
        <v>994</v>
      </c>
      <c r="I834" s="273"/>
      <c r="J834" s="273"/>
      <c r="K834" s="289">
        <f>i_s_len</f>
        <v>8</v>
      </c>
      <c r="L834" s="276">
        <v>3</v>
      </c>
      <c r="M834" s="273"/>
      <c r="N834" s="274" t="s">
        <v>623</v>
      </c>
      <c r="O834" s="273"/>
      <c r="P834" s="273"/>
      <c r="Q834" s="273"/>
      <c r="R834" s="273"/>
      <c r="S834" s="273"/>
      <c r="T834" s="273"/>
      <c r="U834" s="273"/>
      <c r="V834" s="273"/>
      <c r="W834" s="273"/>
      <c r="X834" s="273"/>
      <c r="Y834" s="405" t="s">
        <v>615</v>
      </c>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15" customHeight="1" outlineLevel="2" collapsed="1" x14ac:dyDescent="0.35">
      <c r="A835" s="243"/>
      <c r="B835" s="252"/>
      <c r="C835" s="245">
        <f>INT($C$814)+2</f>
        <v>3</v>
      </c>
      <c r="D835" s="268"/>
      <c r="E835" s="325"/>
      <c r="F835" s="325"/>
      <c r="G835" s="268"/>
      <c r="H835" s="371" t="s">
        <v>624</v>
      </c>
      <c r="I835" s="371" t="s">
        <v>616</v>
      </c>
      <c r="J835" s="371" t="s">
        <v>617</v>
      </c>
      <c r="K835" s="339" t="s">
        <v>1073</v>
      </c>
      <c r="L835" s="339"/>
      <c r="M835" s="339"/>
      <c r="N835" s="339"/>
      <c r="O835" s="339" t="s">
        <v>618</v>
      </c>
      <c r="P835" s="339"/>
      <c r="Q835" s="339"/>
      <c r="R835" s="339"/>
      <c r="S835" s="273"/>
      <c r="T835" s="273"/>
      <c r="U835" s="273"/>
      <c r="V835" s="273"/>
      <c r="W835" s="273"/>
      <c r="X835" s="273"/>
      <c r="Y835" s="410" t="s">
        <v>1073</v>
      </c>
      <c r="Z835" s="410"/>
      <c r="AA835" s="410"/>
      <c r="AB835" s="410"/>
      <c r="AC835" s="410" t="s">
        <v>618</v>
      </c>
      <c r="AD835" s="410"/>
      <c r="AE835" s="410"/>
      <c r="AF835" s="410"/>
      <c r="AG835" s="273"/>
      <c r="AH835" s="273"/>
      <c r="AI835" s="273"/>
      <c r="AJ835" s="273"/>
      <c r="AK835" s="273"/>
      <c r="AL835" s="273"/>
      <c r="AM835" s="273"/>
      <c r="AN835" s="273"/>
      <c r="AO835" s="273"/>
      <c r="AP835" s="273"/>
      <c r="AQ835" s="268"/>
      <c r="AR835" s="255"/>
      <c r="AS835" s="243"/>
      <c r="AT835" s="243"/>
      <c r="AU835" s="243"/>
    </row>
    <row r="836" spans="1:47" hidden="1" outlineLevel="4" x14ac:dyDescent="0.35">
      <c r="A836" s="243"/>
      <c r="B836" s="252"/>
      <c r="C836" s="245">
        <f t="shared" ref="C836:C844" si="195">INT($C$814)+4</f>
        <v>5</v>
      </c>
      <c r="D836" s="268"/>
      <c r="E836" s="325"/>
      <c r="F836" s="325"/>
      <c r="G836" s="268"/>
      <c r="H836" s="407" t="s">
        <v>625</v>
      </c>
      <c r="I836" s="408">
        <v>0</v>
      </c>
      <c r="J836" s="408" t="s">
        <v>626</v>
      </c>
      <c r="K836" s="411"/>
      <c r="L836" s="411"/>
      <c r="M836" s="411"/>
      <c r="N836" s="411"/>
      <c r="O836" s="412"/>
      <c r="P836" s="412"/>
      <c r="Q836" s="412"/>
      <c r="R836" s="412"/>
      <c r="S836" s="690" t="s">
        <v>995</v>
      </c>
      <c r="T836" s="273"/>
      <c r="U836" s="273"/>
      <c r="V836" s="273"/>
      <c r="W836" s="273"/>
      <c r="X836" s="273"/>
      <c r="Y836" s="413">
        <f>364*10</f>
        <v>3640</v>
      </c>
      <c r="Z836" s="413">
        <f t="shared" ref="Z836:AB844" si="196">364*10</f>
        <v>3640</v>
      </c>
      <c r="AA836" s="413">
        <f t="shared" si="196"/>
        <v>3640</v>
      </c>
      <c r="AB836" s="413">
        <f t="shared" si="196"/>
        <v>3640</v>
      </c>
      <c r="AC836" s="413">
        <v>10000</v>
      </c>
      <c r="AD836" s="413">
        <v>10000</v>
      </c>
      <c r="AE836" s="413">
        <v>10000</v>
      </c>
      <c r="AF836" s="413">
        <v>10000</v>
      </c>
      <c r="AG836" s="413"/>
      <c r="AH836" s="413"/>
      <c r="AI836" s="413"/>
      <c r="AJ836" s="413"/>
      <c r="AK836" s="715"/>
      <c r="AL836" s="715"/>
      <c r="AM836" s="715"/>
      <c r="AN836" s="715"/>
      <c r="AO836" s="715"/>
      <c r="AP836" s="715"/>
      <c r="AQ836" s="268"/>
      <c r="AR836" s="255"/>
      <c r="AS836" s="243"/>
      <c r="AT836" s="243"/>
      <c r="AU836" s="243"/>
    </row>
    <row r="837" spans="1:47" hidden="1" outlineLevel="4" x14ac:dyDescent="0.35">
      <c r="A837" s="243"/>
      <c r="B837" s="252"/>
      <c r="C837" s="245">
        <f t="shared" si="195"/>
        <v>5</v>
      </c>
      <c r="D837" s="268"/>
      <c r="E837" s="325"/>
      <c r="F837" s="325"/>
      <c r="G837" s="268"/>
      <c r="H837" s="289" t="s">
        <v>627</v>
      </c>
      <c r="I837" s="295"/>
      <c r="J837" s="289" t="s">
        <v>628</v>
      </c>
      <c r="K837" s="401"/>
      <c r="L837" s="401"/>
      <c r="M837" s="401"/>
      <c r="N837" s="401"/>
      <c r="O837" s="401"/>
      <c r="P837" s="401"/>
      <c r="Q837" s="401"/>
      <c r="R837" s="401"/>
      <c r="S837" s="273"/>
      <c r="T837" s="273"/>
      <c r="U837" s="273"/>
      <c r="V837" s="273"/>
      <c r="W837" s="273"/>
      <c r="X837" s="273"/>
      <c r="Y837" s="413">
        <f t="shared" ref="Y837:Y844" si="197">364*10</f>
        <v>3640</v>
      </c>
      <c r="Z837" s="413">
        <f t="shared" si="196"/>
        <v>3640</v>
      </c>
      <c r="AA837" s="413">
        <f t="shared" si="196"/>
        <v>3640</v>
      </c>
      <c r="AB837" s="413">
        <f t="shared" si="196"/>
        <v>3640</v>
      </c>
      <c r="AC837" s="413">
        <v>10000</v>
      </c>
      <c r="AD837" s="413">
        <v>10000</v>
      </c>
      <c r="AE837" s="413">
        <v>10000</v>
      </c>
      <c r="AF837" s="413">
        <v>10000</v>
      </c>
      <c r="AG837" s="409"/>
      <c r="AH837" s="409"/>
      <c r="AI837" s="409"/>
      <c r="AJ837" s="409"/>
      <c r="AK837" s="409"/>
      <c r="AL837" s="409"/>
      <c r="AM837" s="409"/>
      <c r="AN837" s="409"/>
      <c r="AO837" s="409"/>
      <c r="AP837" s="409"/>
      <c r="AQ837" s="268"/>
      <c r="AR837" s="255"/>
      <c r="AS837" s="243"/>
      <c r="AT837" s="243"/>
      <c r="AU837" s="243"/>
    </row>
    <row r="838" spans="1:47" hidden="1" outlineLevel="4" x14ac:dyDescent="0.35">
      <c r="A838" s="243"/>
      <c r="B838" s="252"/>
      <c r="C838" s="245">
        <f t="shared" si="195"/>
        <v>5</v>
      </c>
      <c r="D838" s="268"/>
      <c r="E838" s="325"/>
      <c r="F838" s="325"/>
      <c r="G838" s="268"/>
      <c r="H838" s="289" t="s">
        <v>629</v>
      </c>
      <c r="I838" s="295"/>
      <c r="J838" s="289" t="s">
        <v>628</v>
      </c>
      <c r="K838" s="401"/>
      <c r="L838" s="401"/>
      <c r="M838" s="401"/>
      <c r="N838" s="401"/>
      <c r="O838" s="401"/>
      <c r="P838" s="401"/>
      <c r="Q838" s="401"/>
      <c r="R838" s="401"/>
      <c r="S838" s="273"/>
      <c r="T838" s="273"/>
      <c r="U838" s="273"/>
      <c r="V838" s="273"/>
      <c r="W838" s="273"/>
      <c r="X838" s="273"/>
      <c r="Y838" s="413">
        <f t="shared" si="197"/>
        <v>3640</v>
      </c>
      <c r="Z838" s="413">
        <f t="shared" si="196"/>
        <v>3640</v>
      </c>
      <c r="AA838" s="413">
        <f t="shared" si="196"/>
        <v>3640</v>
      </c>
      <c r="AB838" s="413">
        <f t="shared" si="196"/>
        <v>3640</v>
      </c>
      <c r="AC838" s="413">
        <v>10000</v>
      </c>
      <c r="AD838" s="413">
        <v>10000</v>
      </c>
      <c r="AE838" s="413">
        <v>10000</v>
      </c>
      <c r="AF838" s="413">
        <v>10000</v>
      </c>
      <c r="AG838" s="409"/>
      <c r="AH838" s="409"/>
      <c r="AI838" s="409"/>
      <c r="AJ838" s="409"/>
      <c r="AK838" s="409"/>
      <c r="AL838" s="409"/>
      <c r="AM838" s="409"/>
      <c r="AN838" s="409"/>
      <c r="AO838" s="409"/>
      <c r="AP838" s="409"/>
      <c r="AQ838" s="268"/>
      <c r="AR838" s="255"/>
      <c r="AS838" s="243"/>
      <c r="AT838" s="243"/>
      <c r="AU838" s="243"/>
    </row>
    <row r="839" spans="1:47" hidden="1" outlineLevel="4" x14ac:dyDescent="0.35">
      <c r="A839" s="243"/>
      <c r="B839" s="252"/>
      <c r="C839" s="245">
        <f t="shared" si="195"/>
        <v>5</v>
      </c>
      <c r="D839" s="268"/>
      <c r="E839" s="325"/>
      <c r="F839" s="325"/>
      <c r="G839" s="268"/>
      <c r="H839" s="289">
        <v>3</v>
      </c>
      <c r="I839" s="295"/>
      <c r="J839" s="289" t="s">
        <v>628</v>
      </c>
      <c r="K839" s="401"/>
      <c r="L839" s="401"/>
      <c r="M839" s="401"/>
      <c r="N839" s="401"/>
      <c r="O839" s="401"/>
      <c r="P839" s="401"/>
      <c r="Q839" s="401"/>
      <c r="R839" s="401"/>
      <c r="S839" s="273"/>
      <c r="T839" s="273"/>
      <c r="U839" s="273"/>
      <c r="V839" s="273"/>
      <c r="W839" s="273"/>
      <c r="X839" s="273"/>
      <c r="Y839" s="413">
        <f t="shared" si="197"/>
        <v>3640</v>
      </c>
      <c r="Z839" s="413">
        <f t="shared" si="196"/>
        <v>3640</v>
      </c>
      <c r="AA839" s="413">
        <f t="shared" si="196"/>
        <v>3640</v>
      </c>
      <c r="AB839" s="413">
        <f t="shared" si="196"/>
        <v>3640</v>
      </c>
      <c r="AC839" s="413">
        <v>10000</v>
      </c>
      <c r="AD839" s="413">
        <v>10000</v>
      </c>
      <c r="AE839" s="413">
        <v>10000</v>
      </c>
      <c r="AF839" s="413">
        <v>10000</v>
      </c>
      <c r="AG839" s="409"/>
      <c r="AH839" s="409"/>
      <c r="AI839" s="409"/>
      <c r="AJ839" s="409"/>
      <c r="AK839" s="409"/>
      <c r="AL839" s="409"/>
      <c r="AM839" s="409"/>
      <c r="AN839" s="409"/>
      <c r="AO839" s="409"/>
      <c r="AP839" s="409"/>
      <c r="AQ839" s="268"/>
      <c r="AR839" s="255"/>
      <c r="AS839" s="243"/>
      <c r="AT839" s="243"/>
      <c r="AU839" s="243"/>
    </row>
    <row r="840" spans="1:47" hidden="1" outlineLevel="4" x14ac:dyDescent="0.35">
      <c r="A840" s="243"/>
      <c r="B840" s="252"/>
      <c r="C840" s="245">
        <f t="shared" si="195"/>
        <v>5</v>
      </c>
      <c r="D840" s="268"/>
      <c r="E840" s="325"/>
      <c r="F840" s="325"/>
      <c r="G840" s="268"/>
      <c r="H840" s="289">
        <v>4</v>
      </c>
      <c r="I840" s="295"/>
      <c r="J840" s="289" t="s">
        <v>628</v>
      </c>
      <c r="K840" s="401"/>
      <c r="L840" s="401"/>
      <c r="M840" s="401"/>
      <c r="N840" s="401"/>
      <c r="O840" s="401"/>
      <c r="P840" s="401"/>
      <c r="Q840" s="401"/>
      <c r="R840" s="401"/>
      <c r="S840" s="273"/>
      <c r="T840" s="273"/>
      <c r="U840" s="273"/>
      <c r="V840" s="273"/>
      <c r="W840" s="273"/>
      <c r="X840" s="273"/>
      <c r="Y840" s="413">
        <f t="shared" si="197"/>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v>5</v>
      </c>
      <c r="I841" s="295"/>
      <c r="J841" s="289" t="s">
        <v>628</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6</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7</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415">
        <v>8</v>
      </c>
      <c r="I844" s="416"/>
      <c r="J844" s="415" t="s">
        <v>628</v>
      </c>
      <c r="K844" s="417"/>
      <c r="L844" s="417"/>
      <c r="M844" s="417"/>
      <c r="N844" s="417"/>
      <c r="O844" s="418"/>
      <c r="P844" s="418"/>
      <c r="Q844" s="418"/>
      <c r="R844" s="418"/>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19"/>
      <c r="AH844" s="419"/>
      <c r="AI844" s="419"/>
      <c r="AJ844" s="419"/>
      <c r="AK844" s="715"/>
      <c r="AL844" s="715"/>
      <c r="AM844" s="715"/>
      <c r="AN844" s="715"/>
      <c r="AO844" s="715"/>
      <c r="AP844" s="715"/>
      <c r="AQ844" s="268"/>
      <c r="AR844" s="255"/>
      <c r="AS844" s="243"/>
      <c r="AT844" s="243"/>
      <c r="AU844" s="243"/>
    </row>
    <row r="845" spans="1:47" ht="22.5" hidden="1" customHeight="1" outlineLevel="3" x14ac:dyDescent="0.35">
      <c r="A845" s="243"/>
      <c r="B845" s="252"/>
      <c r="C845" s="245">
        <f t="shared" ref="C845:C862" si="198">INT($C$814)+3</f>
        <v>4</v>
      </c>
      <c r="D845" s="268"/>
      <c r="E845" s="325"/>
      <c r="F845" s="325"/>
      <c r="G845" s="268"/>
      <c r="H845" s="407" t="s">
        <v>625</v>
      </c>
      <c r="I845" s="408">
        <v>1</v>
      </c>
      <c r="J845" s="295" t="s">
        <v>630</v>
      </c>
      <c r="K845" s="414">
        <f>INT(4*30.4)</f>
        <v>121</v>
      </c>
      <c r="L845" s="414">
        <f>INT(4*30.4)</f>
        <v>121</v>
      </c>
      <c r="M845" s="414">
        <f>INT(4*30.4)</f>
        <v>121</v>
      </c>
      <c r="N845" s="414">
        <f>INT(4*30.4)</f>
        <v>121</v>
      </c>
      <c r="O845" s="414"/>
      <c r="P845" s="414"/>
      <c r="Q845" s="414"/>
      <c r="R845" s="414"/>
      <c r="S845" s="935" t="s">
        <v>1106</v>
      </c>
      <c r="T845" s="936"/>
      <c r="U845" s="936"/>
      <c r="V845" s="936"/>
      <c r="W845" s="937"/>
      <c r="X845" s="273"/>
      <c r="Y845" s="420">
        <f t="shared" ref="Y845:AB853" si="199">IF(K845="",0,K845)</f>
        <v>121</v>
      </c>
      <c r="Z845" s="420">
        <f t="shared" si="199"/>
        <v>121</v>
      </c>
      <c r="AA845" s="420">
        <f t="shared" si="199"/>
        <v>121</v>
      </c>
      <c r="AB845" s="420">
        <f t="shared" si="199"/>
        <v>121</v>
      </c>
      <c r="AC845" s="834">
        <f>IF(O845="",10000,O845)</f>
        <v>10000</v>
      </c>
      <c r="AD845" s="834">
        <f t="shared" ref="AD845:AF862" si="200">IF(P845="",10000,P845)</f>
        <v>10000</v>
      </c>
      <c r="AE845" s="834">
        <f t="shared" si="200"/>
        <v>10000</v>
      </c>
      <c r="AF845" s="834">
        <f t="shared" si="200"/>
        <v>10000</v>
      </c>
      <c r="AG845" s="413"/>
      <c r="AH845" s="413"/>
      <c r="AI845" s="413"/>
      <c r="AJ845" s="413"/>
      <c r="AK845" s="715"/>
      <c r="AL845" s="715"/>
      <c r="AM845" s="715"/>
      <c r="AN845" s="715"/>
      <c r="AO845" s="715"/>
      <c r="AP845" s="715"/>
      <c r="AQ845" s="268"/>
      <c r="AR845" s="255"/>
      <c r="AS845" s="243"/>
      <c r="AT845" s="243"/>
      <c r="AU845" s="243"/>
    </row>
    <row r="846" spans="1:47" hidden="1" outlineLevel="3" x14ac:dyDescent="0.35">
      <c r="A846" s="243"/>
      <c r="B846" s="252"/>
      <c r="C846" s="245">
        <f t="shared" si="198"/>
        <v>4</v>
      </c>
      <c r="D846" s="268"/>
      <c r="E846" s="325"/>
      <c r="F846" s="325"/>
      <c r="G846" s="268"/>
      <c r="H846" s="289" t="s">
        <v>627</v>
      </c>
      <c r="I846" s="295"/>
      <c r="J846" s="289" t="s">
        <v>628</v>
      </c>
      <c r="K846" s="414">
        <v>364</v>
      </c>
      <c r="L846" s="414">
        <v>364</v>
      </c>
      <c r="M846" s="414">
        <v>364</v>
      </c>
      <c r="N846" s="414">
        <v>364</v>
      </c>
      <c r="O846" s="414"/>
      <c r="P846" s="414"/>
      <c r="Q846" s="414"/>
      <c r="R846" s="414"/>
      <c r="S846" s="938"/>
      <c r="T846" s="939"/>
      <c r="U846" s="939"/>
      <c r="V846" s="939"/>
      <c r="W846" s="940"/>
      <c r="X846" s="273"/>
      <c r="Y846" s="420">
        <f t="shared" si="199"/>
        <v>364</v>
      </c>
      <c r="Z846" s="420">
        <f t="shared" si="199"/>
        <v>364</v>
      </c>
      <c r="AA846" s="420">
        <f t="shared" si="199"/>
        <v>364</v>
      </c>
      <c r="AB846" s="420">
        <f t="shared" si="199"/>
        <v>364</v>
      </c>
      <c r="AC846" s="834">
        <f t="shared" ref="AC846:AC862" si="201">IF(O846="",10000,O846)</f>
        <v>10000</v>
      </c>
      <c r="AD846" s="834">
        <f t="shared" si="200"/>
        <v>10000</v>
      </c>
      <c r="AE846" s="834">
        <f t="shared" si="200"/>
        <v>10000</v>
      </c>
      <c r="AF846" s="834">
        <f t="shared" si="200"/>
        <v>10000</v>
      </c>
      <c r="AG846" s="409"/>
      <c r="AH846" s="409"/>
      <c r="AI846" s="409"/>
      <c r="AJ846" s="409"/>
      <c r="AK846" s="409"/>
      <c r="AL846" s="409"/>
      <c r="AM846" s="409"/>
      <c r="AN846" s="409"/>
      <c r="AO846" s="409"/>
      <c r="AP846" s="409"/>
      <c r="AQ846" s="268"/>
      <c r="AR846" s="255"/>
      <c r="AS846" s="243"/>
      <c r="AT846" s="243"/>
      <c r="AU846" s="243"/>
    </row>
    <row r="847" spans="1:47" hidden="1" outlineLevel="3" x14ac:dyDescent="0.35">
      <c r="A847" s="243"/>
      <c r="B847" s="252"/>
      <c r="C847" s="245">
        <f t="shared" si="198"/>
        <v>4</v>
      </c>
      <c r="D847" s="268"/>
      <c r="E847" s="325"/>
      <c r="F847" s="325"/>
      <c r="G847" s="268"/>
      <c r="H847" s="289" t="s">
        <v>629</v>
      </c>
      <c r="I847" s="295"/>
      <c r="J847" s="289" t="s">
        <v>628</v>
      </c>
      <c r="K847" s="414">
        <f t="shared" ref="K847:K853" si="202">K846+364</f>
        <v>728</v>
      </c>
      <c r="L847" s="414">
        <f t="shared" ref="L847:N853" si="203">L846+364</f>
        <v>728</v>
      </c>
      <c r="M847" s="414">
        <f t="shared" si="203"/>
        <v>728</v>
      </c>
      <c r="N847" s="414">
        <f t="shared" si="203"/>
        <v>728</v>
      </c>
      <c r="O847" s="414"/>
      <c r="P847" s="414"/>
      <c r="Q847" s="414"/>
      <c r="R847" s="414"/>
      <c r="S847" s="938"/>
      <c r="T847" s="939"/>
      <c r="U847" s="939"/>
      <c r="V847" s="939"/>
      <c r="W847" s="940"/>
      <c r="X847" s="273"/>
      <c r="Y847" s="420">
        <f t="shared" si="199"/>
        <v>728</v>
      </c>
      <c r="Z847" s="420">
        <f t="shared" si="199"/>
        <v>728</v>
      </c>
      <c r="AA847" s="420">
        <f t="shared" si="199"/>
        <v>728</v>
      </c>
      <c r="AB847" s="420">
        <f t="shared" si="199"/>
        <v>728</v>
      </c>
      <c r="AC847" s="834">
        <f t="shared" si="201"/>
        <v>10000</v>
      </c>
      <c r="AD847" s="834">
        <f t="shared" si="200"/>
        <v>10000</v>
      </c>
      <c r="AE847" s="834">
        <f t="shared" si="200"/>
        <v>10000</v>
      </c>
      <c r="AF847" s="834">
        <f t="shared" si="200"/>
        <v>10000</v>
      </c>
      <c r="AG847" s="409"/>
      <c r="AH847" s="409"/>
      <c r="AI847" s="409"/>
      <c r="AJ847" s="409"/>
      <c r="AK847" s="409"/>
      <c r="AL847" s="409"/>
      <c r="AM847" s="409"/>
      <c r="AN847" s="409"/>
      <c r="AO847" s="409"/>
      <c r="AP847" s="409"/>
      <c r="AQ847" s="268"/>
      <c r="AR847" s="255"/>
      <c r="AS847" s="243"/>
      <c r="AT847" s="243"/>
      <c r="AU847" s="243"/>
    </row>
    <row r="848" spans="1:47" hidden="1" outlineLevel="3" x14ac:dyDescent="0.35">
      <c r="A848" s="243"/>
      <c r="B848" s="252"/>
      <c r="C848" s="245">
        <f t="shared" si="198"/>
        <v>4</v>
      </c>
      <c r="D848" s="268"/>
      <c r="E848" s="325"/>
      <c r="F848" s="325"/>
      <c r="G848" s="268"/>
      <c r="H848" s="289">
        <v>3</v>
      </c>
      <c r="I848" s="295"/>
      <c r="J848" s="289" t="s">
        <v>628</v>
      </c>
      <c r="K848" s="414">
        <f t="shared" si="202"/>
        <v>1092</v>
      </c>
      <c r="L848" s="414">
        <f t="shared" si="203"/>
        <v>1092</v>
      </c>
      <c r="M848" s="414">
        <f t="shared" si="203"/>
        <v>1092</v>
      </c>
      <c r="N848" s="414">
        <f t="shared" si="203"/>
        <v>1092</v>
      </c>
      <c r="O848" s="414"/>
      <c r="P848" s="414"/>
      <c r="Q848" s="414"/>
      <c r="R848" s="414"/>
      <c r="S848" s="938"/>
      <c r="T848" s="939"/>
      <c r="U848" s="939"/>
      <c r="V848" s="939"/>
      <c r="W848" s="940"/>
      <c r="X848" s="273"/>
      <c r="Y848" s="420">
        <f t="shared" si="199"/>
        <v>1092</v>
      </c>
      <c r="Z848" s="420">
        <f t="shared" si="199"/>
        <v>1092</v>
      </c>
      <c r="AA848" s="420">
        <f t="shared" si="199"/>
        <v>1092</v>
      </c>
      <c r="AB848" s="420">
        <f t="shared" si="199"/>
        <v>1092</v>
      </c>
      <c r="AC848" s="834">
        <f t="shared" si="201"/>
        <v>10000</v>
      </c>
      <c r="AD848" s="834">
        <f t="shared" si="200"/>
        <v>10000</v>
      </c>
      <c r="AE848" s="834">
        <f t="shared" si="200"/>
        <v>10000</v>
      </c>
      <c r="AF848" s="834">
        <f t="shared" si="200"/>
        <v>10000</v>
      </c>
      <c r="AG848" s="409"/>
      <c r="AH848" s="409"/>
      <c r="AI848" s="409"/>
      <c r="AJ848" s="409"/>
      <c r="AK848" s="409"/>
      <c r="AL848" s="409"/>
      <c r="AM848" s="409"/>
      <c r="AN848" s="409"/>
      <c r="AO848" s="409"/>
      <c r="AP848" s="409"/>
      <c r="AQ848" s="268"/>
      <c r="AR848" s="255"/>
      <c r="AS848" s="243"/>
      <c r="AT848" s="243"/>
      <c r="AU848" s="243"/>
    </row>
    <row r="849" spans="1:47" hidden="1" outlineLevel="3" x14ac:dyDescent="0.35">
      <c r="A849" s="243"/>
      <c r="B849" s="252"/>
      <c r="C849" s="245">
        <f t="shared" si="198"/>
        <v>4</v>
      </c>
      <c r="D849" s="268"/>
      <c r="E849" s="325"/>
      <c r="F849" s="325"/>
      <c r="G849" s="268"/>
      <c r="H849" s="289">
        <v>4</v>
      </c>
      <c r="I849" s="295"/>
      <c r="J849" s="289" t="s">
        <v>628</v>
      </c>
      <c r="K849" s="414">
        <f t="shared" si="202"/>
        <v>1456</v>
      </c>
      <c r="L849" s="414">
        <f t="shared" si="203"/>
        <v>1456</v>
      </c>
      <c r="M849" s="414">
        <f t="shared" si="203"/>
        <v>1456</v>
      </c>
      <c r="N849" s="414">
        <f t="shared" si="203"/>
        <v>1456</v>
      </c>
      <c r="O849" s="414"/>
      <c r="P849" s="414"/>
      <c r="Q849" s="414"/>
      <c r="R849" s="414"/>
      <c r="S849" s="938"/>
      <c r="T849" s="939"/>
      <c r="U849" s="939"/>
      <c r="V849" s="939"/>
      <c r="W849" s="940"/>
      <c r="X849" s="273"/>
      <c r="Y849" s="420">
        <f t="shared" si="199"/>
        <v>1456</v>
      </c>
      <c r="Z849" s="420">
        <f t="shared" si="199"/>
        <v>1456</v>
      </c>
      <c r="AA849" s="420">
        <f t="shared" si="199"/>
        <v>1456</v>
      </c>
      <c r="AB849" s="420">
        <f t="shared" si="199"/>
        <v>1456</v>
      </c>
      <c r="AC849" s="834">
        <f t="shared" si="201"/>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v>5</v>
      </c>
      <c r="I850" s="295"/>
      <c r="J850" s="289" t="s">
        <v>628</v>
      </c>
      <c r="K850" s="414">
        <f t="shared" si="202"/>
        <v>1820</v>
      </c>
      <c r="L850" s="414">
        <f t="shared" si="203"/>
        <v>1820</v>
      </c>
      <c r="M850" s="414">
        <f t="shared" si="203"/>
        <v>1820</v>
      </c>
      <c r="N850" s="414">
        <f t="shared" si="203"/>
        <v>1820</v>
      </c>
      <c r="O850" s="414"/>
      <c r="P850" s="414"/>
      <c r="Q850" s="414"/>
      <c r="R850" s="414"/>
      <c r="S850" s="938"/>
      <c r="T850" s="939"/>
      <c r="U850" s="939"/>
      <c r="V850" s="939"/>
      <c r="W850" s="940"/>
      <c r="X850" s="273"/>
      <c r="Y850" s="420">
        <f t="shared" si="199"/>
        <v>1820</v>
      </c>
      <c r="Z850" s="420">
        <f t="shared" si="199"/>
        <v>1820</v>
      </c>
      <c r="AA850" s="420">
        <f t="shared" si="199"/>
        <v>1820</v>
      </c>
      <c r="AB850" s="420">
        <f t="shared" si="199"/>
        <v>1820</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6</v>
      </c>
      <c r="I851" s="295"/>
      <c r="J851" s="289" t="s">
        <v>628</v>
      </c>
      <c r="K851" s="414">
        <f t="shared" si="202"/>
        <v>2184</v>
      </c>
      <c r="L851" s="414">
        <f t="shared" si="203"/>
        <v>2184</v>
      </c>
      <c r="M851" s="414">
        <f t="shared" si="203"/>
        <v>2184</v>
      </c>
      <c r="N851" s="414">
        <f t="shared" si="203"/>
        <v>2184</v>
      </c>
      <c r="O851" s="414"/>
      <c r="P851" s="414"/>
      <c r="Q851" s="414"/>
      <c r="R851" s="414"/>
      <c r="S851" s="938"/>
      <c r="T851" s="939"/>
      <c r="U851" s="939"/>
      <c r="V851" s="939"/>
      <c r="W851" s="940"/>
      <c r="X851" s="273"/>
      <c r="Y851" s="420">
        <f t="shared" si="199"/>
        <v>2184</v>
      </c>
      <c r="Z851" s="420">
        <f t="shared" si="199"/>
        <v>2184</v>
      </c>
      <c r="AA851" s="420">
        <f t="shared" si="199"/>
        <v>2184</v>
      </c>
      <c r="AB851" s="420">
        <f t="shared" si="199"/>
        <v>2184</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7</v>
      </c>
      <c r="I852" s="295"/>
      <c r="J852" s="289" t="s">
        <v>628</v>
      </c>
      <c r="K852" s="414">
        <f t="shared" si="202"/>
        <v>2548</v>
      </c>
      <c r="L852" s="414">
        <f t="shared" si="203"/>
        <v>2548</v>
      </c>
      <c r="M852" s="414">
        <f t="shared" si="203"/>
        <v>2548</v>
      </c>
      <c r="N852" s="414">
        <f t="shared" si="203"/>
        <v>2548</v>
      </c>
      <c r="O852" s="414"/>
      <c r="P852" s="414"/>
      <c r="Q852" s="414"/>
      <c r="R852" s="414"/>
      <c r="S852" s="938"/>
      <c r="T852" s="939"/>
      <c r="U852" s="939"/>
      <c r="V852" s="939"/>
      <c r="W852" s="940"/>
      <c r="X852" s="273"/>
      <c r="Y852" s="420">
        <f t="shared" si="199"/>
        <v>2548</v>
      </c>
      <c r="Z852" s="420">
        <f t="shared" si="199"/>
        <v>2548</v>
      </c>
      <c r="AA852" s="420">
        <f t="shared" si="199"/>
        <v>2548</v>
      </c>
      <c r="AB852" s="420">
        <f t="shared" si="199"/>
        <v>2548</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415">
        <v>8</v>
      </c>
      <c r="I853" s="416"/>
      <c r="J853" s="415" t="s">
        <v>628</v>
      </c>
      <c r="K853" s="414">
        <f t="shared" si="202"/>
        <v>2912</v>
      </c>
      <c r="L853" s="414">
        <f t="shared" si="203"/>
        <v>2912</v>
      </c>
      <c r="M853" s="414">
        <f t="shared" si="203"/>
        <v>2912</v>
      </c>
      <c r="N853" s="414">
        <f t="shared" si="203"/>
        <v>2912</v>
      </c>
      <c r="O853" s="414"/>
      <c r="P853" s="414"/>
      <c r="Q853" s="414"/>
      <c r="R853" s="414"/>
      <c r="S853" s="938"/>
      <c r="T853" s="939"/>
      <c r="U853" s="939"/>
      <c r="V853" s="939"/>
      <c r="W853" s="940"/>
      <c r="X853" s="273"/>
      <c r="Y853" s="420">
        <f t="shared" si="199"/>
        <v>2912</v>
      </c>
      <c r="Z853" s="420">
        <f t="shared" si="199"/>
        <v>2912</v>
      </c>
      <c r="AA853" s="420">
        <f t="shared" si="199"/>
        <v>2912</v>
      </c>
      <c r="AB853" s="420">
        <f t="shared" si="199"/>
        <v>2912</v>
      </c>
      <c r="AC853" s="834">
        <f t="shared" si="201"/>
        <v>10000</v>
      </c>
      <c r="AD853" s="834">
        <f t="shared" si="200"/>
        <v>10000</v>
      </c>
      <c r="AE853" s="834">
        <f t="shared" si="200"/>
        <v>10000</v>
      </c>
      <c r="AF853" s="834">
        <f t="shared" si="200"/>
        <v>10000</v>
      </c>
      <c r="AG853" s="419"/>
      <c r="AH853" s="419"/>
      <c r="AI853" s="419"/>
      <c r="AJ853" s="419"/>
      <c r="AK853" s="715"/>
      <c r="AL853" s="715"/>
      <c r="AM853" s="715"/>
      <c r="AN853" s="715"/>
      <c r="AO853" s="715"/>
      <c r="AP853" s="715"/>
      <c r="AQ853" s="268"/>
      <c r="AR853" s="255"/>
      <c r="AS853" s="243"/>
      <c r="AT853" s="243"/>
      <c r="AU853" s="243"/>
    </row>
    <row r="854" spans="1:47" hidden="1" outlineLevel="3" x14ac:dyDescent="0.35">
      <c r="A854" s="243"/>
      <c r="B854" s="252"/>
      <c r="C854" s="245">
        <f t="shared" si="198"/>
        <v>4</v>
      </c>
      <c r="D854" s="268"/>
      <c r="E854" s="325"/>
      <c r="F854" s="325"/>
      <c r="G854" s="268"/>
      <c r="H854" s="407" t="s">
        <v>625</v>
      </c>
      <c r="I854" s="408">
        <v>2</v>
      </c>
      <c r="J854" s="408" t="s">
        <v>631</v>
      </c>
      <c r="K854" s="414"/>
      <c r="L854" s="414"/>
      <c r="M854" s="414"/>
      <c r="N854" s="414"/>
      <c r="O854" s="414">
        <v>45</v>
      </c>
      <c r="P854" s="414">
        <v>45</v>
      </c>
      <c r="Q854" s="414">
        <v>45</v>
      </c>
      <c r="R854" s="414">
        <v>47</v>
      </c>
      <c r="S854" s="938"/>
      <c r="T854" s="939"/>
      <c r="U854" s="939"/>
      <c r="V854" s="939"/>
      <c r="W854" s="940"/>
      <c r="X854" s="273"/>
      <c r="Y854" s="421">
        <f>IF(K854="",10*364,K854)</f>
        <v>3640</v>
      </c>
      <c r="Z854" s="421">
        <f t="shared" ref="Z854:AB862" si="204">IF(L854="",10*364,L854)</f>
        <v>3640</v>
      </c>
      <c r="AA854" s="421">
        <f t="shared" si="204"/>
        <v>3640</v>
      </c>
      <c r="AB854" s="421">
        <f t="shared" si="204"/>
        <v>3640</v>
      </c>
      <c r="AC854" s="834">
        <f t="shared" si="201"/>
        <v>45</v>
      </c>
      <c r="AD854" s="834">
        <f t="shared" si="200"/>
        <v>45</v>
      </c>
      <c r="AE854" s="834">
        <f t="shared" si="200"/>
        <v>45</v>
      </c>
      <c r="AF854" s="834">
        <f t="shared" si="200"/>
        <v>47</v>
      </c>
      <c r="AG854" s="413"/>
      <c r="AH854" s="413"/>
      <c r="AI854" s="413"/>
      <c r="AJ854" s="413"/>
      <c r="AK854" s="715"/>
      <c r="AL854" s="715"/>
      <c r="AM854" s="715"/>
      <c r="AN854" s="715"/>
      <c r="AO854" s="715"/>
      <c r="AP854" s="715"/>
      <c r="AQ854" s="268"/>
      <c r="AR854" s="255"/>
      <c r="AS854" s="243"/>
      <c r="AT854" s="243"/>
      <c r="AU854" s="243"/>
    </row>
    <row r="855" spans="1:47" hidden="1" outlineLevel="3" x14ac:dyDescent="0.35">
      <c r="A855" s="243"/>
      <c r="B855" s="252"/>
      <c r="C855" s="245">
        <f t="shared" si="198"/>
        <v>4</v>
      </c>
      <c r="D855" s="268"/>
      <c r="E855" s="325"/>
      <c r="F855" s="325"/>
      <c r="G855" s="268"/>
      <c r="H855" s="289" t="s">
        <v>627</v>
      </c>
      <c r="I855" s="295"/>
      <c r="J855" s="295" t="s">
        <v>631</v>
      </c>
      <c r="K855" s="414">
        <f>INT(15*30.4)-7</f>
        <v>449</v>
      </c>
      <c r="L855" s="414">
        <v>449</v>
      </c>
      <c r="M855" s="414">
        <v>449</v>
      </c>
      <c r="N855" s="414">
        <v>449</v>
      </c>
      <c r="O855" s="414">
        <v>45</v>
      </c>
      <c r="P855" s="414">
        <v>45</v>
      </c>
      <c r="Q855" s="414">
        <v>45</v>
      </c>
      <c r="R855" s="414">
        <v>47</v>
      </c>
      <c r="S855" s="938"/>
      <c r="T855" s="939"/>
      <c r="U855" s="939"/>
      <c r="V855" s="939"/>
      <c r="W855" s="940"/>
      <c r="X855" s="273"/>
      <c r="Y855" s="421">
        <f t="shared" ref="Y855:Y862" si="205">IF(K855="",10*364,K855)</f>
        <v>449</v>
      </c>
      <c r="Z855" s="421">
        <f t="shared" si="204"/>
        <v>449</v>
      </c>
      <c r="AA855" s="421">
        <f t="shared" si="204"/>
        <v>449</v>
      </c>
      <c r="AB855" s="421">
        <f t="shared" si="204"/>
        <v>449</v>
      </c>
      <c r="AC855" s="834">
        <f t="shared" si="201"/>
        <v>45</v>
      </c>
      <c r="AD855" s="834">
        <f t="shared" si="200"/>
        <v>45</v>
      </c>
      <c r="AE855" s="834">
        <f t="shared" si="200"/>
        <v>45</v>
      </c>
      <c r="AF855" s="834">
        <f t="shared" si="200"/>
        <v>47</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t="s">
        <v>629</v>
      </c>
      <c r="I856" s="295"/>
      <c r="J856" s="295" t="s">
        <v>996</v>
      </c>
      <c r="K856" s="414"/>
      <c r="L856" s="414"/>
      <c r="M856" s="414"/>
      <c r="N856" s="414"/>
      <c r="O856" s="414"/>
      <c r="P856" s="414"/>
      <c r="Q856" s="414"/>
      <c r="R856" s="414"/>
      <c r="S856" s="938"/>
      <c r="T856" s="939"/>
      <c r="U856" s="939"/>
      <c r="V856" s="939"/>
      <c r="W856" s="940"/>
      <c r="X856" s="273"/>
      <c r="Y856" s="421">
        <f t="shared" si="205"/>
        <v>3640</v>
      </c>
      <c r="Z856" s="421">
        <f t="shared" si="204"/>
        <v>3640</v>
      </c>
      <c r="AA856" s="421">
        <f t="shared" si="204"/>
        <v>3640</v>
      </c>
      <c r="AB856" s="421">
        <f t="shared" si="204"/>
        <v>3640</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289">
        <v>3</v>
      </c>
      <c r="I857" s="295"/>
      <c r="J857" s="289" t="s">
        <v>628</v>
      </c>
      <c r="K857" s="414"/>
      <c r="L857" s="414"/>
      <c r="M857" s="414"/>
      <c r="N857" s="414"/>
      <c r="O857" s="414"/>
      <c r="P857" s="414"/>
      <c r="Q857" s="414"/>
      <c r="R857" s="414"/>
      <c r="S857" s="938"/>
      <c r="T857" s="939"/>
      <c r="U857" s="939"/>
      <c r="V857" s="939"/>
      <c r="W857" s="940"/>
      <c r="X857" s="273"/>
      <c r="Y857" s="421">
        <f t="shared" si="205"/>
        <v>3640</v>
      </c>
      <c r="Z857" s="421">
        <f t="shared" si="204"/>
        <v>3640</v>
      </c>
      <c r="AA857" s="421">
        <f t="shared" si="204"/>
        <v>3640</v>
      </c>
      <c r="AB857" s="421">
        <f t="shared" si="204"/>
        <v>3640</v>
      </c>
      <c r="AC857" s="834">
        <f t="shared" si="201"/>
        <v>10000</v>
      </c>
      <c r="AD857" s="834">
        <f t="shared" si="200"/>
        <v>10000</v>
      </c>
      <c r="AE857" s="834">
        <f t="shared" si="200"/>
        <v>10000</v>
      </c>
      <c r="AF857" s="834">
        <f t="shared" si="200"/>
        <v>10000</v>
      </c>
      <c r="AG857" s="409"/>
      <c r="AH857" s="409"/>
      <c r="AI857" s="409"/>
      <c r="AJ857" s="409"/>
      <c r="AK857" s="409"/>
      <c r="AL857" s="409"/>
      <c r="AM857" s="409"/>
      <c r="AN857" s="409"/>
      <c r="AO857" s="409"/>
      <c r="AP857" s="409"/>
      <c r="AQ857" s="268"/>
      <c r="AR857" s="255"/>
      <c r="AS857" s="243"/>
      <c r="AT857" s="243"/>
      <c r="AU857" s="243"/>
    </row>
    <row r="858" spans="1:47" hidden="1" outlineLevel="3" x14ac:dyDescent="0.35">
      <c r="A858" s="243"/>
      <c r="B858" s="252"/>
      <c r="C858" s="245">
        <f t="shared" si="198"/>
        <v>4</v>
      </c>
      <c r="D858" s="268"/>
      <c r="E858" s="325"/>
      <c r="F858" s="325"/>
      <c r="G858" s="268"/>
      <c r="H858" s="289">
        <v>4</v>
      </c>
      <c r="I858" s="295"/>
      <c r="J858" s="289" t="s">
        <v>628</v>
      </c>
      <c r="K858" s="414"/>
      <c r="L858" s="414"/>
      <c r="M858" s="414"/>
      <c r="N858" s="414"/>
      <c r="O858" s="414"/>
      <c r="P858" s="414"/>
      <c r="Q858" s="414"/>
      <c r="R858" s="414"/>
      <c r="S858" s="938"/>
      <c r="T858" s="939"/>
      <c r="U858" s="939"/>
      <c r="V858" s="939"/>
      <c r="W858" s="940"/>
      <c r="X858" s="273"/>
      <c r="Y858" s="421">
        <f t="shared" si="205"/>
        <v>3640</v>
      </c>
      <c r="Z858" s="421">
        <f t="shared" si="204"/>
        <v>3640</v>
      </c>
      <c r="AA858" s="421">
        <f t="shared" si="204"/>
        <v>3640</v>
      </c>
      <c r="AB858" s="421">
        <f t="shared" si="204"/>
        <v>3640</v>
      </c>
      <c r="AC858" s="834">
        <f t="shared" si="201"/>
        <v>10000</v>
      </c>
      <c r="AD858" s="834">
        <f t="shared" si="200"/>
        <v>10000</v>
      </c>
      <c r="AE858" s="834">
        <f t="shared" si="200"/>
        <v>10000</v>
      </c>
      <c r="AF858" s="834">
        <f t="shared" si="200"/>
        <v>10000</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v>5</v>
      </c>
      <c r="I859" s="295"/>
      <c r="J859" s="289" t="s">
        <v>628</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6</v>
      </c>
      <c r="I860" s="295"/>
      <c r="J860" s="289" t="s">
        <v>628</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7</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415">
        <v>8</v>
      </c>
      <c r="I862" s="416"/>
      <c r="J862" s="415" t="s">
        <v>628</v>
      </c>
      <c r="K862" s="414"/>
      <c r="L862" s="414"/>
      <c r="M862" s="414"/>
      <c r="N862" s="414"/>
      <c r="O862" s="414"/>
      <c r="P862" s="414"/>
      <c r="Q862" s="414"/>
      <c r="R862" s="414"/>
      <c r="S862" s="941"/>
      <c r="T862" s="942"/>
      <c r="U862" s="942"/>
      <c r="V862" s="942"/>
      <c r="W862" s="943"/>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19"/>
      <c r="AH862" s="419"/>
      <c r="AI862" s="419"/>
      <c r="AJ862" s="419"/>
      <c r="AK862" s="715"/>
      <c r="AL862" s="715"/>
      <c r="AM862" s="715"/>
      <c r="AN862" s="715"/>
      <c r="AO862" s="715"/>
      <c r="AP862" s="715"/>
      <c r="AQ862" s="268"/>
      <c r="AR862" s="255"/>
      <c r="AS862" s="243"/>
      <c r="AT862" s="243"/>
      <c r="AU862" s="243"/>
    </row>
    <row r="863" spans="1:47" ht="5.15" customHeight="1" outlineLevel="2" x14ac:dyDescent="0.35">
      <c r="A863" s="243"/>
      <c r="B863" s="252"/>
      <c r="C863" s="245">
        <f>INT($C$814)+2.005</f>
        <v>3.0049999999999999</v>
      </c>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c r="AC863" s="268"/>
      <c r="AD863" s="268"/>
      <c r="AE863" s="268"/>
      <c r="AF863" s="268"/>
      <c r="AG863" s="268"/>
      <c r="AH863" s="268"/>
      <c r="AI863" s="268"/>
      <c r="AJ863" s="268"/>
      <c r="AK863" s="268"/>
      <c r="AL863" s="268"/>
      <c r="AM863" s="268"/>
      <c r="AN863" s="268"/>
      <c r="AO863" s="268"/>
      <c r="AP863" s="268"/>
      <c r="AQ863" s="268" t="s">
        <v>395</v>
      </c>
      <c r="AR863" s="255"/>
      <c r="AS863" s="243"/>
      <c r="AT863" s="243"/>
      <c r="AU863" s="243"/>
    </row>
    <row r="864" spans="1:47" ht="5.15" customHeight="1" outlineLevel="2" x14ac:dyDescent="0.35">
      <c r="A864" s="243"/>
      <c r="B864" s="252"/>
      <c r="C864" s="245">
        <f>INT($C$814)+2.005</f>
        <v>3.0049999999999999</v>
      </c>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c r="AC864" s="268"/>
      <c r="AD864" s="268"/>
      <c r="AE864" s="268"/>
      <c r="AF864" s="268"/>
      <c r="AG864" s="268"/>
      <c r="AH864" s="268"/>
      <c r="AI864" s="268"/>
      <c r="AJ864" s="268"/>
      <c r="AK864" s="268"/>
      <c r="AL864" s="268"/>
      <c r="AM864" s="268"/>
      <c r="AN864" s="268"/>
      <c r="AO864" s="268"/>
      <c r="AP864" s="268"/>
      <c r="AQ864" s="268"/>
      <c r="AR864" s="255"/>
      <c r="AS864" s="243"/>
      <c r="AT864" s="243"/>
      <c r="AU864" s="243"/>
    </row>
    <row r="865" spans="1:47" ht="5.15" customHeight="1" outlineLevel="1" x14ac:dyDescent="0.35">
      <c r="A865" s="243"/>
      <c r="B865" s="278"/>
      <c r="C865" s="279">
        <f>INT($C$814)+1.005</f>
        <v>2.0049999999999999</v>
      </c>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1" t="s">
        <v>113</v>
      </c>
      <c r="AS865" s="243"/>
      <c r="AT865" s="243"/>
      <c r="AU865" s="243"/>
    </row>
    <row r="866" spans="1:47" ht="5.15" customHeight="1" x14ac:dyDescent="0.35">
      <c r="A866" s="243"/>
      <c r="B866" s="282"/>
      <c r="C866" s="283">
        <f>INT($C$814)+0.005</f>
        <v>1.0049999999999999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43"/>
      <c r="AT866" s="243"/>
      <c r="AU866" s="243"/>
    </row>
    <row r="867" spans="1:47" outlineLevel="2" x14ac:dyDescent="0.35">
      <c r="A867" s="243"/>
      <c r="B867" s="243"/>
      <c r="C867" s="245">
        <f>INT($C$814)+2</f>
        <v>3</v>
      </c>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row>
    <row r="868" spans="1:47" outlineLevel="2" x14ac:dyDescent="0.35">
      <c r="A868" s="243"/>
      <c r="B868" s="243"/>
      <c r="C868" s="245">
        <f>INT($C$872)+2</f>
        <v>3</v>
      </c>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row>
    <row r="869" spans="1:47" ht="5.15" customHeight="1" thickBot="1" x14ac:dyDescent="0.4">
      <c r="A869" s="243"/>
      <c r="B869" s="246"/>
      <c r="C869" s="247">
        <f>INT($C$872)+0.005</f>
        <v>1.0049999999999999</v>
      </c>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c r="AG869" s="246"/>
      <c r="AH869" s="246"/>
      <c r="AI869" s="246"/>
      <c r="AJ869" s="246"/>
      <c r="AK869" s="246"/>
      <c r="AL869" s="246"/>
      <c r="AM869" s="246"/>
      <c r="AN869" s="246"/>
      <c r="AO869" s="246"/>
      <c r="AP869" s="246"/>
      <c r="AQ869" s="246"/>
      <c r="AR869" s="246"/>
      <c r="AS869" s="243"/>
      <c r="AT869" s="243"/>
      <c r="AU869" s="243"/>
    </row>
    <row r="870" spans="1:47" ht="5.15" customHeight="1" outlineLevel="1" collapsed="1" x14ac:dyDescent="0.35">
      <c r="A870" s="243"/>
      <c r="B870" s="248" t="s">
        <v>0</v>
      </c>
      <c r="C870" s="249">
        <f>INT($C$872)+1.005</f>
        <v>2.0049999999999999</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1"/>
      <c r="AS870" s="243"/>
      <c r="AT870" s="243"/>
      <c r="AU870" s="243"/>
    </row>
    <row r="871" spans="1:47" hidden="1" outlineLevel="4" x14ac:dyDescent="0.35">
      <c r="A871" s="243"/>
      <c r="B871" s="252"/>
      <c r="C871" s="245">
        <f>INT(MAX($C$882:$C$992))+1</f>
        <v>5</v>
      </c>
      <c r="D871" s="253"/>
      <c r="E871" s="253"/>
      <c r="F871" s="253"/>
      <c r="G871" s="253"/>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3"/>
      <c r="AR871" s="255"/>
      <c r="AS871" s="243"/>
      <c r="AT871" s="243"/>
      <c r="AU871" s="243"/>
    </row>
    <row r="872" spans="1:47" ht="20.149999999999999" customHeight="1" x14ac:dyDescent="0.35">
      <c r="A872" s="243"/>
      <c r="B872" s="252"/>
      <c r="C872" s="245">
        <v>1.02</v>
      </c>
      <c r="D872" s="256"/>
      <c r="E872" s="318" t="s">
        <v>382</v>
      </c>
      <c r="F872" s="319"/>
      <c r="G872" s="257"/>
      <c r="H872" s="632" t="str">
        <f>COUNTIFS($B$1:$B872, "«")&amp;" Sheep: Husbandry &amp; Labour requirements"</f>
        <v>6 Sheep: Husbandry &amp; Labour requirements</v>
      </c>
      <c r="I872" s="284"/>
      <c r="J872" s="284"/>
      <c r="K872" s="284"/>
      <c r="L872" s="284"/>
      <c r="M872" s="284"/>
      <c r="N872" s="284"/>
      <c r="O872" s="284"/>
      <c r="P872" s="284"/>
      <c r="Q872" s="284"/>
      <c r="R872" s="284"/>
      <c r="S872" s="284"/>
      <c r="T872" s="284"/>
      <c r="U872" s="284"/>
      <c r="V872" s="284"/>
      <c r="W872" s="399"/>
      <c r="X872" s="284"/>
      <c r="Y872" s="284"/>
      <c r="Z872" s="284"/>
      <c r="AA872" s="284"/>
      <c r="AB872" s="284"/>
      <c r="AC872" s="284"/>
      <c r="AD872" s="284"/>
      <c r="AE872" s="284"/>
      <c r="AF872" s="284"/>
      <c r="AG872" s="284"/>
      <c r="AH872" s="284"/>
      <c r="AI872" s="284"/>
      <c r="AJ872" s="284"/>
      <c r="AK872" s="284"/>
      <c r="AL872" s="284"/>
      <c r="AM872" s="284"/>
      <c r="AN872" s="284"/>
      <c r="AO872" s="284"/>
      <c r="AP872" s="284"/>
      <c r="AQ872" s="321"/>
      <c r="AR872" s="255"/>
      <c r="AS872" s="243"/>
      <c r="AT872" s="243"/>
      <c r="AU872" s="243"/>
    </row>
    <row r="873" spans="1:47" ht="20.149999999999999" customHeight="1" outlineLevel="1" x14ac:dyDescent="0.35">
      <c r="A873" s="243"/>
      <c r="B873" s="252"/>
      <c r="C873" s="245">
        <f>INT($C$872)+1.02</f>
        <v>2.02</v>
      </c>
      <c r="D873" s="256"/>
      <c r="E873" s="318" t="s">
        <v>384</v>
      </c>
      <c r="F873" s="322">
        <v>1</v>
      </c>
      <c r="G873" s="261"/>
      <c r="H873" s="262" t="s">
        <v>632</v>
      </c>
      <c r="I873" s="263"/>
      <c r="J873" s="263"/>
      <c r="K873" s="263"/>
      <c r="L873" s="263"/>
      <c r="M873" s="263"/>
      <c r="N873" s="263"/>
      <c r="O873" s="263"/>
      <c r="P873" s="263"/>
      <c r="Q873" s="263"/>
      <c r="R873" s="263"/>
      <c r="S873" s="263"/>
      <c r="T873" s="263"/>
      <c r="U873" s="263"/>
      <c r="V873" s="263"/>
      <c r="W873" s="400"/>
      <c r="X873" s="263"/>
      <c r="Y873" s="263"/>
      <c r="Z873" s="263"/>
      <c r="AA873" s="263"/>
      <c r="AB873" s="263"/>
      <c r="AC873" s="263"/>
      <c r="AD873" s="263"/>
      <c r="AE873" s="263"/>
      <c r="AF873" s="263"/>
      <c r="AG873" s="263"/>
      <c r="AH873" s="263"/>
      <c r="AI873" s="263"/>
      <c r="AJ873" s="263"/>
      <c r="AK873" s="263"/>
      <c r="AL873" s="263"/>
      <c r="AM873" s="263"/>
      <c r="AN873" s="263"/>
      <c r="AO873" s="263"/>
      <c r="AP873" s="263"/>
      <c r="AQ873" s="324"/>
      <c r="AR873" s="255"/>
      <c r="AS873" s="243"/>
      <c r="AT873" s="243"/>
      <c r="AU873" s="243"/>
    </row>
    <row r="874" spans="1:47" ht="5.15" customHeight="1" outlineLevel="2" x14ac:dyDescent="0.35">
      <c r="A874" s="243"/>
      <c r="B874" s="252"/>
      <c r="C874" s="245">
        <f>INT($C$872)+2.005</f>
        <v>3.0049999999999999</v>
      </c>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5"/>
      <c r="AS874" s="243"/>
      <c r="AT874" s="243"/>
      <c r="AU874" s="243"/>
    </row>
    <row r="875" spans="1:47" outlineLevel="2" x14ac:dyDescent="0.35">
      <c r="A875" s="243"/>
      <c r="B875" s="252"/>
      <c r="C875" s="245">
        <f>INT($C$872)+2</f>
        <v>3</v>
      </c>
      <c r="D875" s="253"/>
      <c r="E875" s="325"/>
      <c r="F875" s="325"/>
      <c r="G875" s="253"/>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c r="AE875" s="266"/>
      <c r="AF875" s="266"/>
      <c r="AG875" s="266"/>
      <c r="AH875" s="266"/>
      <c r="AI875" s="266"/>
      <c r="AJ875" s="266"/>
      <c r="AK875" s="266"/>
      <c r="AL875" s="266"/>
      <c r="AM875" s="266"/>
      <c r="AN875" s="266"/>
      <c r="AO875" s="266"/>
      <c r="AP875" s="266"/>
      <c r="AQ875" s="253"/>
      <c r="AR875" s="255"/>
      <c r="AS875" s="243"/>
      <c r="AT875" s="243"/>
      <c r="AU875" s="243"/>
    </row>
    <row r="876" spans="1:47" outlineLevel="2" x14ac:dyDescent="0.35">
      <c r="A876" s="243"/>
      <c r="B876" s="252"/>
      <c r="C876" s="245">
        <f>INT($C$872)+2</f>
        <v>3</v>
      </c>
      <c r="D876" s="253"/>
      <c r="E876" s="325"/>
      <c r="F876" s="325"/>
      <c r="G876" s="253"/>
      <c r="H876" s="267"/>
      <c r="I876" s="267"/>
      <c r="J876" s="267"/>
      <c r="K876" s="267"/>
      <c r="L876" s="326" t="s">
        <v>633</v>
      </c>
      <c r="M876" s="326"/>
      <c r="N876" s="326"/>
      <c r="O876" s="326"/>
      <c r="P876" s="326"/>
      <c r="Q876" s="326"/>
      <c r="R876" s="326"/>
      <c r="S876" s="326"/>
      <c r="T876" s="326"/>
      <c r="U876" s="326"/>
      <c r="V876" s="326"/>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53"/>
      <c r="AR876" s="255"/>
      <c r="AS876" s="243"/>
      <c r="AT876" s="243"/>
      <c r="AU876" s="243"/>
    </row>
    <row r="877" spans="1:47" outlineLevel="2" x14ac:dyDescent="0.35">
      <c r="A877" s="243"/>
      <c r="B877" s="252"/>
      <c r="C877" s="245">
        <f>INT($C$872)+2</f>
        <v>3</v>
      </c>
      <c r="D877" s="253"/>
      <c r="E877" s="325"/>
      <c r="F877" s="325"/>
      <c r="G877" s="253"/>
      <c r="H877" s="267"/>
      <c r="I877" s="267"/>
      <c r="J877" s="267"/>
      <c r="K877" s="267"/>
      <c r="L877" s="267"/>
      <c r="M877" s="267"/>
      <c r="N877" s="326" t="s">
        <v>634</v>
      </c>
      <c r="O877" s="326"/>
      <c r="P877" s="326"/>
      <c r="Q877" s="326"/>
      <c r="R877" s="326"/>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53"/>
      <c r="AR877" s="255"/>
      <c r="AS877" s="243"/>
      <c r="AT877" s="243"/>
      <c r="AU877" s="243"/>
    </row>
    <row r="878" spans="1:47" ht="28" outlineLevel="2" x14ac:dyDescent="0.35">
      <c r="A878" s="243"/>
      <c r="B878" s="252"/>
      <c r="C878" s="245">
        <f>INT($C$872)+2</f>
        <v>3</v>
      </c>
      <c r="D878" s="253"/>
      <c r="E878" s="325"/>
      <c r="F878" s="325"/>
      <c r="G878" s="253"/>
      <c r="H878" s="267" t="s">
        <v>635</v>
      </c>
      <c r="I878" s="267"/>
      <c r="J878" s="267" t="s">
        <v>636</v>
      </c>
      <c r="K878" s="267" t="s">
        <v>150</v>
      </c>
      <c r="L878" s="267" t="s">
        <v>637</v>
      </c>
      <c r="M878" s="267" t="s">
        <v>638</v>
      </c>
      <c r="N878" s="267" t="s">
        <v>639</v>
      </c>
      <c r="O878" s="267" t="s">
        <v>640</v>
      </c>
      <c r="P878" s="267" t="s">
        <v>641</v>
      </c>
      <c r="Q878" s="422" t="s">
        <v>642</v>
      </c>
      <c r="R878" s="267" t="s">
        <v>643</v>
      </c>
      <c r="S878" s="267" t="s">
        <v>644</v>
      </c>
      <c r="T878" s="267" t="s">
        <v>891</v>
      </c>
      <c r="U878" s="267" t="s">
        <v>597</v>
      </c>
      <c r="V878" s="267" t="s">
        <v>645</v>
      </c>
      <c r="W878" s="267" t="s">
        <v>646</v>
      </c>
      <c r="X878" s="267"/>
      <c r="Y878" s="267"/>
      <c r="Z878" s="267"/>
      <c r="AA878" s="267"/>
      <c r="AB878" s="267"/>
      <c r="AC878" s="267"/>
      <c r="AD878" s="267"/>
      <c r="AE878" s="267"/>
      <c r="AF878" s="267"/>
      <c r="AG878" s="267"/>
      <c r="AH878" s="267"/>
      <c r="AI878" s="267"/>
      <c r="AJ878" s="267"/>
      <c r="AK878" s="267"/>
      <c r="AL878" s="267"/>
      <c r="AM878" s="267"/>
      <c r="AN878" s="267"/>
      <c r="AO878" s="267"/>
      <c r="AP878" s="267"/>
      <c r="AQ878" s="253"/>
      <c r="AR878" s="255"/>
      <c r="AS878" s="243"/>
      <c r="AT878" s="243"/>
      <c r="AU878" s="243"/>
    </row>
    <row r="879" spans="1:47" ht="11.9" customHeight="1" outlineLevel="2" collapsed="1" x14ac:dyDescent="0.35">
      <c r="A879" s="243"/>
      <c r="B879" s="252" t="s">
        <v>388</v>
      </c>
      <c r="C879" s="245">
        <f>INT($C$872)+2.01</f>
        <v>3.01</v>
      </c>
      <c r="D879" s="253"/>
      <c r="E879" s="253"/>
      <c r="F879" s="253"/>
      <c r="G879" s="253"/>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hidden="1" outlineLevel="4" x14ac:dyDescent="0.35">
      <c r="A880" s="243"/>
      <c r="B880" s="252"/>
      <c r="C880" s="245">
        <f>INT(MAX($C$882:$C$992))+1</f>
        <v>5</v>
      </c>
      <c r="D880" s="268"/>
      <c r="E880" s="325"/>
      <c r="F880" s="325"/>
      <c r="G880" s="268"/>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268"/>
      <c r="AR880" s="255"/>
      <c r="AS880" s="243"/>
      <c r="AT880" s="243"/>
      <c r="AU880" s="243"/>
    </row>
    <row r="881" spans="1:47" hidden="1" outlineLevel="4" x14ac:dyDescent="0.35">
      <c r="A881" s="243"/>
      <c r="B881" s="252" t="s">
        <v>389</v>
      </c>
      <c r="C881" s="245">
        <f>INT(MAX($C$882:$C$992))+1</f>
        <v>5</v>
      </c>
      <c r="D881" s="268" t="s">
        <v>390</v>
      </c>
      <c r="E881" s="325"/>
      <c r="F881" s="325"/>
      <c r="G881" s="268"/>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268"/>
      <c r="AR881" s="255"/>
      <c r="AS881" s="243"/>
      <c r="AT881" s="243"/>
      <c r="AU881" s="243"/>
    </row>
    <row r="882" spans="1:47" ht="5.15" customHeight="1" outlineLevel="2" x14ac:dyDescent="0.35">
      <c r="A882" s="243"/>
      <c r="B882" s="252"/>
      <c r="C882" s="245">
        <f>INT($C$872)+2.005</f>
        <v>3.0049999999999999</v>
      </c>
      <c r="D882" s="268" t="s">
        <v>391</v>
      </c>
      <c r="E882" s="268"/>
      <c r="F882" s="268"/>
      <c r="G882" s="268"/>
      <c r="H882" s="329"/>
      <c r="I882" s="329"/>
      <c r="J882" s="329"/>
      <c r="K882" s="329"/>
      <c r="L882" s="423"/>
      <c r="M882" s="423"/>
      <c r="N882" s="423"/>
      <c r="O882" s="423"/>
      <c r="P882" s="423"/>
      <c r="Q882" s="423"/>
      <c r="R882" s="423"/>
      <c r="S882" s="423"/>
      <c r="T882" s="423"/>
      <c r="U882" s="423"/>
      <c r="V882" s="423"/>
      <c r="W882" s="423"/>
      <c r="X882" s="329"/>
      <c r="Y882" s="329"/>
      <c r="Z882" s="329"/>
      <c r="AA882" s="329"/>
      <c r="AB882" s="270"/>
      <c r="AC882" s="270"/>
      <c r="AD882" s="270"/>
      <c r="AE882" s="270"/>
      <c r="AF882" s="270"/>
      <c r="AG882" s="270"/>
      <c r="AH882" s="270"/>
      <c r="AI882" s="270"/>
      <c r="AJ882" s="270"/>
      <c r="AK882" s="270"/>
      <c r="AL882" s="270"/>
      <c r="AM882" s="270"/>
      <c r="AN882" s="270"/>
      <c r="AO882" s="270"/>
      <c r="AP882" s="270"/>
      <c r="AQ882" s="268"/>
      <c r="AR882" s="255"/>
      <c r="AS882" s="243"/>
      <c r="AT882" s="243"/>
      <c r="AU882" s="243"/>
    </row>
    <row r="883" spans="1:47" outlineLevel="2" x14ac:dyDescent="0.35">
      <c r="A883" s="243"/>
      <c r="B883" s="252"/>
      <c r="C883" s="245">
        <f>INT($C$872)+2</f>
        <v>3</v>
      </c>
      <c r="D883" s="268"/>
      <c r="E883" s="325" t="s">
        <v>647</v>
      </c>
      <c r="F883" s="319" t="s">
        <v>648</v>
      </c>
      <c r="G883" s="268"/>
      <c r="H883" s="424"/>
      <c r="I883" s="342"/>
      <c r="J883" s="342"/>
      <c r="K883" s="273"/>
      <c r="L883" s="425">
        <f>COUNTA($J$883:$J$992)/M883</f>
        <v>27</v>
      </c>
      <c r="M883" s="425">
        <v>4</v>
      </c>
      <c r="N883" s="342"/>
      <c r="O883" s="342"/>
      <c r="P883" s="342"/>
      <c r="Q883" s="342"/>
      <c r="R883" s="342"/>
      <c r="S883" s="342"/>
      <c r="T883" s="342"/>
      <c r="U883" s="342"/>
      <c r="V883" s="342"/>
      <c r="W883" s="342"/>
      <c r="X883" s="273"/>
      <c r="Y883" s="273"/>
      <c r="Z883" s="273"/>
      <c r="AA883" s="273"/>
      <c r="AB883" s="273"/>
      <c r="AC883" s="273"/>
      <c r="AD883" s="273"/>
      <c r="AE883" s="273"/>
      <c r="AF883" s="273"/>
      <c r="AG883" s="273"/>
      <c r="AH883" s="273"/>
      <c r="AI883" s="273"/>
      <c r="AJ883" s="273"/>
      <c r="AK883" s="273"/>
      <c r="AL883" s="273"/>
      <c r="AM883" s="273"/>
      <c r="AN883" s="273"/>
      <c r="AO883" s="273"/>
      <c r="AP883" s="273"/>
      <c r="AQ883" s="268"/>
      <c r="AR883" s="255"/>
      <c r="AS883" s="243"/>
      <c r="AT883" s="243"/>
      <c r="AU883" s="243"/>
    </row>
    <row r="884" spans="1:47" outlineLevel="2" x14ac:dyDescent="0.35">
      <c r="A884" s="243"/>
      <c r="B884" s="252"/>
      <c r="C884" s="245">
        <f>INT($C$872)+2</f>
        <v>3</v>
      </c>
      <c r="D884" s="268"/>
      <c r="E884" s="325">
        <v>0</v>
      </c>
      <c r="F884" s="319" t="b">
        <f t="shared" ref="F884:F915" si="206">COUNTIFS($L884:$W884,"-")&lt;&gt;COUNTA($L884:$W884)</f>
        <v>1</v>
      </c>
      <c r="G884" s="268"/>
      <c r="H884" s="426" t="s">
        <v>649</v>
      </c>
      <c r="I884" s="426"/>
      <c r="J884" s="407" t="s">
        <v>650</v>
      </c>
      <c r="K884" s="427" t="str">
        <f>IF(L884&lt;0,"-",IFERROR(DATE(2019,1,($L884)*7+1),"-"))</f>
        <v>-</v>
      </c>
      <c r="L884" s="428" t="s">
        <v>651</v>
      </c>
      <c r="M884" s="428" t="s">
        <v>651</v>
      </c>
      <c r="N884" s="428" t="s">
        <v>651</v>
      </c>
      <c r="O884" s="428" t="s">
        <v>651</v>
      </c>
      <c r="P884" s="428" t="s">
        <v>651</v>
      </c>
      <c r="Q884" s="428" t="s">
        <v>651</v>
      </c>
      <c r="R884" s="428" t="s">
        <v>651</v>
      </c>
      <c r="S884" s="428" t="s">
        <v>651</v>
      </c>
      <c r="T884" s="428" t="s">
        <v>651</v>
      </c>
      <c r="U884" s="428" t="s">
        <v>651</v>
      </c>
      <c r="V884" s="428" t="s">
        <v>651</v>
      </c>
      <c r="W884" s="428" t="s">
        <v>651</v>
      </c>
      <c r="X884" s="273"/>
      <c r="Y884" s="273"/>
      <c r="Z884" s="273"/>
      <c r="AA884" s="273"/>
      <c r="AB884" s="273"/>
      <c r="AC884" s="273"/>
      <c r="AD884" s="273"/>
      <c r="AE884" s="273"/>
      <c r="AF884" s="273"/>
      <c r="AG884" s="273"/>
      <c r="AH884" s="273"/>
      <c r="AI884" s="273"/>
      <c r="AJ884" s="273"/>
      <c r="AK884" s="273"/>
      <c r="AL884" s="273"/>
      <c r="AM884" s="273"/>
      <c r="AN884" s="273"/>
      <c r="AO884" s="273"/>
      <c r="AP884" s="273"/>
      <c r="AQ884" s="268"/>
      <c r="AR884" s="255"/>
      <c r="AS884" s="243"/>
      <c r="AT884" s="243"/>
      <c r="AU884" s="243"/>
    </row>
    <row r="885" spans="1:47" outlineLevel="2" x14ac:dyDescent="0.35">
      <c r="A885" s="243"/>
      <c r="B885" s="252"/>
      <c r="C885" s="245">
        <f>INT($C$872)+2</f>
        <v>3</v>
      </c>
      <c r="D885" s="268"/>
      <c r="E885" s="429">
        <f>E884</f>
        <v>0</v>
      </c>
      <c r="F885" s="319" t="b">
        <f t="shared" si="206"/>
        <v>1</v>
      </c>
      <c r="G885" s="268"/>
      <c r="H885" s="901" t="s">
        <v>652</v>
      </c>
      <c r="I885" s="902"/>
      <c r="J885" s="430" t="s">
        <v>653</v>
      </c>
      <c r="K885" s="431">
        <f t="shared" ref="K885:K948" si="207">IF(L885&lt;0,"-",IFERROR(DATE(2019,1,($L885)*7+1),"-"))</f>
        <v>43802</v>
      </c>
      <c r="L885" s="315">
        <v>48</v>
      </c>
      <c r="M885" s="432" t="s">
        <v>651</v>
      </c>
      <c r="N885" s="432" t="s">
        <v>651</v>
      </c>
      <c r="O885" s="432" t="s">
        <v>651</v>
      </c>
      <c r="P885" s="432" t="s">
        <v>651</v>
      </c>
      <c r="Q885" s="432" t="s">
        <v>651</v>
      </c>
      <c r="R885" s="432" t="s">
        <v>651</v>
      </c>
      <c r="S885" s="432" t="s">
        <v>651</v>
      </c>
      <c r="T885" s="432" t="s">
        <v>651</v>
      </c>
      <c r="U885" s="432" t="s">
        <v>651</v>
      </c>
      <c r="V885" s="432" t="s">
        <v>651</v>
      </c>
      <c r="W885" s="432" t="s">
        <v>651</v>
      </c>
      <c r="X885" s="273"/>
      <c r="Y885" s="273"/>
      <c r="Z885" s="273"/>
      <c r="AA885" s="273"/>
      <c r="AB885" s="273"/>
      <c r="AC885" s="273"/>
      <c r="AD885" s="273"/>
      <c r="AE885" s="273"/>
      <c r="AF885" s="273"/>
      <c r="AG885" s="273"/>
      <c r="AH885" s="273"/>
      <c r="AI885" s="273"/>
      <c r="AJ885" s="273"/>
      <c r="AK885" s="273"/>
      <c r="AL885" s="273"/>
      <c r="AM885" s="273"/>
      <c r="AN885" s="273"/>
      <c r="AO885" s="273"/>
      <c r="AP885" s="273"/>
      <c r="AQ885" s="268"/>
      <c r="AR885" s="255"/>
      <c r="AS885" s="243"/>
      <c r="AT885" s="243"/>
      <c r="AU885" s="243"/>
    </row>
    <row r="886" spans="1:47" outlineLevel="2" x14ac:dyDescent="0.35">
      <c r="A886" s="243"/>
      <c r="B886" s="252"/>
      <c r="C886" s="245">
        <f>INT($C$872)+2</f>
        <v>3</v>
      </c>
      <c r="D886" s="268"/>
      <c r="E886" s="429">
        <f>E885</f>
        <v>0</v>
      </c>
      <c r="F886" s="319" t="b">
        <f t="shared" si="206"/>
        <v>1</v>
      </c>
      <c r="G886" s="268"/>
      <c r="H886" s="903"/>
      <c r="I886" s="904"/>
      <c r="J886" s="430" t="s">
        <v>654</v>
      </c>
      <c r="K886" s="431" t="str">
        <f t="shared" si="207"/>
        <v>-</v>
      </c>
      <c r="L886" s="432" t="s">
        <v>655</v>
      </c>
      <c r="M886" s="315">
        <v>26</v>
      </c>
      <c r="N886" s="432" t="s">
        <v>655</v>
      </c>
      <c r="O886" s="432" t="s">
        <v>655</v>
      </c>
      <c r="P886" s="432" t="s">
        <v>655</v>
      </c>
      <c r="Q886" s="432" t="s">
        <v>655</v>
      </c>
      <c r="R886" s="432" t="s">
        <v>655</v>
      </c>
      <c r="S886" s="432" t="s">
        <v>655</v>
      </c>
      <c r="T886" s="432" t="s">
        <v>655</v>
      </c>
      <c r="U886" s="432" t="s">
        <v>655</v>
      </c>
      <c r="V886" s="432" t="s">
        <v>655</v>
      </c>
      <c r="W886" s="432" t="s">
        <v>655</v>
      </c>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INT($C$872)+2</f>
        <v>3</v>
      </c>
      <c r="D887" s="268"/>
      <c r="E887" s="429">
        <f>E886</f>
        <v>0</v>
      </c>
      <c r="F887" s="319" t="b">
        <f t="shared" si="206"/>
        <v>1</v>
      </c>
      <c r="G887" s="268"/>
      <c r="H887" s="905"/>
      <c r="I887" s="906"/>
      <c r="J887" s="415" t="s">
        <v>656</v>
      </c>
      <c r="K887" s="433" t="str">
        <f t="shared" si="207"/>
        <v>-</v>
      </c>
      <c r="L887" s="430" t="s">
        <v>651</v>
      </c>
      <c r="M887" s="430" t="s">
        <v>651</v>
      </c>
      <c r="N887" s="430" t="s">
        <v>651</v>
      </c>
      <c r="O887" s="430" t="s">
        <v>651</v>
      </c>
      <c r="P887" s="430" t="s">
        <v>651</v>
      </c>
      <c r="Q887" s="430" t="s">
        <v>651</v>
      </c>
      <c r="R887" s="430" t="s">
        <v>651</v>
      </c>
      <c r="S887" s="430" t="s">
        <v>651</v>
      </c>
      <c r="T887" s="430" t="s">
        <v>651</v>
      </c>
      <c r="U887" s="430" t="s">
        <v>651</v>
      </c>
      <c r="V887" s="434" t="s">
        <v>651</v>
      </c>
      <c r="W887" s="434" t="s">
        <v>651</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3" x14ac:dyDescent="0.35">
      <c r="A888" s="243"/>
      <c r="B888" s="252"/>
      <c r="C888" s="245">
        <f t="shared" ref="C888:C919" si="208">INT($C$872)+3</f>
        <v>4</v>
      </c>
      <c r="D888" s="268"/>
      <c r="E888" s="325">
        <v>1</v>
      </c>
      <c r="F888" s="319" t="b">
        <f t="shared" si="206"/>
        <v>1</v>
      </c>
      <c r="G888" s="268"/>
      <c r="H888" s="426" t="s">
        <v>657</v>
      </c>
      <c r="I888" s="426"/>
      <c r="J888" s="407" t="s">
        <v>650</v>
      </c>
      <c r="K888" s="427" t="str">
        <f t="shared" si="207"/>
        <v>-</v>
      </c>
      <c r="L888" s="436">
        <v>-1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ht="15" customHeight="1" outlineLevel="3" x14ac:dyDescent="0.35">
      <c r="A889" s="243"/>
      <c r="B889" s="252"/>
      <c r="C889" s="245">
        <f t="shared" si="208"/>
        <v>4</v>
      </c>
      <c r="D889" s="268"/>
      <c r="E889" s="429">
        <f>E888</f>
        <v>1</v>
      </c>
      <c r="F889" s="319" t="b">
        <f t="shared" si="206"/>
        <v>1</v>
      </c>
      <c r="G889" s="268"/>
      <c r="H889" s="901" t="s">
        <v>658</v>
      </c>
      <c r="I889" s="902"/>
      <c r="J889" s="430" t="s">
        <v>653</v>
      </c>
      <c r="K889" s="431" t="str">
        <f t="shared" si="207"/>
        <v>-</v>
      </c>
      <c r="L889" s="432" t="s">
        <v>651</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3" x14ac:dyDescent="0.35">
      <c r="A890" s="243"/>
      <c r="B890" s="252"/>
      <c r="C890" s="245">
        <f t="shared" si="208"/>
        <v>4</v>
      </c>
      <c r="D890" s="268"/>
      <c r="E890" s="429">
        <f>E889</f>
        <v>1</v>
      </c>
      <c r="F890" s="319" t="b">
        <f t="shared" si="206"/>
        <v>1</v>
      </c>
      <c r="G890" s="268"/>
      <c r="H890" s="903"/>
      <c r="I890" s="904"/>
      <c r="J890" s="430" t="s">
        <v>654</v>
      </c>
      <c r="K890" s="431" t="str">
        <f t="shared" si="207"/>
        <v>-</v>
      </c>
      <c r="L890" s="432" t="s">
        <v>655</v>
      </c>
      <c r="M890" s="432" t="s">
        <v>655</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3" x14ac:dyDescent="0.35">
      <c r="A891" s="243"/>
      <c r="B891" s="252"/>
      <c r="C891" s="245">
        <f t="shared" si="208"/>
        <v>4</v>
      </c>
      <c r="D891" s="268"/>
      <c r="E891" s="429">
        <f>E890</f>
        <v>1</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si="208"/>
        <v>4</v>
      </c>
      <c r="D892" s="268"/>
      <c r="E892" s="325">
        <v>2</v>
      </c>
      <c r="F892" s="319" t="b">
        <f t="shared" si="206"/>
        <v>1</v>
      </c>
      <c r="G892" s="268"/>
      <c r="H892" s="426" t="s">
        <v>659</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2</v>
      </c>
      <c r="F893" s="319" t="b">
        <f t="shared" si="206"/>
        <v>1</v>
      </c>
      <c r="G893" s="268"/>
      <c r="H893" s="901" t="s">
        <v>660</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2</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2</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3</v>
      </c>
      <c r="F896" s="319" t="b">
        <f t="shared" si="206"/>
        <v>1</v>
      </c>
      <c r="G896" s="268"/>
      <c r="H896" s="426" t="s">
        <v>661</v>
      </c>
      <c r="I896" s="426"/>
      <c r="J896" s="407" t="s">
        <v>650</v>
      </c>
      <c r="K896" s="427" t="str">
        <f t="shared" si="207"/>
        <v>-</v>
      </c>
      <c r="L896" s="428" t="s">
        <v>651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3</v>
      </c>
      <c r="F897" s="319" t="b">
        <f t="shared" si="206"/>
        <v>1</v>
      </c>
      <c r="G897" s="268"/>
      <c r="H897" s="901" t="s">
        <v>662</v>
      </c>
      <c r="I897" s="902"/>
      <c r="J897" s="430" t="s">
        <v>653</v>
      </c>
      <c r="K897" s="431">
        <f t="shared" si="207"/>
        <v>43802</v>
      </c>
      <c r="L897" s="315">
        <v>48</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3</v>
      </c>
      <c r="F898" s="319" t="b">
        <f t="shared" si="206"/>
        <v>1</v>
      </c>
      <c r="G898" s="268"/>
      <c r="H898" s="903"/>
      <c r="I898" s="904"/>
      <c r="J898" s="430" t="s">
        <v>654</v>
      </c>
      <c r="K898" s="431" t="str">
        <f t="shared" si="207"/>
        <v>-</v>
      </c>
      <c r="L898" s="432" t="s">
        <v>655</v>
      </c>
      <c r="M898" s="315">
        <v>26</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3</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4</v>
      </c>
      <c r="F900" s="319" t="b">
        <f t="shared" si="206"/>
        <v>1</v>
      </c>
      <c r="G900" s="268"/>
      <c r="H900" s="426" t="s">
        <v>663</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4</v>
      </c>
      <c r="F901" s="319" t="b">
        <f t="shared" si="206"/>
        <v>1</v>
      </c>
      <c r="G901" s="268"/>
      <c r="H901" s="901" t="s">
        <v>664</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4</v>
      </c>
      <c r="F902" s="319" t="b">
        <f t="shared" si="206"/>
        <v>1</v>
      </c>
      <c r="G902" s="268"/>
      <c r="H902" s="903"/>
      <c r="I902" s="904"/>
      <c r="J902" s="430" t="s">
        <v>654</v>
      </c>
      <c r="K902" s="431" t="str">
        <f t="shared" si="207"/>
        <v>-</v>
      </c>
      <c r="L902" s="432" t="s">
        <v>655</v>
      </c>
      <c r="M902" s="315">
        <v>34</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4</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5</v>
      </c>
      <c r="F904" s="319" t="b">
        <f t="shared" si="206"/>
        <v>1</v>
      </c>
      <c r="G904" s="268"/>
      <c r="H904" s="426" t="s">
        <v>665</v>
      </c>
      <c r="I904" s="426"/>
      <c r="J904" s="407" t="s">
        <v>650</v>
      </c>
      <c r="K904" s="427" t="str">
        <f t="shared" si="207"/>
        <v>-</v>
      </c>
      <c r="L904" s="436">
        <v>-1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outlineLevel="3" x14ac:dyDescent="0.35">
      <c r="A905" s="243"/>
      <c r="B905" s="252"/>
      <c r="C905" s="245">
        <f t="shared" si="208"/>
        <v>4</v>
      </c>
      <c r="D905" s="268"/>
      <c r="E905" s="429">
        <f>E904</f>
        <v>5</v>
      </c>
      <c r="F905" s="319" t="b">
        <f t="shared" si="206"/>
        <v>1</v>
      </c>
      <c r="G905" s="268"/>
      <c r="H905" s="901"/>
      <c r="I905" s="902"/>
      <c r="J905" s="430" t="s">
        <v>653</v>
      </c>
      <c r="K905" s="431" t="str">
        <f t="shared" si="207"/>
        <v>-</v>
      </c>
      <c r="L905" s="432" t="s">
        <v>651</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5</v>
      </c>
      <c r="F906" s="319" t="b">
        <f t="shared" si="206"/>
        <v>1</v>
      </c>
      <c r="G906" s="268"/>
      <c r="H906" s="903"/>
      <c r="I906" s="904"/>
      <c r="J906" s="430" t="s">
        <v>654</v>
      </c>
      <c r="K906" s="431" t="str">
        <f t="shared" si="207"/>
        <v>-</v>
      </c>
      <c r="L906" s="432" t="s">
        <v>655</v>
      </c>
      <c r="M906" s="432" t="s">
        <v>655</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5</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6</v>
      </c>
      <c r="F908" s="319" t="b">
        <f t="shared" si="206"/>
        <v>1</v>
      </c>
      <c r="G908" s="268"/>
      <c r="H908" s="426" t="s">
        <v>666</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6</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6</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6</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7</v>
      </c>
      <c r="F912" s="319" t="b">
        <f t="shared" si="206"/>
        <v>1</v>
      </c>
      <c r="G912" s="268"/>
      <c r="H912" s="426" t="s">
        <v>667</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7</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7</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7</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8</v>
      </c>
      <c r="F916" s="319" t="b">
        <f t="shared" ref="F916:F947" si="209">COUNTIFS($L916:$W916,"-")&lt;&gt;COUNTA($L916:$W916)</f>
        <v>1</v>
      </c>
      <c r="G916" s="268"/>
      <c r="H916" s="426" t="s">
        <v>972</v>
      </c>
      <c r="I916" s="426"/>
      <c r="J916" s="407" t="s">
        <v>650</v>
      </c>
      <c r="K916" s="427" t="str">
        <f t="shared" si="207"/>
        <v>-</v>
      </c>
      <c r="L916" s="428" t="s">
        <v>651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t="15" customHeight="1" outlineLevel="3" x14ac:dyDescent="0.35">
      <c r="A917" s="243"/>
      <c r="B917" s="252"/>
      <c r="C917" s="245">
        <f t="shared" si="208"/>
        <v>4</v>
      </c>
      <c r="D917" s="268"/>
      <c r="E917" s="429">
        <f>E916</f>
        <v>8</v>
      </c>
      <c r="F917" s="319" t="b">
        <f t="shared" si="209"/>
        <v>1</v>
      </c>
      <c r="G917" s="268"/>
      <c r="H917" s="901" t="s">
        <v>973</v>
      </c>
      <c r="I917" s="902"/>
      <c r="J917" s="430" t="s">
        <v>653</v>
      </c>
      <c r="K917" s="431" t="str">
        <f t="shared" si="207"/>
        <v>-</v>
      </c>
      <c r="L917" s="432" t="s">
        <v>651</v>
      </c>
      <c r="M917" s="432" t="s">
        <v>651</v>
      </c>
      <c r="N917" s="432" t="s">
        <v>651</v>
      </c>
      <c r="O917" s="432" t="s">
        <v>651</v>
      </c>
      <c r="P917" s="432" t="s">
        <v>651</v>
      </c>
      <c r="Q917" s="315">
        <v>0</v>
      </c>
      <c r="R917" s="432" t="s">
        <v>651</v>
      </c>
      <c r="S917" s="315" t="b">
        <v>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8</v>
      </c>
      <c r="F918" s="319" t="b">
        <f t="shared" si="209"/>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8</v>
      </c>
      <c r="F919" s="319" t="b">
        <f t="shared" si="209"/>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ref="C920:C951" si="210">INT($C$872)+3</f>
        <v>4</v>
      </c>
      <c r="D920" s="268"/>
      <c r="E920" s="325">
        <v>9</v>
      </c>
      <c r="F920" s="319" t="b">
        <f t="shared" si="209"/>
        <v>1</v>
      </c>
      <c r="G920" s="268"/>
      <c r="H920" s="426" t="s">
        <v>668</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10"/>
        <v>4</v>
      </c>
      <c r="D921" s="268"/>
      <c r="E921" s="429">
        <f>E920</f>
        <v>9</v>
      </c>
      <c r="F921" s="319" t="b">
        <f t="shared" si="209"/>
        <v>1</v>
      </c>
      <c r="G921" s="268"/>
      <c r="H921" s="901" t="s">
        <v>974</v>
      </c>
      <c r="I921" s="902"/>
      <c r="J921" s="430" t="s">
        <v>653</v>
      </c>
      <c r="K921" s="431" t="str">
        <f t="shared" si="207"/>
        <v>-</v>
      </c>
      <c r="L921" s="432" t="s">
        <v>651</v>
      </c>
      <c r="M921" s="432" t="s">
        <v>651</v>
      </c>
      <c r="N921" s="432" t="s">
        <v>651</v>
      </c>
      <c r="O921" s="432" t="s">
        <v>651</v>
      </c>
      <c r="P921" s="432" t="s">
        <v>651</v>
      </c>
      <c r="Q921" s="437">
        <f>INT($I$389/7)+2</f>
        <v>7</v>
      </c>
      <c r="R921" s="432" t="s">
        <v>651</v>
      </c>
      <c r="S921" s="315" t="b">
        <v>1</v>
      </c>
      <c r="T921" s="432">
        <v>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10"/>
        <v>4</v>
      </c>
      <c r="D922" s="268"/>
      <c r="E922" s="429">
        <f>E921</f>
        <v>9</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10"/>
        <v>4</v>
      </c>
      <c r="D923" s="268"/>
      <c r="E923" s="429">
        <f>E922</f>
        <v>9</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si="210"/>
        <v>4</v>
      </c>
      <c r="D924" s="268"/>
      <c r="E924" s="325">
        <v>10</v>
      </c>
      <c r="F924" s="319" t="b">
        <f t="shared" si="209"/>
        <v>1</v>
      </c>
      <c r="G924" s="268"/>
      <c r="H924" s="426" t="s">
        <v>669</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10</v>
      </c>
      <c r="F925" s="319" t="b">
        <f t="shared" si="209"/>
        <v>1</v>
      </c>
      <c r="G925" s="268"/>
      <c r="H925" s="901" t="s">
        <v>975</v>
      </c>
      <c r="I925" s="902"/>
      <c r="J925" s="430" t="s">
        <v>653</v>
      </c>
      <c r="K925" s="431" t="str">
        <f t="shared" si="207"/>
        <v>-</v>
      </c>
      <c r="L925" s="432" t="s">
        <v>651</v>
      </c>
      <c r="M925" s="432" t="s">
        <v>651</v>
      </c>
      <c r="N925" s="432" t="s">
        <v>651</v>
      </c>
      <c r="O925" s="432" t="s">
        <v>651</v>
      </c>
      <c r="P925" s="432" t="s">
        <v>651</v>
      </c>
      <c r="Q925" s="437">
        <f>INT($I$390/7)+2</f>
        <v>9</v>
      </c>
      <c r="R925" s="432" t="s">
        <v>651</v>
      </c>
      <c r="S925" s="315" t="b">
        <v>1</v>
      </c>
      <c r="T925" s="432">
        <v>2</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10</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10</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11</v>
      </c>
      <c r="F928" s="319" t="b">
        <f t="shared" si="209"/>
        <v>1</v>
      </c>
      <c r="G928" s="268"/>
      <c r="H928" s="426" t="s">
        <v>670</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11</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INT($I$391/7)+2</f>
        <v>9</v>
      </c>
      <c r="R929" s="432" t="s">
        <v>651</v>
      </c>
      <c r="S929" s="315" t="b">
        <v>1</v>
      </c>
      <c r="T929" s="432">
        <v>3</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11</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11</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12</v>
      </c>
      <c r="F932" s="319" t="b">
        <f t="shared" si="209"/>
        <v>1</v>
      </c>
      <c r="G932" s="268"/>
      <c r="H932" s="426" t="s">
        <v>671</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12</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INT($I$392/7)+2</f>
        <v>9</v>
      </c>
      <c r="R933" s="432" t="s">
        <v>651</v>
      </c>
      <c r="S933" s="315" t="b">
        <v>1</v>
      </c>
      <c r="T933" s="432">
        <v>4</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12</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12</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13</v>
      </c>
      <c r="F936" s="319" t="b">
        <f t="shared" si="209"/>
        <v>1</v>
      </c>
      <c r="G936" s="268"/>
      <c r="H936" s="426" t="s">
        <v>672</v>
      </c>
      <c r="I936" s="426"/>
      <c r="J936" s="407" t="s">
        <v>650</v>
      </c>
      <c r="K936" s="427" t="str">
        <f t="shared" si="207"/>
        <v>-</v>
      </c>
      <c r="L936" s="436">
        <v>-1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13</v>
      </c>
      <c r="F937" s="319" t="b">
        <f t="shared" si="209"/>
        <v>1</v>
      </c>
      <c r="G937" s="268"/>
      <c r="H937" s="901" t="s">
        <v>673</v>
      </c>
      <c r="I937" s="902"/>
      <c r="J937" s="430" t="s">
        <v>653</v>
      </c>
      <c r="K937" s="431" t="str">
        <f t="shared" si="207"/>
        <v>-</v>
      </c>
      <c r="L937" s="432" t="s">
        <v>651</v>
      </c>
      <c r="M937" s="432" t="s">
        <v>651</v>
      </c>
      <c r="N937" s="432" t="s">
        <v>651</v>
      </c>
      <c r="O937" s="432" t="s">
        <v>651</v>
      </c>
      <c r="P937" s="432" t="s">
        <v>651</v>
      </c>
      <c r="Q937" s="315">
        <f>INT(150/7)+2</f>
        <v>23</v>
      </c>
      <c r="R937" s="432" t="s">
        <v>651</v>
      </c>
      <c r="S937" s="315" t="b">
        <v>1</v>
      </c>
      <c r="T937" s="432" t="s">
        <v>651</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13</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13</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14</v>
      </c>
      <c r="F940" s="319" t="b">
        <f t="shared" si="209"/>
        <v>1</v>
      </c>
      <c r="G940" s="268"/>
      <c r="H940" s="426" t="s">
        <v>674</v>
      </c>
      <c r="I940" s="426"/>
      <c r="J940" s="407" t="s">
        <v>650</v>
      </c>
      <c r="K940" s="427" t="str">
        <f t="shared" si="207"/>
        <v>-</v>
      </c>
      <c r="L940" s="428" t="s">
        <v>651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14</v>
      </c>
      <c r="F941" s="319" t="b">
        <f t="shared" si="209"/>
        <v>1</v>
      </c>
      <c r="G941" s="268"/>
      <c r="H941" s="901" t="s">
        <v>675</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14</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14</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15</v>
      </c>
      <c r="F944" s="319" t="b">
        <f t="shared" si="209"/>
        <v>1</v>
      </c>
      <c r="G944" s="268"/>
      <c r="H944" s="426" t="s">
        <v>676</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15</v>
      </c>
      <c r="F945" s="319" t="b">
        <f t="shared" si="209"/>
        <v>1</v>
      </c>
      <c r="G945" s="268"/>
      <c r="H945" s="901" t="s">
        <v>677</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15</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315">
        <v>0.8</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15</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16</v>
      </c>
      <c r="F948" s="319" t="b">
        <f t="shared" ref="F948:F979" si="211">COUNTIFS($L948:$W948,"-")&lt;&gt;COUNTA($L948:$W948)</f>
        <v>1</v>
      </c>
      <c r="G948" s="268"/>
      <c r="H948" s="426" t="s">
        <v>678</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outlineLevel="3" x14ac:dyDescent="0.35">
      <c r="A949" s="243"/>
      <c r="B949" s="252"/>
      <c r="C949" s="245">
        <f t="shared" si="210"/>
        <v>4</v>
      </c>
      <c r="D949" s="268"/>
      <c r="E949" s="429">
        <f>E948</f>
        <v>16</v>
      </c>
      <c r="F949" s="319" t="b">
        <f t="shared" si="211"/>
        <v>1</v>
      </c>
      <c r="G949" s="268"/>
      <c r="H949" s="901"/>
      <c r="I949" s="902"/>
      <c r="J949" s="430" t="s">
        <v>653</v>
      </c>
      <c r="K949" s="431" t="str">
        <f t="shared" ref="K949:K991" si="212">IF(L949&lt;0,"-",IFERROR(DATE(2019,1,($L949)*7+1),"-"))</f>
        <v>-</v>
      </c>
      <c r="L949" s="432" t="s">
        <v>651</v>
      </c>
      <c r="M949" s="432" t="s">
        <v>651</v>
      </c>
      <c r="N949" s="432" t="s">
        <v>651</v>
      </c>
      <c r="O949" s="432" t="s">
        <v>651</v>
      </c>
      <c r="P949" s="432" t="s">
        <v>651</v>
      </c>
      <c r="Q949" s="432" t="s">
        <v>651</v>
      </c>
      <c r="R949" s="315">
        <v>0</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16</v>
      </c>
      <c r="F950" s="319" t="b">
        <f t="shared" si="211"/>
        <v>1</v>
      </c>
      <c r="G950" s="268"/>
      <c r="H950" s="903"/>
      <c r="I950" s="904"/>
      <c r="J950" s="430" t="s">
        <v>654</v>
      </c>
      <c r="K950" s="431" t="str">
        <f t="shared" si="212"/>
        <v>-</v>
      </c>
      <c r="L950" s="432" t="s">
        <v>655</v>
      </c>
      <c r="M950" s="432">
        <v>42</v>
      </c>
      <c r="N950" s="432" t="s">
        <v>655</v>
      </c>
      <c r="O950" s="432" t="s">
        <v>655</v>
      </c>
      <c r="P950" s="432" t="s">
        <v>655</v>
      </c>
      <c r="Q950" s="432" t="s">
        <v>655</v>
      </c>
      <c r="R950" s="432" t="s">
        <v>655</v>
      </c>
      <c r="S950" s="432" t="s">
        <v>655</v>
      </c>
      <c r="T950" s="432" t="s">
        <v>655</v>
      </c>
      <c r="U950" s="432" t="s">
        <v>655</v>
      </c>
      <c r="V950" s="432" t="s">
        <v>655</v>
      </c>
      <c r="W950" s="432" t="s">
        <v>655</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16</v>
      </c>
      <c r="F951" s="319" t="b">
        <f t="shared" si="211"/>
        <v>1</v>
      </c>
      <c r="G951" s="268"/>
      <c r="H951" s="905"/>
      <c r="I951" s="906"/>
      <c r="J951" s="415" t="s">
        <v>656</v>
      </c>
      <c r="K951" s="433" t="str">
        <f t="shared" si="212"/>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ref="C952:C983" si="213">INT($C$872)+3</f>
        <v>4</v>
      </c>
      <c r="D952" s="268"/>
      <c r="E952" s="325">
        <v>17</v>
      </c>
      <c r="F952" s="319" t="b">
        <f t="shared" si="211"/>
        <v>1</v>
      </c>
      <c r="G952" s="268"/>
      <c r="H952" s="426" t="s">
        <v>679</v>
      </c>
      <c r="I952" s="426"/>
      <c r="J952" s="407" t="s">
        <v>650</v>
      </c>
      <c r="K952" s="427" t="str">
        <f t="shared" si="212"/>
        <v>-</v>
      </c>
      <c r="L952" s="428" t="s">
        <v>651</v>
      </c>
      <c r="M952" s="435">
        <v>42</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t="15" customHeight="1" outlineLevel="3" x14ac:dyDescent="0.35">
      <c r="A953" s="243"/>
      <c r="B953" s="252"/>
      <c r="C953" s="245">
        <f t="shared" si="213"/>
        <v>4</v>
      </c>
      <c r="D953" s="268"/>
      <c r="E953" s="429">
        <f>E952</f>
        <v>17</v>
      </c>
      <c r="F953" s="319" t="b">
        <f t="shared" si="211"/>
        <v>1</v>
      </c>
      <c r="G953" s="268"/>
      <c r="H953" s="901" t="s">
        <v>680</v>
      </c>
      <c r="I953" s="902"/>
      <c r="J953" s="430" t="s">
        <v>653</v>
      </c>
      <c r="K953" s="431" t="str">
        <f t="shared" si="212"/>
        <v>-</v>
      </c>
      <c r="L953" s="432" t="s">
        <v>651</v>
      </c>
      <c r="M953" s="432" t="s">
        <v>651</v>
      </c>
      <c r="N953" s="432" t="s">
        <v>651</v>
      </c>
      <c r="O953" s="432" t="s">
        <v>651</v>
      </c>
      <c r="P953" s="432" t="s">
        <v>651</v>
      </c>
      <c r="Q953" s="432" t="s">
        <v>651</v>
      </c>
      <c r="R953" s="315">
        <v>0</v>
      </c>
      <c r="S953" s="432" t="s">
        <v>651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3"/>
        <v>4</v>
      </c>
      <c r="D954" s="268"/>
      <c r="E954" s="429">
        <f>E953</f>
        <v>17</v>
      </c>
      <c r="F954" s="319" t="b">
        <f t="shared" si="211"/>
        <v>1</v>
      </c>
      <c r="G954" s="268"/>
      <c r="H954" s="903"/>
      <c r="I954" s="904"/>
      <c r="J954" s="430" t="s">
        <v>654</v>
      </c>
      <c r="K954" s="431" t="str">
        <f t="shared" si="212"/>
        <v>-</v>
      </c>
      <c r="L954" s="432" t="s">
        <v>655</v>
      </c>
      <c r="M954" s="432" t="s">
        <v>655</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3"/>
        <v>4</v>
      </c>
      <c r="D955" s="268"/>
      <c r="E955" s="429">
        <f>E954</f>
        <v>17</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si="213"/>
        <v>4</v>
      </c>
      <c r="D956" s="268"/>
      <c r="E956" s="325">
        <v>18</v>
      </c>
      <c r="F956" s="319" t="b">
        <f t="shared" si="211"/>
        <v>1</v>
      </c>
      <c r="G956" s="268"/>
      <c r="H956" s="426" t="s">
        <v>681</v>
      </c>
      <c r="I956" s="426"/>
      <c r="J956" s="407" t="s">
        <v>650</v>
      </c>
      <c r="K956" s="427" t="str">
        <f t="shared" si="212"/>
        <v>-</v>
      </c>
      <c r="L956" s="428" t="s">
        <v>651</v>
      </c>
      <c r="M956" s="428" t="s">
        <v>651</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18</v>
      </c>
      <c r="F957" s="319" t="b">
        <f t="shared" si="211"/>
        <v>1</v>
      </c>
      <c r="G957" s="268"/>
      <c r="H957" s="901" t="s">
        <v>682</v>
      </c>
      <c r="I957" s="902"/>
      <c r="J957" s="430" t="s">
        <v>653</v>
      </c>
      <c r="K957" s="431" t="str">
        <f t="shared" si="212"/>
        <v>-</v>
      </c>
      <c r="L957" s="432" t="s">
        <v>651</v>
      </c>
      <c r="M957" s="432" t="s">
        <v>651</v>
      </c>
      <c r="N957" s="432" t="s">
        <v>651</v>
      </c>
      <c r="O957" s="315">
        <v>1</v>
      </c>
      <c r="P957" s="432" t="s">
        <v>651</v>
      </c>
      <c r="Q957" s="432" t="s">
        <v>651</v>
      </c>
      <c r="R957" s="432" t="s">
        <v>651</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18</v>
      </c>
      <c r="F958" s="319" t="b">
        <f t="shared" si="211"/>
        <v>1</v>
      </c>
      <c r="G958" s="268"/>
      <c r="H958" s="903"/>
      <c r="I958" s="904"/>
      <c r="J958" s="430" t="s">
        <v>654</v>
      </c>
      <c r="K958" s="431" t="str">
        <f t="shared" si="212"/>
        <v>-</v>
      </c>
      <c r="L958" s="432" t="s">
        <v>655</v>
      </c>
      <c r="M958" s="315">
        <v>38</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18</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19</v>
      </c>
      <c r="F960" s="319" t="b">
        <f t="shared" si="211"/>
        <v>1</v>
      </c>
      <c r="G960" s="268"/>
      <c r="H960" s="426" t="s">
        <v>683</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19</v>
      </c>
      <c r="F961" s="319" t="b">
        <f t="shared" si="211"/>
        <v>1</v>
      </c>
      <c r="G961" s="268"/>
      <c r="H961" s="901" t="s">
        <v>684</v>
      </c>
      <c r="I961" s="902"/>
      <c r="J961" s="430" t="s">
        <v>653</v>
      </c>
      <c r="K961" s="431">
        <f t="shared" si="212"/>
        <v>43543</v>
      </c>
      <c r="L961" s="315">
        <v>11</v>
      </c>
      <c r="M961" s="432" t="s">
        <v>651</v>
      </c>
      <c r="N961" s="432" t="s">
        <v>651</v>
      </c>
      <c r="O961" s="432" t="s">
        <v>651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19</v>
      </c>
      <c r="F962" s="319" t="b">
        <f t="shared" si="211"/>
        <v>1</v>
      </c>
      <c r="G962" s="268"/>
      <c r="H962" s="903"/>
      <c r="I962" s="904"/>
      <c r="J962" s="430" t="s">
        <v>654</v>
      </c>
      <c r="K962" s="431" t="str">
        <f t="shared" si="212"/>
        <v>-</v>
      </c>
      <c r="L962" s="432" t="s">
        <v>655</v>
      </c>
      <c r="M962" s="432" t="s">
        <v>655</v>
      </c>
      <c r="N962" s="315">
        <v>20</v>
      </c>
      <c r="O962" s="315">
        <v>3</v>
      </c>
      <c r="P962" s="432" t="s">
        <v>655</v>
      </c>
      <c r="Q962" s="432" t="s">
        <v>655</v>
      </c>
      <c r="R962" s="432" t="s">
        <v>655</v>
      </c>
      <c r="S962" s="432" t="s">
        <v>655</v>
      </c>
      <c r="T962" s="432" t="s">
        <v>655</v>
      </c>
      <c r="U962" s="432" t="s">
        <v>655</v>
      </c>
      <c r="V962" s="432" t="s">
        <v>655</v>
      </c>
      <c r="W962" s="315">
        <v>0.1</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19</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8">
        <v>0.75</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20</v>
      </c>
      <c r="F964" s="319" t="b">
        <f t="shared" si="211"/>
        <v>1</v>
      </c>
      <c r="G964" s="268"/>
      <c r="H964" s="426" t="s">
        <v>685</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20</v>
      </c>
      <c r="F965" s="319" t="b">
        <f t="shared" si="211"/>
        <v>1</v>
      </c>
      <c r="G965" s="268"/>
      <c r="H965" s="901" t="s">
        <v>686</v>
      </c>
      <c r="I965" s="902"/>
      <c r="J965" s="430" t="s">
        <v>653</v>
      </c>
      <c r="K965" s="431">
        <f t="shared" si="212"/>
        <v>43718</v>
      </c>
      <c r="L965" s="315">
        <v>36</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20</v>
      </c>
      <c r="F966" s="319" t="b">
        <f t="shared" si="211"/>
        <v>1</v>
      </c>
      <c r="G966" s="268"/>
      <c r="H966" s="903"/>
      <c r="I966" s="904"/>
      <c r="J966" s="430" t="s">
        <v>654</v>
      </c>
      <c r="K966" s="431" t="str">
        <f t="shared" si="212"/>
        <v>-</v>
      </c>
      <c r="L966" s="432" t="s">
        <v>655</v>
      </c>
      <c r="M966" s="432" t="s">
        <v>655</v>
      </c>
      <c r="N966" s="315">
        <v>20</v>
      </c>
      <c r="O966" s="315">
        <v>6</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20</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21</v>
      </c>
      <c r="F968" s="319" t="b">
        <f t="shared" si="211"/>
        <v>1</v>
      </c>
      <c r="G968" s="268"/>
      <c r="H968" s="426" t="s">
        <v>687</v>
      </c>
      <c r="I968" s="426"/>
      <c r="J968" s="407" t="s">
        <v>650</v>
      </c>
      <c r="K968" s="427" t="str">
        <f t="shared" si="212"/>
        <v>-</v>
      </c>
      <c r="L968" s="436">
        <v>-1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21</v>
      </c>
      <c r="F969" s="319" t="b">
        <f t="shared" si="211"/>
        <v>1</v>
      </c>
      <c r="G969" s="268"/>
      <c r="H969" s="901" t="s">
        <v>688</v>
      </c>
      <c r="I969" s="902"/>
      <c r="J969" s="430" t="s">
        <v>653</v>
      </c>
      <c r="K969" s="431">
        <f t="shared" si="212"/>
        <v>43760</v>
      </c>
      <c r="L969" s="315">
        <v>42</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21</v>
      </c>
      <c r="F970" s="319" t="b">
        <f t="shared" si="211"/>
        <v>1</v>
      </c>
      <c r="G970" s="268"/>
      <c r="H970" s="903"/>
      <c r="I970" s="904"/>
      <c r="J970" s="430" t="s">
        <v>654</v>
      </c>
      <c r="K970" s="431" t="str">
        <f t="shared" si="212"/>
        <v>-</v>
      </c>
      <c r="L970" s="432" t="s">
        <v>655</v>
      </c>
      <c r="M970" s="432" t="s">
        <v>655</v>
      </c>
      <c r="N970" s="315">
        <v>28</v>
      </c>
      <c r="O970" s="315">
        <v>3</v>
      </c>
      <c r="P970" s="432" t="s">
        <v>655</v>
      </c>
      <c r="Q970" s="432" t="s">
        <v>655</v>
      </c>
      <c r="R970" s="432" t="s">
        <v>655</v>
      </c>
      <c r="S970" s="432" t="s">
        <v>655</v>
      </c>
      <c r="T970" s="432" t="s">
        <v>655</v>
      </c>
      <c r="U970" s="432" t="s">
        <v>655</v>
      </c>
      <c r="V970" s="432" t="s">
        <v>655</v>
      </c>
      <c r="W970" s="315">
        <v>0.5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21</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0.9</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22</v>
      </c>
      <c r="F972" s="319" t="b">
        <f t="shared" si="211"/>
        <v>1</v>
      </c>
      <c r="G972" s="268"/>
      <c r="H972" s="426" t="s">
        <v>689</v>
      </c>
      <c r="I972" s="426"/>
      <c r="J972" s="407" t="s">
        <v>650</v>
      </c>
      <c r="K972" s="427" t="str">
        <f t="shared" si="212"/>
        <v>-</v>
      </c>
      <c r="L972" s="428" t="s">
        <v>651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outlineLevel="3" x14ac:dyDescent="0.35">
      <c r="A973" s="243"/>
      <c r="B973" s="252"/>
      <c r="C973" s="245">
        <f t="shared" si="213"/>
        <v>4</v>
      </c>
      <c r="D973" s="268"/>
      <c r="E973" s="429">
        <f>E972</f>
        <v>22</v>
      </c>
      <c r="F973" s="319" t="b">
        <f t="shared" si="211"/>
        <v>1</v>
      </c>
      <c r="G973" s="268"/>
      <c r="H973" s="901" t="s">
        <v>690</v>
      </c>
      <c r="I973" s="902"/>
      <c r="J973" s="430" t="s">
        <v>653</v>
      </c>
      <c r="K973" s="431" t="str">
        <f t="shared" si="212"/>
        <v>-</v>
      </c>
      <c r="L973" s="432" t="s">
        <v>651</v>
      </c>
      <c r="M973" s="432" t="s">
        <v>651</v>
      </c>
      <c r="N973" s="315">
        <v>0</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22</v>
      </c>
      <c r="F974" s="319" t="b">
        <f t="shared" si="211"/>
        <v>1</v>
      </c>
      <c r="G974" s="268"/>
      <c r="H974" s="903"/>
      <c r="I974" s="904"/>
      <c r="J974" s="430" t="s">
        <v>654</v>
      </c>
      <c r="K974" s="431" t="str">
        <f t="shared" si="212"/>
        <v>-</v>
      </c>
      <c r="L974" s="432" t="s">
        <v>655</v>
      </c>
      <c r="M974" s="432" t="s">
        <v>655</v>
      </c>
      <c r="N974" s="432" t="s">
        <v>655</v>
      </c>
      <c r="O974" s="432" t="s">
        <v>655</v>
      </c>
      <c r="P974" s="432" t="s">
        <v>655</v>
      </c>
      <c r="Q974" s="432" t="s">
        <v>655</v>
      </c>
      <c r="R974" s="432" t="s">
        <v>655</v>
      </c>
      <c r="S974" s="432" t="s">
        <v>655</v>
      </c>
      <c r="T974" s="432" t="s">
        <v>655</v>
      </c>
      <c r="U974" s="432" t="s">
        <v>655</v>
      </c>
      <c r="V974" s="432" t="s">
        <v>655</v>
      </c>
      <c r="W974" s="315">
        <v>0.1</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22</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0.5</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23</v>
      </c>
      <c r="F976" s="319" t="b">
        <f t="shared" si="211"/>
        <v>1</v>
      </c>
      <c r="G976" s="268"/>
      <c r="H976" s="426" t="s">
        <v>691</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23</v>
      </c>
      <c r="F977" s="319" t="b">
        <f t="shared" si="211"/>
        <v>1</v>
      </c>
      <c r="G977" s="268"/>
      <c r="H977" s="901" t="s">
        <v>692</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23</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23</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24</v>
      </c>
      <c r="F980" s="319" t="b">
        <f t="shared" ref="F980:F991" si="214">COUNTIFS($L980:$W980,"-")&lt;&gt;COUNTA($L980:$W980)</f>
        <v>1</v>
      </c>
      <c r="G980" s="268"/>
      <c r="H980" s="426" t="s">
        <v>693</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24</v>
      </c>
      <c r="F981" s="319" t="b">
        <f t="shared" si="214"/>
        <v>1</v>
      </c>
      <c r="G981" s="268"/>
      <c r="H981" s="901" t="s">
        <v>694</v>
      </c>
      <c r="I981" s="902"/>
      <c r="J981" s="430" t="s">
        <v>653</v>
      </c>
      <c r="K981" s="431" t="str">
        <f t="shared" si="212"/>
        <v>-</v>
      </c>
      <c r="L981" s="432" t="s">
        <v>651</v>
      </c>
      <c r="M981" s="432" t="s">
        <v>651</v>
      </c>
      <c r="N981" s="432" t="s">
        <v>651</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24</v>
      </c>
      <c r="F982" s="319" t="b">
        <f t="shared" si="214"/>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432" t="s">
        <v>655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24</v>
      </c>
      <c r="F983" s="319" t="b">
        <f t="shared" si="214"/>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4" t="s">
        <v>651</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ref="C984:C991" si="215">INT($C$872)+3</f>
        <v>4</v>
      </c>
      <c r="D984" s="268"/>
      <c r="E984" s="325">
        <v>25</v>
      </c>
      <c r="F984" s="319" t="b">
        <f t="shared" si="214"/>
        <v>1</v>
      </c>
      <c r="G984" s="268"/>
      <c r="H984" s="426" t="s">
        <v>968</v>
      </c>
      <c r="I984" s="426"/>
      <c r="J984" s="407" t="s">
        <v>650</v>
      </c>
      <c r="K984" s="427" t="str">
        <f t="shared" si="212"/>
        <v>-</v>
      </c>
      <c r="L984" s="428" t="s">
        <v>651</v>
      </c>
      <c r="M984" s="428" t="s">
        <v>651</v>
      </c>
      <c r="N984" s="428" t="s">
        <v>651</v>
      </c>
      <c r="O984" s="428" t="s">
        <v>651</v>
      </c>
      <c r="P984" s="428" t="s">
        <v>651</v>
      </c>
      <c r="Q984" s="435">
        <v>21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t="15" customHeight="1" outlineLevel="3" x14ac:dyDescent="0.35">
      <c r="A985" s="243"/>
      <c r="B985" s="252"/>
      <c r="C985" s="245">
        <f t="shared" si="215"/>
        <v>4</v>
      </c>
      <c r="D985" s="268"/>
      <c r="E985" s="429">
        <f>E984</f>
        <v>25</v>
      </c>
      <c r="F985" s="319" t="b">
        <f t="shared" si="214"/>
        <v>1</v>
      </c>
      <c r="G985" s="268"/>
      <c r="H985" s="901" t="s">
        <v>969</v>
      </c>
      <c r="I985" s="902"/>
      <c r="J985" s="430" t="s">
        <v>653</v>
      </c>
      <c r="K985" s="431" t="str">
        <f t="shared" si="212"/>
        <v>-</v>
      </c>
      <c r="L985" s="432" t="s">
        <v>651</v>
      </c>
      <c r="M985" s="432" t="s">
        <v>651</v>
      </c>
      <c r="N985" s="432" t="s">
        <v>651</v>
      </c>
      <c r="O985" s="432" t="s">
        <v>651</v>
      </c>
      <c r="P985" s="432" t="s">
        <v>651</v>
      </c>
      <c r="Q985" s="432" t="s">
        <v>651</v>
      </c>
      <c r="R985" s="432" t="s">
        <v>651</v>
      </c>
      <c r="S985" s="315" t="b">
        <v>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5"/>
        <v>4</v>
      </c>
      <c r="D986" s="268"/>
      <c r="E986" s="429">
        <f>E985</f>
        <v>25</v>
      </c>
      <c r="F986" s="319" t="b">
        <f t="shared" si="214"/>
        <v>1</v>
      </c>
      <c r="G986" s="268"/>
      <c r="H986" s="903"/>
      <c r="I986" s="904"/>
      <c r="J986" s="430" t="s">
        <v>654</v>
      </c>
      <c r="K986" s="431" t="str">
        <f t="shared" si="212"/>
        <v>-</v>
      </c>
      <c r="L986" s="432" t="s">
        <v>655</v>
      </c>
      <c r="M986" s="432" t="s">
        <v>655</v>
      </c>
      <c r="N986" s="432" t="s">
        <v>655</v>
      </c>
      <c r="O986" s="432" t="s">
        <v>655</v>
      </c>
      <c r="P986" s="315">
        <v>21</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5"/>
        <v>4</v>
      </c>
      <c r="D987" s="268"/>
      <c r="E987" s="429">
        <f>E986</f>
        <v>25</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si="215"/>
        <v>4</v>
      </c>
      <c r="D988" s="268"/>
      <c r="E988" s="325">
        <v>26</v>
      </c>
      <c r="F988" s="319" t="b">
        <f t="shared" si="214"/>
        <v>1</v>
      </c>
      <c r="G988" s="268"/>
      <c r="H988" s="426" t="s">
        <v>695</v>
      </c>
      <c r="I988" s="426"/>
      <c r="J988" s="407" t="s">
        <v>650</v>
      </c>
      <c r="K988" s="427" t="str">
        <f t="shared" si="212"/>
        <v>-</v>
      </c>
      <c r="L988" s="436">
        <v>-1</v>
      </c>
      <c r="M988" s="428" t="s">
        <v>651</v>
      </c>
      <c r="N988" s="428" t="s">
        <v>651</v>
      </c>
      <c r="O988" s="428" t="s">
        <v>651</v>
      </c>
      <c r="P988" s="428" t="s">
        <v>651</v>
      </c>
      <c r="Q988" s="428" t="s">
        <v>651</v>
      </c>
      <c r="R988" s="428" t="s">
        <v>651</v>
      </c>
      <c r="S988" s="428" t="s">
        <v>651</v>
      </c>
      <c r="T988" s="428" t="s">
        <v>651</v>
      </c>
      <c r="U988" s="428" t="s">
        <v>651</v>
      </c>
      <c r="V988" s="435">
        <v>0.05</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outlineLevel="3" x14ac:dyDescent="0.35">
      <c r="A989" s="243"/>
      <c r="B989" s="252"/>
      <c r="C989" s="245">
        <f t="shared" si="215"/>
        <v>4</v>
      </c>
      <c r="D989" s="268"/>
      <c r="E989" s="429">
        <f>E988</f>
        <v>26</v>
      </c>
      <c r="F989" s="319" t="b">
        <f t="shared" si="214"/>
        <v>1</v>
      </c>
      <c r="G989" s="268"/>
      <c r="H989" s="901" t="s">
        <v>696</v>
      </c>
      <c r="I989" s="902"/>
      <c r="J989" s="430" t="s">
        <v>653</v>
      </c>
      <c r="K989" s="431" t="str">
        <f t="shared" si="212"/>
        <v>-</v>
      </c>
      <c r="L989" s="432" t="s">
        <v>651</v>
      </c>
      <c r="M989" s="432" t="s">
        <v>651</v>
      </c>
      <c r="N989" s="432" t="s">
        <v>651</v>
      </c>
      <c r="O989" s="432" t="s">
        <v>651</v>
      </c>
      <c r="P989" s="432" t="s">
        <v>651</v>
      </c>
      <c r="Q989" s="432" t="s">
        <v>651</v>
      </c>
      <c r="R989" s="432" t="s">
        <v>651</v>
      </c>
      <c r="S989" s="432" t="s">
        <v>651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26</v>
      </c>
      <c r="F990" s="319" t="b">
        <f t="shared" si="214"/>
        <v>1</v>
      </c>
      <c r="G990" s="268"/>
      <c r="H990" s="903"/>
      <c r="I990" s="904"/>
      <c r="J990" s="430" t="s">
        <v>654</v>
      </c>
      <c r="K990" s="431" t="str">
        <f t="shared" si="212"/>
        <v>-</v>
      </c>
      <c r="L990" s="432" t="s">
        <v>655</v>
      </c>
      <c r="M990" s="432" t="s">
        <v>655</v>
      </c>
      <c r="N990" s="432" t="s">
        <v>655</v>
      </c>
      <c r="O990" s="432" t="s">
        <v>655</v>
      </c>
      <c r="P990" s="432" t="s">
        <v>655</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26</v>
      </c>
      <c r="F991" s="319" t="b">
        <f t="shared" si="214"/>
        <v>1</v>
      </c>
      <c r="G991" s="268"/>
      <c r="H991" s="905"/>
      <c r="I991" s="906"/>
      <c r="J991" s="415" t="s">
        <v>656</v>
      </c>
      <c r="K991" s="433" t="str">
        <f t="shared" si="212"/>
        <v>-</v>
      </c>
      <c r="L991" s="439" t="s">
        <v>651</v>
      </c>
      <c r="M991" s="439" t="s">
        <v>651</v>
      </c>
      <c r="N991" s="439" t="s">
        <v>651</v>
      </c>
      <c r="O991" s="439" t="s">
        <v>651</v>
      </c>
      <c r="P991" s="439" t="s">
        <v>651</v>
      </c>
      <c r="Q991" s="439" t="s">
        <v>651</v>
      </c>
      <c r="R991" s="439" t="s">
        <v>651</v>
      </c>
      <c r="S991" s="439" t="s">
        <v>651</v>
      </c>
      <c r="T991" s="439" t="s">
        <v>651</v>
      </c>
      <c r="U991" s="439" t="s">
        <v>651</v>
      </c>
      <c r="V991" s="438">
        <v>-0.05</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t="5.15" customHeight="1" outlineLevel="3" x14ac:dyDescent="0.35">
      <c r="A992" s="243"/>
      <c r="B992" s="252"/>
      <c r="C992" s="245">
        <f>INT($C$872)+3.005</f>
        <v>4.0049999999999999</v>
      </c>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c r="AC992" s="268"/>
      <c r="AD992" s="268"/>
      <c r="AE992" s="268"/>
      <c r="AF992" s="268"/>
      <c r="AG992" s="268"/>
      <c r="AH992" s="268"/>
      <c r="AI992" s="268"/>
      <c r="AJ992" s="268"/>
      <c r="AK992" s="268"/>
      <c r="AL992" s="268"/>
      <c r="AM992" s="268"/>
      <c r="AN992" s="268"/>
      <c r="AO992" s="268"/>
      <c r="AP992" s="268"/>
      <c r="AQ992" s="268" t="s">
        <v>395</v>
      </c>
      <c r="AR992" s="255"/>
      <c r="AS992" s="243"/>
      <c r="AT992" s="243"/>
      <c r="AU992" s="243"/>
    </row>
    <row r="993" spans="1:47" ht="5.15" customHeight="1" outlineLevel="2" x14ac:dyDescent="0.35">
      <c r="A993" s="243"/>
      <c r="B993" s="252"/>
      <c r="C993" s="245">
        <f>INT($C$872)+2.005</f>
        <v>3.0049999999999999</v>
      </c>
      <c r="D993" s="268" t="s">
        <v>391</v>
      </c>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c r="AC993" s="268"/>
      <c r="AD993" s="268"/>
      <c r="AE993" s="268"/>
      <c r="AF993" s="268"/>
      <c r="AG993" s="268"/>
      <c r="AH993" s="268"/>
      <c r="AI993" s="268"/>
      <c r="AJ993" s="268"/>
      <c r="AK993" s="268"/>
      <c r="AL993" s="268"/>
      <c r="AM993" s="268"/>
      <c r="AN993" s="268"/>
      <c r="AO993" s="268"/>
      <c r="AP993" s="268"/>
      <c r="AQ993" s="268"/>
      <c r="AR993" s="255"/>
      <c r="AS993" s="243"/>
      <c r="AT993" s="243"/>
      <c r="AU993" s="243"/>
    </row>
    <row r="994" spans="1:47" outlineLevel="2" x14ac:dyDescent="0.35">
      <c r="A994" s="243"/>
      <c r="B994" s="252"/>
      <c r="C994" s="245">
        <f>INT($C$872)+2</f>
        <v>3</v>
      </c>
      <c r="D994" s="268"/>
      <c r="E994" s="325"/>
      <c r="F994" s="325"/>
      <c r="G994" s="268"/>
      <c r="H994" s="387" t="s">
        <v>697</v>
      </c>
      <c r="I994" s="273"/>
      <c r="J994" s="273"/>
      <c r="K994" s="272"/>
      <c r="L994" s="272"/>
      <c r="M994" s="272"/>
      <c r="N994" s="272"/>
      <c r="O994" s="272"/>
      <c r="P994" s="272"/>
      <c r="Q994" s="272"/>
      <c r="R994" s="272"/>
      <c r="S994" s="272"/>
      <c r="T994" s="272"/>
      <c r="U994" s="272"/>
      <c r="V994" s="272"/>
      <c r="W994" s="272"/>
      <c r="X994" s="272"/>
      <c r="Y994" s="272"/>
      <c r="Z994" s="272"/>
      <c r="AA994" s="272"/>
      <c r="AB994" s="330"/>
      <c r="AC994" s="330"/>
      <c r="AD994" s="330"/>
      <c r="AE994" s="330"/>
      <c r="AF994" s="330"/>
      <c r="AG994" s="330"/>
      <c r="AH994" s="330"/>
      <c r="AI994" s="330"/>
      <c r="AJ994" s="330"/>
      <c r="AK994" s="330"/>
      <c r="AL994" s="330"/>
      <c r="AM994" s="330"/>
      <c r="AN994" s="330"/>
      <c r="AO994" s="330"/>
      <c r="AP994" s="330"/>
      <c r="AQ994" s="268"/>
      <c r="AR994" s="255"/>
      <c r="AS994" s="243"/>
      <c r="AT994" s="243"/>
      <c r="AU994" s="243"/>
    </row>
    <row r="995" spans="1:47" outlineLevel="2" x14ac:dyDescent="0.35">
      <c r="A995" s="243"/>
      <c r="B995" s="252"/>
      <c r="C995" s="245">
        <f>INT($C$872)+3</f>
        <v>4</v>
      </c>
      <c r="D995" s="268"/>
      <c r="E995" s="325"/>
      <c r="F995" s="325"/>
      <c r="G995" s="268"/>
      <c r="H995" s="273"/>
      <c r="I995" s="273"/>
      <c r="J995" s="295" t="s">
        <v>698</v>
      </c>
      <c r="K995" s="295"/>
      <c r="L995" s="295"/>
      <c r="M995" s="295"/>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outlineLevel="2" collapsed="1" x14ac:dyDescent="0.35">
      <c r="A996" s="243"/>
      <c r="B996" s="252"/>
      <c r="C996" s="245">
        <v>4</v>
      </c>
      <c r="D996" s="268"/>
      <c r="E996" s="325"/>
      <c r="F996" s="325"/>
      <c r="G996" s="268"/>
      <c r="H996" s="273"/>
      <c r="I996" s="273"/>
      <c r="J996" s="316">
        <v>0.3</v>
      </c>
      <c r="K996" s="316">
        <v>0.35</v>
      </c>
      <c r="L996" s="316">
        <v>0.45</v>
      </c>
      <c r="M996" s="397">
        <v>1</v>
      </c>
      <c r="N996" s="316">
        <v>0.55000000000000004</v>
      </c>
      <c r="O996" s="273" t="s">
        <v>699</v>
      </c>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68"/>
      <c r="AR996" s="255"/>
      <c r="AS996" s="243"/>
      <c r="AT996" s="243"/>
      <c r="AU996" s="243"/>
    </row>
    <row r="997" spans="1:47" hidden="1" outlineLevel="3" x14ac:dyDescent="0.35">
      <c r="A997" s="243"/>
      <c r="B997" s="252"/>
      <c r="C997" s="245">
        <f>INT($C$872)+3</f>
        <v>4</v>
      </c>
      <c r="D997" s="268"/>
      <c r="E997" s="325"/>
      <c r="F997" s="325"/>
      <c r="G997" s="268"/>
      <c r="H997" s="273" t="s">
        <v>700</v>
      </c>
      <c r="I997" s="273"/>
      <c r="J997" s="315">
        <v>0</v>
      </c>
      <c r="K997" s="315">
        <v>0.5</v>
      </c>
      <c r="L997" s="315">
        <v>1.25</v>
      </c>
      <c r="M997" s="289">
        <f>FORECAST(M996,CHOOSE({1,2},L997,N997),CHOOSE({1,2},L996,N996))</f>
        <v>13.624999999999998</v>
      </c>
      <c r="N997" s="315">
        <v>3.5</v>
      </c>
      <c r="O997" s="273" t="s">
        <v>701</v>
      </c>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68"/>
      <c r="AR997" s="255"/>
      <c r="AS997" s="243"/>
      <c r="AT997" s="243"/>
      <c r="AU997" s="243"/>
    </row>
    <row r="998" spans="1:47" ht="5.15" hidden="1" customHeight="1" outlineLevel="3" x14ac:dyDescent="0.35">
      <c r="A998" s="243"/>
      <c r="B998" s="252"/>
      <c r="C998" s="245">
        <f>INT($C$872)+3.005</f>
        <v>4.0049999999999999</v>
      </c>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c r="AC998" s="268"/>
      <c r="AD998" s="268"/>
      <c r="AE998" s="268"/>
      <c r="AF998" s="268"/>
      <c r="AG998" s="268"/>
      <c r="AH998" s="268"/>
      <c r="AI998" s="268"/>
      <c r="AJ998" s="268"/>
      <c r="AK998" s="268"/>
      <c r="AL998" s="268"/>
      <c r="AM998" s="268"/>
      <c r="AN998" s="268"/>
      <c r="AO998" s="268"/>
      <c r="AP998" s="268"/>
      <c r="AQ998" s="268" t="s">
        <v>395</v>
      </c>
      <c r="AR998" s="255"/>
      <c r="AS998" s="243"/>
      <c r="AT998" s="243"/>
      <c r="AU998" s="243"/>
    </row>
    <row r="999" spans="1:47" ht="5.15" customHeight="1" outlineLevel="2" x14ac:dyDescent="0.35">
      <c r="A999" s="243"/>
      <c r="B999" s="252"/>
      <c r="C999" s="245">
        <f>INT($C$872)+2.005</f>
        <v>3.0049999999999999</v>
      </c>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c r="AC999" s="268"/>
      <c r="AD999" s="268"/>
      <c r="AE999" s="268"/>
      <c r="AF999" s="268"/>
      <c r="AG999" s="268"/>
      <c r="AH999" s="268"/>
      <c r="AI999" s="268"/>
      <c r="AJ999" s="268"/>
      <c r="AK999" s="268"/>
      <c r="AL999" s="268"/>
      <c r="AM999" s="268"/>
      <c r="AN999" s="268"/>
      <c r="AO999" s="268"/>
      <c r="AP999" s="268"/>
      <c r="AQ999" s="268"/>
      <c r="AR999" s="255"/>
      <c r="AS999" s="243"/>
      <c r="AT999" s="243"/>
      <c r="AU999" s="243"/>
    </row>
    <row r="1000" spans="1:47" ht="5.15" customHeight="1" outlineLevel="1" x14ac:dyDescent="0.35">
      <c r="A1000" s="243"/>
      <c r="B1000" s="278"/>
      <c r="C1000" s="279">
        <f>INT($C$872)+1.005</f>
        <v>2.0049999999999999</v>
      </c>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1" t="s">
        <v>113</v>
      </c>
      <c r="AS1000" s="243"/>
      <c r="AT1000" s="243"/>
      <c r="AU1000" s="243"/>
    </row>
    <row r="1001" spans="1:47" ht="5.15" customHeight="1" x14ac:dyDescent="0.35">
      <c r="A1001" s="243"/>
      <c r="B1001" s="282"/>
      <c r="C1001" s="283">
        <f>INT($C$872)+0.005</f>
        <v>1.0049999999999999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43"/>
      <c r="AT1001" s="243"/>
      <c r="AU1001" s="243"/>
    </row>
    <row r="1002" spans="1:47" outlineLevel="2" x14ac:dyDescent="0.35">
      <c r="A1002" s="243"/>
      <c r="B1002" s="243"/>
      <c r="C1002" s="245">
        <f>INT($C$872)+2</f>
        <v>3</v>
      </c>
      <c r="D1002" s="243"/>
      <c r="E1002" s="243"/>
      <c r="F1002" s="243"/>
      <c r="G1002" s="243"/>
      <c r="H1002" s="243"/>
      <c r="I1002" s="243"/>
      <c r="J1002" s="243"/>
      <c r="K1002" s="243"/>
      <c r="L1002" s="243"/>
      <c r="M1002" s="243"/>
      <c r="N1002" s="243"/>
      <c r="O1002" s="243"/>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row>
    <row r="1003" spans="1:47" x14ac:dyDescent="0.35">
      <c r="A1003" s="243"/>
      <c r="B1003" s="243"/>
      <c r="C1003" s="244"/>
      <c r="D1003" s="243"/>
      <c r="E1003" s="243"/>
      <c r="F1003" s="243"/>
      <c r="G1003" s="243"/>
      <c r="H1003" s="243"/>
      <c r="I1003" s="243"/>
      <c r="J1003" s="243"/>
      <c r="K1003" s="243"/>
      <c r="L1003" s="243"/>
      <c r="M1003" s="243"/>
      <c r="N1003" s="243"/>
      <c r="O1003" s="243"/>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row>
    <row r="1004" spans="1:47" x14ac:dyDescent="0.35">
      <c r="A1004" s="243"/>
      <c r="B1004" s="243"/>
      <c r="C1004" s="244"/>
      <c r="D1004" s="243"/>
      <c r="E1004" s="243"/>
      <c r="F1004" s="243"/>
      <c r="G1004" s="243"/>
      <c r="H1004" s="243"/>
      <c r="I1004" s="243"/>
      <c r="J1004" s="243"/>
      <c r="K1004" s="243"/>
      <c r="L1004" s="243"/>
      <c r="M1004" s="243"/>
      <c r="N1004" s="243"/>
      <c r="O1004" s="243"/>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row>
    <row r="1005" spans="1:47" x14ac:dyDescent="0.35">
      <c r="A1005" s="243"/>
      <c r="B1005" s="243"/>
      <c r="C1005" s="244"/>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3:3" x14ac:dyDescent="0.35">
      <c r="C1009" s="440" t="s">
        <v>702</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1129</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IFERROR(MATCH(L$44,Sheep!$R$311:$R$318,1),0)</f>
        <v>0</v>
      </c>
      <c r="L45" s="454">
        <f>IFERROR(MATCH(M$44,Sheep!$R$311:$R$318,1),0)</f>
        <v>0</v>
      </c>
      <c r="M45" s="454">
        <f>IFERROR(MATCH(N$44,Sheep!$R$311:$R$318,1),0)</f>
        <v>0</v>
      </c>
      <c r="N45" s="454">
        <f>IFERROR(MATCH(O$44,Sheep!$R$311:$R$318,1),0)</f>
        <v>0</v>
      </c>
      <c r="O45" s="454">
        <f>IFERROR(MATCH(P$44,Sheep!$R$311:$R$318,1),0)</f>
        <v>0</v>
      </c>
      <c r="P45" s="454">
        <f>IFERROR(MATCH(Q$44,Sheep!$R$311:$R$318,1),0)</f>
        <v>0</v>
      </c>
      <c r="Q45" s="454">
        <f>IFERROR(MATCH(R$44,Sheep!$R$311:$R$318,1),0)</f>
        <v>0</v>
      </c>
      <c r="R45" s="454">
        <f>IFERROR(MATCH(S$44,Sheep!$R$311:$R$318,1),0)</f>
        <v>0</v>
      </c>
      <c r="S45" s="454">
        <f>IFERROR(MATCH(T$44,Sheep!$R$311:$R$318,1),0)</f>
        <v>0</v>
      </c>
      <c r="T45" s="454">
        <f>IFERROR(MATCH(U$44,Sheep!$R$311:$R$318,1),0)</f>
        <v>0</v>
      </c>
      <c r="U45" s="454">
        <f>IFERROR(MATCH(V$44,Sheep!$R$311:$R$318,1),0)</f>
        <v>0</v>
      </c>
      <c r="V45" s="454">
        <f>IFERROR(MATCH(W$44,Sheep!$R$311:$R$318,1),0)</f>
        <v>0</v>
      </c>
      <c r="W45" s="454">
        <f>IFERROR(MATCH(X$44,Sheep!$R$311:$R$318,1),0)</f>
        <v>0</v>
      </c>
      <c r="X45" s="454">
        <f>IFERROR(MATCH(Y$44,Sheep!$R$311:$R$318,1),0)</f>
        <v>0</v>
      </c>
      <c r="Y45" s="454">
        <f>IFERROR(MATCH(Z$44,Sheep!$R$311:$R$318,1),0)</f>
        <v>0</v>
      </c>
      <c r="Z45" s="454">
        <f>IFERROR(MATCH(AA$44,Sheep!$R$311:$R$318,1),0)</f>
        <v>0</v>
      </c>
      <c r="AA45" s="454">
        <f>IFERROR(MATCH(AB$44,Sheep!$R$311:$R$318,1),0)</f>
        <v>0</v>
      </c>
      <c r="AB45" s="454">
        <f>IFERROR(MATCH(AC$44,Sheep!$R$311:$R$318,1),0)</f>
        <v>0</v>
      </c>
      <c r="AC45" s="454">
        <f>IFERROR(MATCH(AD$44,Sheep!$R$311:$R$318,1),0)</f>
        <v>0</v>
      </c>
      <c r="AD45" s="454">
        <f>IFERROR(MATCH(AE$44,Sheep!$R$311:$R$318,1),0)</f>
        <v>0</v>
      </c>
      <c r="AE45" s="454">
        <f>IFERROR(MATCH(AF$44,Sheep!$R$311:$R$318,1),0)</f>
        <v>0</v>
      </c>
      <c r="AF45" s="454">
        <f>IFERROR(MATCH(AG$44,Sheep!$R$311:$R$318,1),0)</f>
        <v>0</v>
      </c>
      <c r="AG45" s="454">
        <f>IFERROR(MATCH(AH$44,Sheep!$R$311:$R$318,1),0)</f>
        <v>0</v>
      </c>
      <c r="AH45" s="454">
        <f>IFERROR(MATCH(AI$44,Sheep!$R$311:$R$318,1),0)</f>
        <v>0</v>
      </c>
      <c r="AI45" s="454">
        <f>IFERROR(MATCH(AJ$44,Sheep!$R$311:$R$318,1),0)</f>
        <v>0</v>
      </c>
      <c r="AJ45" s="454">
        <f>IFERROR(MATCH(AK$44,Sheep!$R$311:$R$318,1),0)</f>
        <v>0</v>
      </c>
      <c r="AK45" s="454">
        <f>IFERROR(MATCH(AL$44,Sheep!$R$311:$R$318,1),0)</f>
        <v>0</v>
      </c>
      <c r="AL45" s="454">
        <f>IFERROR(MATCH(AM$44,Sheep!$R$311:$R$318,1),0)</f>
        <v>0</v>
      </c>
      <c r="AM45" s="454">
        <f>IFERROR(MATCH(AN$44,Sheep!$R$311:$R$318,1),0)</f>
        <v>0</v>
      </c>
      <c r="AN45" s="454">
        <f>IFERROR(MATCH(AO$44,Sheep!$R$311:$R$318,1),0)</f>
        <v>0</v>
      </c>
      <c r="AO45" s="454">
        <f>IFERROR(MATCH(AP$44,Sheep!$R$311:$R$318,1),0)</f>
        <v>0</v>
      </c>
      <c r="AP45" s="454">
        <f>IFERROR(MATCH(AQ$44,Sheep!$R$311:$R$318,1),0)</f>
        <v>0</v>
      </c>
      <c r="AQ45" s="454">
        <f>IFERROR(MATCH(AR$44,Sheep!$R$311:$R$318,1),0)</f>
        <v>0</v>
      </c>
      <c r="AR45" s="454">
        <f>IFERROR(MATCH(AS$44,Sheep!$R$311:$R$318,1),0)</f>
        <v>0</v>
      </c>
      <c r="AS45" s="454">
        <f>IFERROR(MATCH(AT$44,Sheep!$R$311:$R$318,1),0)</f>
        <v>0</v>
      </c>
      <c r="AT45" s="454">
        <f>IFERROR(MATCH(AU$44,Sheep!$R$311:$R$318,1),0)</f>
        <v>0</v>
      </c>
      <c r="AU45" s="454">
        <f>IFERROR(MATCH(AV$44,Sheep!$R$311:$R$318,1),0)</f>
        <v>0</v>
      </c>
      <c r="AV45" s="454">
        <f>IFERROR(MATCH(AW$44,Sheep!$R$311:$R$318,1),0)</f>
        <v>0</v>
      </c>
      <c r="AW45" s="454">
        <f>IFERROR(MATCH(AX$44,Sheep!$R$311:$R$318,1),0)</f>
        <v>0</v>
      </c>
      <c r="AX45" s="454">
        <f>IFERROR(MATCH(AY$44,Sheep!$R$311:$R$318,1),0)</f>
        <v>0</v>
      </c>
      <c r="AY45" s="454">
        <f>IFERROR(MATCH(AZ$44,Sheep!$R$311:$R$318,1),0)</f>
        <v>0</v>
      </c>
      <c r="AZ45" s="454">
        <f>IFERROR(MATCH(BA$44,Sheep!$R$311:$R$318,1),0)</f>
        <v>0</v>
      </c>
      <c r="BA45" s="454">
        <f>IFERROR(MATCH(BB$44,Sheep!$R$311:$R$318,1),0)</f>
        <v>0</v>
      </c>
      <c r="BB45" s="454">
        <f>IFERROR(MATCH(BC$44,Sheep!$R$311:$R$318,1),0)</f>
        <v>0</v>
      </c>
      <c r="BC45" s="454">
        <f>IFERROR(MATCH(BD$44,Sheep!$R$311:$R$318,1),0)</f>
        <v>0</v>
      </c>
      <c r="BD45" s="454">
        <f>IFERROR(MATCH(BE$44,Sheep!$R$311:$R$318,1),0)</f>
        <v>0</v>
      </c>
      <c r="BE45" s="454">
        <f>IFERROR(MATCH(BF$44,Sheep!$R$311:$R$318,1),0)</f>
        <v>0</v>
      </c>
      <c r="BF45" s="454">
        <f>IFERROR(MATCH(BG$44,Sheep!$R$311:$R$318,1),0)</f>
        <v>1</v>
      </c>
      <c r="BG45" s="454">
        <f>IFERROR(MATCH(BH$44,Sheep!$R$311:$R$318,1),0)</f>
        <v>1</v>
      </c>
      <c r="BH45" s="454">
        <f>IFERROR(MATCH(BI$44,Sheep!$R$311:$R$318,1),0)</f>
        <v>1</v>
      </c>
      <c r="BI45" s="454">
        <f>IFERROR(MATCH(BJ$44,Sheep!$R$311:$R$318,1),0)</f>
        <v>1</v>
      </c>
      <c r="BJ45" s="454">
        <f>IFERROR(MATCH(BK$44,Sheep!$R$311:$R$318,1),0)</f>
        <v>1</v>
      </c>
      <c r="BK45" s="454">
        <f>IFERROR(MATCH(BL$44,Sheep!$R$311:$R$318,1),0)</f>
        <v>1</v>
      </c>
      <c r="BL45" s="454">
        <f>IFERROR(MATCH(BM$44,Sheep!$R$311:$R$318,1),0)</f>
        <v>1</v>
      </c>
      <c r="BM45" s="454">
        <f>IFERROR(MATCH(BN$44,Sheep!$R$311:$R$318,1),0)</f>
        <v>1</v>
      </c>
      <c r="BN45" s="454">
        <f>IFERROR(MATCH(BO$44,Sheep!$R$311:$R$318,1),0)</f>
        <v>1</v>
      </c>
      <c r="BO45" s="454">
        <f>IFERROR(MATCH(BP$44,Sheep!$R$311:$R$318,1),0)</f>
        <v>1</v>
      </c>
      <c r="BP45" s="454">
        <f>IFERROR(MATCH(BQ$44,Sheep!$R$311:$R$318,1),0)</f>
        <v>1</v>
      </c>
      <c r="BQ45" s="454">
        <f>IFERROR(MATCH(BR$44,Sheep!$R$311:$R$318,1),0)</f>
        <v>1</v>
      </c>
      <c r="BR45" s="454">
        <f>IFERROR(MATCH(BS$44,Sheep!$R$311:$R$318,1),0)</f>
        <v>1</v>
      </c>
      <c r="BS45" s="454">
        <f>IFERROR(MATCH(BT$44,Sheep!$R$311:$R$318,1),0)</f>
        <v>1</v>
      </c>
      <c r="BT45" s="454">
        <f>IFERROR(MATCH(BU$44,Sheep!$R$311:$R$318,1),0)</f>
        <v>1</v>
      </c>
      <c r="BU45" s="454">
        <f>IFERROR(MATCH(BV$44,Sheep!$R$311:$R$318,1),0)</f>
        <v>1</v>
      </c>
      <c r="BV45" s="454">
        <f>IFERROR(MATCH(BW$44,Sheep!$R$311:$R$318,1),0)</f>
        <v>1</v>
      </c>
      <c r="BW45" s="454">
        <f>IFERROR(MATCH(BX$44,Sheep!$R$311:$R$318,1),0)</f>
        <v>1</v>
      </c>
      <c r="BX45" s="454">
        <f>IFERROR(MATCH(BY$44,Sheep!$R$311:$R$318,1),0)</f>
        <v>1</v>
      </c>
      <c r="BY45" s="454">
        <f>IFERROR(MATCH(BZ$44,Sheep!$R$311:$R$318,1),0)</f>
        <v>1</v>
      </c>
      <c r="BZ45" s="454">
        <f>IFERROR(MATCH(CA$44,Sheep!$R$311:$R$318,1),0)</f>
        <v>1</v>
      </c>
      <c r="CA45" s="454">
        <f>IFERROR(MATCH(CB$44,Sheep!$R$311:$R$318,1),0)</f>
        <v>1</v>
      </c>
      <c r="CB45" s="454">
        <f>IFERROR(MATCH(CC$44,Sheep!$R$311:$R$318,1),0)</f>
        <v>1</v>
      </c>
      <c r="CC45" s="454">
        <f>IFERROR(MATCH(CD$44,Sheep!$R$311:$R$318,1),0)</f>
        <v>1</v>
      </c>
      <c r="CD45" s="454">
        <f>IFERROR(MATCH(CE$44,Sheep!$R$311:$R$318,1),0)</f>
        <v>1</v>
      </c>
      <c r="CE45" s="454">
        <f>IFERROR(MATCH(CF$44,Sheep!$R$311:$R$318,1),0)</f>
        <v>1</v>
      </c>
      <c r="CF45" s="454">
        <f>IFERROR(MATCH(CG$44,Sheep!$R$311:$R$318,1),0)</f>
        <v>1</v>
      </c>
      <c r="CG45" s="454">
        <f>IFERROR(MATCH(CH$44,Sheep!$R$311:$R$318,1),0)</f>
        <v>1</v>
      </c>
      <c r="CH45" s="454">
        <f>IFERROR(MATCH(CI$44,Sheep!$R$311:$R$318,1),0)</f>
        <v>1</v>
      </c>
      <c r="CI45" s="454">
        <f>IFERROR(MATCH(CJ$44,Sheep!$R$311:$R$318,1),0)</f>
        <v>1</v>
      </c>
      <c r="CJ45" s="454">
        <f>IFERROR(MATCH(CK$44,Sheep!$R$311:$R$318,1),0)</f>
        <v>1</v>
      </c>
      <c r="CK45" s="454">
        <f>IFERROR(MATCH(CL$44,Sheep!$R$311:$R$318,1),0)</f>
        <v>1</v>
      </c>
      <c r="CL45" s="454">
        <f>IFERROR(MATCH(CM$44,Sheep!$R$311:$R$318,1),0)</f>
        <v>1</v>
      </c>
      <c r="CM45" s="454">
        <f>IFERROR(MATCH(CN$44,Sheep!$R$311:$R$318,1),0)</f>
        <v>1</v>
      </c>
      <c r="CN45" s="454">
        <f>IFERROR(MATCH(CO$44,Sheep!$R$311:$R$318,1),0)</f>
        <v>1</v>
      </c>
      <c r="CO45" s="454">
        <f>IFERROR(MATCH(CP$44,Sheep!$R$311:$R$318,1),0)</f>
        <v>1</v>
      </c>
      <c r="CP45" s="454">
        <f>IFERROR(MATCH(CQ$44,Sheep!$R$311:$R$318,1),0)</f>
        <v>1</v>
      </c>
      <c r="CQ45" s="454">
        <f>IFERROR(MATCH(CR$44,Sheep!$R$311:$R$318,1),0)</f>
        <v>1</v>
      </c>
      <c r="CR45" s="454">
        <f>IFERROR(MATCH(CS$44,Sheep!$R$311:$R$318,1),0)</f>
        <v>1</v>
      </c>
      <c r="CS45" s="454">
        <f>IFERROR(MATCH(CT$44,Sheep!$R$311:$R$318,1),0)</f>
        <v>1</v>
      </c>
      <c r="CT45" s="454">
        <f>IFERROR(MATCH(CU$44,Sheep!$R$311:$R$318,1),0)</f>
        <v>1</v>
      </c>
      <c r="CU45" s="454">
        <f>IFERROR(MATCH(CV$44,Sheep!$R$311:$R$318,1),0)</f>
        <v>1</v>
      </c>
      <c r="CV45" s="454">
        <f>IFERROR(MATCH(CW$44,Sheep!$R$311:$R$318,1),0)</f>
        <v>1</v>
      </c>
      <c r="CW45" s="454">
        <f>IFERROR(MATCH(CX$44,Sheep!$R$311:$R$318,1),0)</f>
        <v>1</v>
      </c>
      <c r="CX45" s="454">
        <f>IFERROR(MATCH(CY$44,Sheep!$R$311:$R$318,1),0)</f>
        <v>1</v>
      </c>
      <c r="CY45" s="454">
        <f>IFERROR(MATCH(CZ$44,Sheep!$R$311:$R$318,1),0)</f>
        <v>1</v>
      </c>
      <c r="CZ45" s="454">
        <f>IFERROR(MATCH(DA$44,Sheep!$R$311:$R$318,1),0)</f>
        <v>1</v>
      </c>
      <c r="DA45" s="454">
        <f>IFERROR(MATCH(DB$44,Sheep!$R$311:$R$318,1),0)</f>
        <v>1</v>
      </c>
      <c r="DB45" s="454">
        <f>IFERROR(MATCH(DC$44,Sheep!$R$311:$R$318,1),0)</f>
        <v>1</v>
      </c>
      <c r="DC45" s="454">
        <f>IFERROR(MATCH(DD$44,Sheep!$R$311:$R$318,1),0)</f>
        <v>1</v>
      </c>
      <c r="DD45" s="454">
        <f>IFERROR(MATCH(DE$44,Sheep!$R$311:$R$318,1),0)</f>
        <v>1</v>
      </c>
      <c r="DE45" s="454">
        <f>IFERROR(MATCH(DF$44,Sheep!$R$311:$R$318,1),0)</f>
        <v>1</v>
      </c>
      <c r="DF45" s="454">
        <f>IFERROR(MATCH(DG$44,Sheep!$R$311:$R$318,1),0)</f>
        <v>2</v>
      </c>
      <c r="DG45" s="454">
        <f>IFERROR(MATCH(DH$44,Sheep!$R$311:$R$318,1),0)</f>
        <v>2</v>
      </c>
      <c r="DH45" s="454">
        <f>IFERROR(MATCH(DI$44,Sheep!$R$311:$R$318,1),0)</f>
        <v>2</v>
      </c>
      <c r="DI45" s="454">
        <f>IFERROR(MATCH(DJ$44,Sheep!$R$311:$R$318,1),0)</f>
        <v>2</v>
      </c>
      <c r="DJ45" s="454">
        <f>IFERROR(MATCH(DK$44,Sheep!$R$311:$R$318,1),0)</f>
        <v>2</v>
      </c>
      <c r="DK45" s="454">
        <f>IFERROR(MATCH(DL$44,Sheep!$R$311:$R$318,1),0)</f>
        <v>2</v>
      </c>
      <c r="DL45" s="454">
        <f>IFERROR(MATCH(DM$44,Sheep!$R$311:$R$318,1),0)</f>
        <v>2</v>
      </c>
      <c r="DM45" s="454">
        <f>IFERROR(MATCH(DN$44,Sheep!$R$311:$R$318,1),0)</f>
        <v>2</v>
      </c>
      <c r="DN45" s="454">
        <f>IFERROR(MATCH(DO$44,Sheep!$R$311:$R$318,1),0)</f>
        <v>2</v>
      </c>
      <c r="DO45" s="454">
        <f>IFERROR(MATCH(DP$44,Sheep!$R$311:$R$318,1),0)</f>
        <v>2</v>
      </c>
      <c r="DP45" s="454">
        <f>IFERROR(MATCH(DQ$44,Sheep!$R$311:$R$318,1),0)</f>
        <v>2</v>
      </c>
      <c r="DQ45" s="454">
        <f>IFERROR(MATCH(DR$44,Sheep!$R$311:$R$318,1),0)</f>
        <v>2</v>
      </c>
      <c r="DR45" s="454">
        <f>IFERROR(MATCH(DS$44,Sheep!$R$311:$R$318,1),0)</f>
        <v>2</v>
      </c>
      <c r="DS45" s="454">
        <f>IFERROR(MATCH(DT$44,Sheep!$R$311:$R$318,1),0)</f>
        <v>2</v>
      </c>
      <c r="DT45" s="454">
        <f>IFERROR(MATCH(DU$44,Sheep!$R$311:$R$318,1),0)</f>
        <v>2</v>
      </c>
      <c r="DU45" s="454">
        <f>IFERROR(MATCH(DV$44,Sheep!$R$311:$R$318,1),0)</f>
        <v>2</v>
      </c>
      <c r="DV45" s="454">
        <f>IFERROR(MATCH(DW$44,Sheep!$R$311:$R$318,1),0)</f>
        <v>2</v>
      </c>
      <c r="DW45" s="454">
        <f>IFERROR(MATCH(DX$44,Sheep!$R$311:$R$318,1),0)</f>
        <v>2</v>
      </c>
      <c r="DX45" s="454">
        <f>IFERROR(MATCH(DY$44,Sheep!$R$311:$R$318,1),0)</f>
        <v>2</v>
      </c>
      <c r="DY45" s="454">
        <f>IFERROR(MATCH(DZ$44,Sheep!$R$311:$R$318,1),0)</f>
        <v>2</v>
      </c>
      <c r="DZ45" s="454">
        <f>IFERROR(MATCH(EA$44,Sheep!$R$311:$R$318,1),0)</f>
        <v>2</v>
      </c>
      <c r="EA45" s="454">
        <f>IFERROR(MATCH(EB$44,Sheep!$R$311:$R$318,1),0)</f>
        <v>2</v>
      </c>
      <c r="EB45" s="454">
        <f>IFERROR(MATCH(EC$44,Sheep!$R$311:$R$318,1),0)</f>
        <v>2</v>
      </c>
      <c r="EC45" s="454">
        <f>IFERROR(MATCH(ED$44,Sheep!$R$311:$R$318,1),0)</f>
        <v>2</v>
      </c>
      <c r="ED45" s="454">
        <f>IFERROR(MATCH(EE$44,Sheep!$R$311:$R$318,1),0)</f>
        <v>2</v>
      </c>
      <c r="EE45" s="454">
        <f>IFERROR(MATCH(EF$44,Sheep!$R$311:$R$318,1),0)</f>
        <v>2</v>
      </c>
      <c r="EF45" s="454">
        <f>IFERROR(MATCH(EG$44,Sheep!$R$311:$R$318,1),0)</f>
        <v>2</v>
      </c>
      <c r="EG45" s="454">
        <f>IFERROR(MATCH(EH$44,Sheep!$R$311:$R$318,1),0)</f>
        <v>2</v>
      </c>
      <c r="EH45" s="454">
        <f>IFERROR(MATCH(EI$44,Sheep!$R$311:$R$318,1),0)</f>
        <v>2</v>
      </c>
      <c r="EI45" s="454">
        <f>IFERROR(MATCH(EJ$44,Sheep!$R$311:$R$318,1),0)</f>
        <v>2</v>
      </c>
      <c r="EJ45" s="454">
        <f>IFERROR(MATCH(EK$44,Sheep!$R$311:$R$318,1),0)</f>
        <v>2</v>
      </c>
      <c r="EK45" s="454">
        <f>IFERROR(MATCH(EL$44,Sheep!$R$311:$R$318,1),0)</f>
        <v>2</v>
      </c>
      <c r="EL45" s="454">
        <f>IFERROR(MATCH(EM$44,Sheep!$R$311:$R$318,1),0)</f>
        <v>2</v>
      </c>
      <c r="EM45" s="454">
        <f>IFERROR(MATCH(EN$44,Sheep!$R$311:$R$318,1),0)</f>
        <v>2</v>
      </c>
      <c r="EN45" s="454">
        <f>IFERROR(MATCH(EO$44,Sheep!$R$311:$R$318,1),0)</f>
        <v>2</v>
      </c>
      <c r="EO45" s="454">
        <f>IFERROR(MATCH(EP$44,Sheep!$R$311:$R$318,1),0)</f>
        <v>2</v>
      </c>
      <c r="EP45" s="454">
        <f>IFERROR(MATCH(EQ$44,Sheep!$R$311:$R$318,1),0)</f>
        <v>2</v>
      </c>
      <c r="EQ45" s="454">
        <f>IFERROR(MATCH(ER$44,Sheep!$R$311:$R$318,1),0)</f>
        <v>2</v>
      </c>
      <c r="ER45" s="454">
        <f>IFERROR(MATCH(ES$44,Sheep!$R$311:$R$318,1),0)</f>
        <v>2</v>
      </c>
      <c r="ES45" s="454">
        <f>IFERROR(MATCH(ET$44,Sheep!$R$311:$R$318,1),0)</f>
        <v>2</v>
      </c>
      <c r="ET45" s="454">
        <f>IFERROR(MATCH(EU$44,Sheep!$R$311:$R$318,1),0)</f>
        <v>2</v>
      </c>
      <c r="EU45" s="454">
        <f>IFERROR(MATCH(EV$44,Sheep!$R$311:$R$318,1),0)</f>
        <v>2</v>
      </c>
      <c r="EV45" s="454">
        <f>IFERROR(MATCH(EW$44,Sheep!$R$311:$R$318,1),0)</f>
        <v>2</v>
      </c>
      <c r="EW45" s="454">
        <f>IFERROR(MATCH(EX$44,Sheep!$R$311:$R$318,1),0)</f>
        <v>2</v>
      </c>
      <c r="EX45" s="454">
        <f>IFERROR(MATCH(EY$44,Sheep!$R$311:$R$318,1),0)</f>
        <v>2</v>
      </c>
      <c r="EY45" s="454">
        <f>IFERROR(MATCH(EZ$44,Sheep!$R$311:$R$318,1),0)</f>
        <v>2</v>
      </c>
      <c r="EZ45" s="454">
        <f>IFERROR(MATCH(FA$44,Sheep!$R$311:$R$318,1),0)</f>
        <v>2</v>
      </c>
      <c r="FA45" s="454">
        <f>IFERROR(MATCH(FB$44,Sheep!$R$311:$R$318,1),0)</f>
        <v>2</v>
      </c>
      <c r="FB45" s="454">
        <f>IFERROR(MATCH(FC$44,Sheep!$R$311:$R$318,1),0)</f>
        <v>2</v>
      </c>
      <c r="FC45" s="454">
        <f>IFERROR(MATCH(FD$44,Sheep!$R$311:$R$318,1),0)</f>
        <v>2</v>
      </c>
      <c r="FD45" s="454">
        <f>IFERROR(MATCH(FE$44,Sheep!$R$311:$R$318,1),0)</f>
        <v>2</v>
      </c>
      <c r="FE45" s="454">
        <f>IFERROR(MATCH(FF$44,Sheep!$R$311:$R$318,1),0)</f>
        <v>2</v>
      </c>
      <c r="FF45" s="454">
        <f>IFERROR(MATCH(FG$44,Sheep!$R$311:$R$318,1),0)</f>
        <v>3</v>
      </c>
      <c r="FG45" s="454">
        <f>IFERROR(MATCH(FH$44,Sheep!$R$311:$R$318,1),0)</f>
        <v>3</v>
      </c>
      <c r="FH45" s="454">
        <f>IFERROR(MATCH(FI$44,Sheep!$R$311:$R$318,1),0)</f>
        <v>3</v>
      </c>
      <c r="FI45" s="454">
        <f>IFERROR(MATCH(FJ$44,Sheep!$R$311:$R$318,1),0)</f>
        <v>3</v>
      </c>
      <c r="FJ45" s="454">
        <f>IFERROR(MATCH(FK$44,Sheep!$R$311:$R$318,1),0)</f>
        <v>3</v>
      </c>
      <c r="FK45" s="454">
        <f>IFERROR(MATCH(FL$44,Sheep!$R$311:$R$318,1),0)</f>
        <v>3</v>
      </c>
      <c r="FL45" s="454">
        <f>IFERROR(MATCH(FM$44,Sheep!$R$311:$R$318,1),0)</f>
        <v>3</v>
      </c>
      <c r="FM45" s="454">
        <f>IFERROR(MATCH(FN$44,Sheep!$R$311:$R$318,1),0)</f>
        <v>3</v>
      </c>
      <c r="FN45" s="454">
        <f>IFERROR(MATCH(FO$44,Sheep!$R$311:$R$318,1),0)</f>
        <v>3</v>
      </c>
      <c r="FO45" s="454">
        <f>IFERROR(MATCH(FP$44,Sheep!$R$311:$R$318,1),0)</f>
        <v>3</v>
      </c>
      <c r="FP45" s="454">
        <f>IFERROR(MATCH(FQ$44,Sheep!$R$311:$R$318,1),0)</f>
        <v>3</v>
      </c>
      <c r="FQ45" s="454">
        <f>IFERROR(MATCH(FR$44,Sheep!$R$311:$R$318,1),0)</f>
        <v>3</v>
      </c>
      <c r="FR45" s="454">
        <f>IFERROR(MATCH(FS$44,Sheep!$R$311:$R$318,1),0)</f>
        <v>3</v>
      </c>
      <c r="FS45" s="454">
        <f>IFERROR(MATCH(FT$44,Sheep!$R$311:$R$318,1),0)</f>
        <v>3</v>
      </c>
      <c r="FT45" s="454">
        <f>IFERROR(MATCH(FU$44,Sheep!$R$311:$R$318,1),0)</f>
        <v>3</v>
      </c>
      <c r="FU45" s="454">
        <f>IFERROR(MATCH(FV$44,Sheep!$R$311:$R$318,1),0)</f>
        <v>3</v>
      </c>
      <c r="FV45" s="454">
        <f>IFERROR(MATCH(FW$44,Sheep!$R$311:$R$318,1),0)</f>
        <v>3</v>
      </c>
      <c r="FW45" s="454">
        <f>IFERROR(MATCH(FX$44,Sheep!$R$311:$R$318,1),0)</f>
        <v>3</v>
      </c>
      <c r="FX45" s="454">
        <f>IFERROR(MATCH(FY$44,Sheep!$R$311:$R$318,1),0)</f>
        <v>3</v>
      </c>
      <c r="FY45" s="454">
        <f>IFERROR(MATCH(FZ$44,Sheep!$R$311:$R$318,1),0)</f>
        <v>3</v>
      </c>
      <c r="FZ45" s="454">
        <f>IFERROR(MATCH(GA$44,Sheep!$R$311:$R$318,1),0)</f>
        <v>3</v>
      </c>
      <c r="GA45" s="454">
        <f>IFERROR(MATCH(GB$44,Sheep!$R$311:$R$318,1),0)</f>
        <v>3</v>
      </c>
      <c r="GB45" s="454">
        <f>IFERROR(MATCH(GC$44,Sheep!$R$311:$R$318,1),0)</f>
        <v>3</v>
      </c>
      <c r="GC45" s="454">
        <f>IFERROR(MATCH(GD$44,Sheep!$R$311:$R$318,1),0)</f>
        <v>3</v>
      </c>
      <c r="GD45" s="454">
        <f>IFERROR(MATCH(GE$44,Sheep!$R$311:$R$318,1),0)</f>
        <v>3</v>
      </c>
      <c r="GE45" s="454">
        <f>IFERROR(MATCH(GF$44,Sheep!$R$311:$R$318,1),0)</f>
        <v>3</v>
      </c>
      <c r="GF45" s="454">
        <f>IFERROR(MATCH(GG$44,Sheep!$R$311:$R$318,1),0)</f>
        <v>3</v>
      </c>
      <c r="GG45" s="454">
        <f>IFERROR(MATCH(GH$44,Sheep!$R$311:$R$318,1),0)</f>
        <v>3</v>
      </c>
      <c r="GH45" s="454">
        <f>IFERROR(MATCH(GI$44,Sheep!$R$311:$R$318,1),0)</f>
        <v>3</v>
      </c>
      <c r="GI45" s="454">
        <f>IFERROR(MATCH(GJ$44,Sheep!$R$311:$R$318,1),0)</f>
        <v>3</v>
      </c>
      <c r="GJ45" s="454">
        <f>IFERROR(MATCH(GK$44,Sheep!$R$311:$R$318,1),0)</f>
        <v>3</v>
      </c>
      <c r="GK45" s="454">
        <f>IFERROR(MATCH(GL$44,Sheep!$R$311:$R$318,1),0)</f>
        <v>3</v>
      </c>
      <c r="GL45" s="454">
        <f>IFERROR(MATCH(GM$44,Sheep!$R$311:$R$318,1),0)</f>
        <v>3</v>
      </c>
      <c r="GM45" s="454">
        <f>IFERROR(MATCH(GN$44,Sheep!$R$311:$R$318,1),0)</f>
        <v>3</v>
      </c>
      <c r="GN45" s="454">
        <f>IFERROR(MATCH(GO$44,Sheep!$R$311:$R$318,1),0)</f>
        <v>3</v>
      </c>
      <c r="GO45" s="454">
        <f>IFERROR(MATCH(GP$44,Sheep!$R$311:$R$318,1),0)</f>
        <v>3</v>
      </c>
      <c r="GP45" s="454">
        <f>IFERROR(MATCH(GQ$44,Sheep!$R$311:$R$318,1),0)</f>
        <v>3</v>
      </c>
      <c r="GQ45" s="454">
        <f>IFERROR(MATCH(GR$44,Sheep!$R$311:$R$318,1),0)</f>
        <v>3</v>
      </c>
      <c r="GR45" s="454">
        <f>IFERROR(MATCH(GS$44,Sheep!$R$311:$R$318,1),0)</f>
        <v>3</v>
      </c>
      <c r="GS45" s="454">
        <f>IFERROR(MATCH(GT$44,Sheep!$R$311:$R$318,1),0)</f>
        <v>3</v>
      </c>
      <c r="GT45" s="454">
        <f>IFERROR(MATCH(GU$44,Sheep!$R$311:$R$318,1),0)</f>
        <v>3</v>
      </c>
      <c r="GU45" s="454">
        <f>IFERROR(MATCH(GV$44,Sheep!$R$311:$R$318,1),0)</f>
        <v>3</v>
      </c>
      <c r="GV45" s="454">
        <f>IFERROR(MATCH(GW$44,Sheep!$R$311:$R$318,1),0)</f>
        <v>3</v>
      </c>
      <c r="GW45" s="454">
        <f>IFERROR(MATCH(GX$44,Sheep!$R$311:$R$318,1),0)</f>
        <v>3</v>
      </c>
      <c r="GX45" s="454">
        <f>IFERROR(MATCH(GY$44,Sheep!$R$311:$R$318,1),0)</f>
        <v>3</v>
      </c>
      <c r="GY45" s="454">
        <f>IFERROR(MATCH(GZ$44,Sheep!$R$311:$R$318,1),0)</f>
        <v>3</v>
      </c>
      <c r="GZ45" s="454">
        <f>IFERROR(MATCH(HA$44,Sheep!$R$311:$R$318,1),0)</f>
        <v>3</v>
      </c>
      <c r="HA45" s="454">
        <f>IFERROR(MATCH(HB$44,Sheep!$R$311:$R$318,1),0)</f>
        <v>3</v>
      </c>
      <c r="HB45" s="454">
        <f>IFERROR(MATCH(HC$44,Sheep!$R$311:$R$318,1),0)</f>
        <v>3</v>
      </c>
      <c r="HC45" s="454">
        <f>IFERROR(MATCH(HD$44,Sheep!$R$311:$R$318,1),0)</f>
        <v>3</v>
      </c>
      <c r="HD45" s="454">
        <f>IFERROR(MATCH(HE$44,Sheep!$R$311:$R$318,1),0)</f>
        <v>3</v>
      </c>
      <c r="HE45" s="454">
        <f>IFERROR(MATCH(HF$44,Sheep!$R$311:$R$318,1),0)</f>
        <v>3</v>
      </c>
      <c r="HF45" s="454">
        <f>IFERROR(MATCH(HG$44,Sheep!$R$311:$R$318,1),0)</f>
        <v>4</v>
      </c>
      <c r="HG45" s="454">
        <f>IFERROR(MATCH(HH$44,Sheep!$R$311:$R$318,1),0)</f>
        <v>4</v>
      </c>
      <c r="HH45" s="454">
        <f>IFERROR(MATCH(HI$44,Sheep!$R$311:$R$318,1),0)</f>
        <v>4</v>
      </c>
      <c r="HI45" s="454">
        <f>IFERROR(MATCH(HJ$44,Sheep!$R$311:$R$318,1),0)</f>
        <v>4</v>
      </c>
      <c r="HJ45" s="454">
        <f>IFERROR(MATCH(HK$44,Sheep!$R$311:$R$318,1),0)</f>
        <v>4</v>
      </c>
      <c r="HK45" s="454">
        <f>IFERROR(MATCH(HL$44,Sheep!$R$311:$R$318,1),0)</f>
        <v>4</v>
      </c>
      <c r="HL45" s="454">
        <f>IFERROR(MATCH(HM$44,Sheep!$R$311:$R$318,1),0)</f>
        <v>4</v>
      </c>
      <c r="HM45" s="454">
        <f>IFERROR(MATCH(HN$44,Sheep!$R$311:$R$318,1),0)</f>
        <v>4</v>
      </c>
      <c r="HN45" s="454">
        <f>IFERROR(MATCH(HO$44,Sheep!$R$311:$R$318,1),0)</f>
        <v>4</v>
      </c>
      <c r="HO45" s="454">
        <f>IFERROR(MATCH(HP$44,Sheep!$R$311:$R$318,1),0)</f>
        <v>4</v>
      </c>
      <c r="HP45" s="454">
        <f>IFERROR(MATCH(HQ$44,Sheep!$R$311:$R$318,1),0)</f>
        <v>4</v>
      </c>
      <c r="HQ45" s="454">
        <f>IFERROR(MATCH(HR$44,Sheep!$R$311:$R$318,1),0)</f>
        <v>4</v>
      </c>
      <c r="HR45" s="454">
        <f>IFERROR(MATCH(HS$44,Sheep!$R$311:$R$318,1),0)</f>
        <v>4</v>
      </c>
      <c r="HS45" s="454">
        <f>IFERROR(MATCH(HT$44,Sheep!$R$311:$R$318,1),0)</f>
        <v>4</v>
      </c>
      <c r="HT45" s="454">
        <f>IFERROR(MATCH(HU$44,Sheep!$R$311:$R$318,1),0)</f>
        <v>4</v>
      </c>
      <c r="HU45" s="454">
        <f>IFERROR(MATCH(HV$44,Sheep!$R$311:$R$318,1),0)</f>
        <v>4</v>
      </c>
      <c r="HV45" s="454">
        <f>IFERROR(MATCH(HW$44,Sheep!$R$311:$R$318,1),0)</f>
        <v>4</v>
      </c>
      <c r="HW45" s="454">
        <f>IFERROR(MATCH(HX$44,Sheep!$R$311:$R$318,1),0)</f>
        <v>4</v>
      </c>
      <c r="HX45" s="454">
        <f>IFERROR(MATCH(HY$44,Sheep!$R$311:$R$318,1),0)</f>
        <v>4</v>
      </c>
      <c r="HY45" s="454">
        <f>IFERROR(MATCH(HZ$44,Sheep!$R$311:$R$318,1),0)</f>
        <v>4</v>
      </c>
      <c r="HZ45" s="454">
        <f>IFERROR(MATCH(IA$44,Sheep!$R$311:$R$318,1),0)</f>
        <v>4</v>
      </c>
      <c r="IA45" s="454">
        <f>IFERROR(MATCH(IB$44,Sheep!$R$311:$R$318,1),0)</f>
        <v>4</v>
      </c>
      <c r="IB45" s="454">
        <f>IFERROR(MATCH(IC$44,Sheep!$R$311:$R$318,1),0)</f>
        <v>4</v>
      </c>
      <c r="IC45" s="454">
        <f>IFERROR(MATCH(ID$44,Sheep!$R$311:$R$318,1),0)</f>
        <v>4</v>
      </c>
      <c r="ID45" s="454">
        <f>IFERROR(MATCH(IE$44,Sheep!$R$311:$R$318,1),0)</f>
        <v>4</v>
      </c>
      <c r="IE45" s="454">
        <f>IFERROR(MATCH(IF$44,Sheep!$R$311:$R$318,1),0)</f>
        <v>4</v>
      </c>
      <c r="IF45" s="454">
        <f>IFERROR(MATCH(IG$44,Sheep!$R$311:$R$318,1),0)</f>
        <v>4</v>
      </c>
      <c r="IG45" s="454">
        <f>IFERROR(MATCH(IH$44,Sheep!$R$311:$R$318,1),0)</f>
        <v>4</v>
      </c>
      <c r="IH45" s="454">
        <f>IFERROR(MATCH(II$44,Sheep!$R$311:$R$318,1),0)</f>
        <v>4</v>
      </c>
      <c r="II45" s="454">
        <f>IFERROR(MATCH(IJ$44,Sheep!$R$311:$R$318,1),0)</f>
        <v>4</v>
      </c>
      <c r="IJ45" s="454">
        <f>IFERROR(MATCH(IK$44,Sheep!$R$311:$R$318,1),0)</f>
        <v>4</v>
      </c>
      <c r="IK45" s="454">
        <f>IFERROR(MATCH(IL$44,Sheep!$R$311:$R$318,1),0)</f>
        <v>4</v>
      </c>
      <c r="IL45" s="454">
        <f>IFERROR(MATCH(IM$44,Sheep!$R$311:$R$318,1),0)</f>
        <v>4</v>
      </c>
      <c r="IM45" s="454">
        <f>IFERROR(MATCH(IN$44,Sheep!$R$311:$R$318,1),0)</f>
        <v>4</v>
      </c>
      <c r="IN45" s="454">
        <f>IFERROR(MATCH(IO$44,Sheep!$R$311:$R$318,1),0)</f>
        <v>4</v>
      </c>
      <c r="IO45" s="454">
        <f>IFERROR(MATCH(IP$44,Sheep!$R$311:$R$318,1),0)</f>
        <v>4</v>
      </c>
      <c r="IP45" s="454">
        <f>IFERROR(MATCH(IQ$44,Sheep!$R$311:$R$318,1),0)</f>
        <v>4</v>
      </c>
      <c r="IQ45" s="454">
        <f>IFERROR(MATCH(IR$44,Sheep!$R$311:$R$318,1),0)</f>
        <v>4</v>
      </c>
      <c r="IR45" s="454">
        <f>IFERROR(MATCH(IS$44,Sheep!$R$311:$R$318,1),0)</f>
        <v>4</v>
      </c>
      <c r="IS45" s="454">
        <f>IFERROR(MATCH(IT$44,Sheep!$R$311:$R$318,1),0)</f>
        <v>4</v>
      </c>
      <c r="IT45" s="454">
        <f>IFERROR(MATCH(IU$44,Sheep!$R$311:$R$318,1),0)</f>
        <v>4</v>
      </c>
      <c r="IU45" s="454">
        <f>IFERROR(MATCH(IV$44,Sheep!$R$311:$R$318,1),0)</f>
        <v>4</v>
      </c>
      <c r="IV45" s="454">
        <f>IFERROR(MATCH(IW$44,Sheep!$R$311:$R$318,1),0)</f>
        <v>4</v>
      </c>
      <c r="IW45" s="454">
        <f>IFERROR(MATCH(IX$44,Sheep!$R$311:$R$318,1),0)</f>
        <v>4</v>
      </c>
      <c r="IX45" s="454">
        <f>IFERROR(MATCH(IY$44,Sheep!$R$311:$R$318,1),0)</f>
        <v>4</v>
      </c>
      <c r="IY45" s="454">
        <f>IFERROR(MATCH(IZ$44,Sheep!$R$311:$R$318,1),0)</f>
        <v>4</v>
      </c>
      <c r="IZ45" s="454">
        <f>IFERROR(MATCH(JA$44,Sheep!$R$311:$R$318,1),0)</f>
        <v>4</v>
      </c>
      <c r="JA45" s="454">
        <f>IFERROR(MATCH(JB$44,Sheep!$R$311:$R$318,1),0)</f>
        <v>4</v>
      </c>
      <c r="JB45" s="454">
        <f>IFERROR(MATCH(JC$44,Sheep!$R$311:$R$318,1),0)</f>
        <v>4</v>
      </c>
      <c r="JC45" s="454">
        <f>IFERROR(MATCH(JD$44,Sheep!$R$311:$R$318,1),0)</f>
        <v>4</v>
      </c>
      <c r="JD45" s="454">
        <f>IFERROR(MATCH(JE$44,Sheep!$R$311:$R$318,1),0)</f>
        <v>4</v>
      </c>
      <c r="JE45" s="454">
        <f>IFERROR(MATCH(JF$44,Sheep!$R$311:$R$318,1),0)</f>
        <v>4</v>
      </c>
      <c r="JF45" s="454">
        <f>IFERROR(MATCH(JG$44,Sheep!$R$311:$R$318,1),0)</f>
        <v>5</v>
      </c>
      <c r="JG45" s="454">
        <f>IFERROR(MATCH(JH$44,Sheep!$R$311:$R$318,1),0)</f>
        <v>5</v>
      </c>
      <c r="JH45" s="454">
        <f>IFERROR(MATCH(JI$44,Sheep!$R$311:$R$318,1),0)</f>
        <v>5</v>
      </c>
      <c r="JI45" s="454">
        <f>IFERROR(MATCH(JJ$44,Sheep!$R$311:$R$318,1),0)</f>
        <v>5</v>
      </c>
      <c r="JJ45" s="454">
        <f>IFERROR(MATCH(JK$44,Sheep!$R$311:$R$318,1),0)</f>
        <v>5</v>
      </c>
      <c r="JK45" s="454">
        <f>IFERROR(MATCH(JL$44,Sheep!$R$311:$R$318,1),0)</f>
        <v>5</v>
      </c>
      <c r="JL45" s="454">
        <f>IFERROR(MATCH(JM$44,Sheep!$R$311:$R$318,1),0)</f>
        <v>5</v>
      </c>
      <c r="JM45" s="454">
        <f>IFERROR(MATCH(JN$44,Sheep!$R$311:$R$318,1),0)</f>
        <v>5</v>
      </c>
      <c r="JN45" s="454">
        <f>IFERROR(MATCH(JO$44,Sheep!$R$311:$R$318,1),0)</f>
        <v>5</v>
      </c>
      <c r="JO45" s="454">
        <f>IFERROR(MATCH(JP$44,Sheep!$R$311:$R$318,1),0)</f>
        <v>5</v>
      </c>
      <c r="JP45" s="454">
        <f>IFERROR(MATCH(JQ$44,Sheep!$R$311:$R$318,1),0)</f>
        <v>5</v>
      </c>
      <c r="JQ45" s="454">
        <f>IFERROR(MATCH(JR$44,Sheep!$R$311:$R$318,1),0)</f>
        <v>5</v>
      </c>
      <c r="JR45" s="454">
        <f>IFERROR(MATCH(JS$44,Sheep!$R$311:$R$318,1),0)</f>
        <v>5</v>
      </c>
      <c r="JS45" s="454">
        <f>IFERROR(MATCH(JT$44,Sheep!$R$311:$R$318,1),0)</f>
        <v>5</v>
      </c>
      <c r="JT45" s="454">
        <f>IFERROR(MATCH(JU$44,Sheep!$R$311:$R$318,1),0)</f>
        <v>5</v>
      </c>
      <c r="JU45" s="454">
        <f>IFERROR(MATCH(JV$44,Sheep!$R$311:$R$318,1),0)</f>
        <v>5</v>
      </c>
      <c r="JV45" s="454">
        <f>IFERROR(MATCH(JW$44,Sheep!$R$311:$R$318,1),0)</f>
        <v>5</v>
      </c>
      <c r="JW45" s="454">
        <f>IFERROR(MATCH(JX$44,Sheep!$R$311:$R$318,1),0)</f>
        <v>5</v>
      </c>
      <c r="JX45" s="454">
        <f>IFERROR(MATCH(JY$44,Sheep!$R$311:$R$318,1),0)</f>
        <v>5</v>
      </c>
      <c r="JY45" s="454">
        <f>IFERROR(MATCH(JZ$44,Sheep!$R$311:$R$318,1),0)</f>
        <v>5</v>
      </c>
      <c r="JZ45" s="454">
        <f>IFERROR(MATCH(KA$44,Sheep!$R$311:$R$318,1),0)</f>
        <v>5</v>
      </c>
      <c r="KA45" s="454">
        <f>IFERROR(MATCH(KB$44,Sheep!$R$311:$R$318,1),0)</f>
        <v>5</v>
      </c>
      <c r="KB45" s="454">
        <f>IFERROR(MATCH(KC$44,Sheep!$R$311:$R$318,1),0)</f>
        <v>5</v>
      </c>
      <c r="KC45" s="454">
        <f>IFERROR(MATCH(KD$44,Sheep!$R$311:$R$318,1),0)</f>
        <v>5</v>
      </c>
      <c r="KD45" s="454">
        <f>IFERROR(MATCH(KE$44,Sheep!$R$311:$R$318,1),0)</f>
        <v>5</v>
      </c>
      <c r="KE45" s="454">
        <f>IFERROR(MATCH(KF$44,Sheep!$R$311:$R$318,1),0)</f>
        <v>5</v>
      </c>
      <c r="KF45" s="454">
        <f>IFERROR(MATCH(KG$44,Sheep!$R$311:$R$318,1),0)</f>
        <v>5</v>
      </c>
      <c r="KG45" s="454">
        <f>IFERROR(MATCH(KH$44,Sheep!$R$311:$R$318,1),0)</f>
        <v>5</v>
      </c>
      <c r="KH45" s="454">
        <f>IFERROR(MATCH(KI$44,Sheep!$R$311:$R$318,1),0)</f>
        <v>5</v>
      </c>
      <c r="KI45" s="454">
        <f>IFERROR(MATCH(KJ$44,Sheep!$R$311:$R$318,1),0)</f>
        <v>5</v>
      </c>
      <c r="KJ45" s="454">
        <f>IFERROR(MATCH(KK$44,Sheep!$R$311:$R$318,1),0)</f>
        <v>5</v>
      </c>
      <c r="KK45" s="454">
        <f>IFERROR(MATCH(KL$44,Sheep!$R$311:$R$318,1),0)</f>
        <v>5</v>
      </c>
      <c r="KL45" s="454">
        <f>IFERROR(MATCH(KM$44,Sheep!$R$311:$R$318,1),0)</f>
        <v>5</v>
      </c>
      <c r="KM45" s="454">
        <f>IFERROR(MATCH(KN$44,Sheep!$R$311:$R$318,1),0)</f>
        <v>5</v>
      </c>
      <c r="KN45" s="454">
        <f>IFERROR(MATCH(KO$44,Sheep!$R$311:$R$318,1),0)</f>
        <v>5</v>
      </c>
      <c r="KO45" s="454">
        <f>IFERROR(MATCH(KP$44,Sheep!$R$311:$R$318,1),0)</f>
        <v>5</v>
      </c>
      <c r="KP45" s="454">
        <f>IFERROR(MATCH(KQ$44,Sheep!$R$311:$R$318,1),0)</f>
        <v>5</v>
      </c>
      <c r="KQ45" s="454">
        <f>IFERROR(MATCH(KR$44,Sheep!$R$311:$R$318,1),0)</f>
        <v>5</v>
      </c>
      <c r="KR45" s="454">
        <f>IFERROR(MATCH(KS$44,Sheep!$R$311:$R$318,1),0)</f>
        <v>5</v>
      </c>
      <c r="KS45" s="454">
        <f>IFERROR(MATCH(KT$44,Sheep!$R$311:$R$318,1),0)</f>
        <v>5</v>
      </c>
      <c r="KT45" s="454">
        <f>IFERROR(MATCH(KU$44,Sheep!$R$311:$R$318,1),0)</f>
        <v>5</v>
      </c>
      <c r="KU45" s="454">
        <f>IFERROR(MATCH(KV$44,Sheep!$R$311:$R$318,1),0)</f>
        <v>5</v>
      </c>
      <c r="KV45" s="454">
        <f>IFERROR(MATCH(KW$44,Sheep!$R$311:$R$318,1),0)</f>
        <v>5</v>
      </c>
      <c r="KW45" s="454">
        <f>IFERROR(MATCH(KX$44,Sheep!$R$311:$R$318,1),0)</f>
        <v>5</v>
      </c>
      <c r="KX45" s="454">
        <f>IFERROR(MATCH(KY$44,Sheep!$R$311:$R$318,1),0)</f>
        <v>5</v>
      </c>
      <c r="KY45" s="454">
        <f>IFERROR(MATCH(KZ$44,Sheep!$R$311:$R$318,1),0)</f>
        <v>5</v>
      </c>
      <c r="KZ45" s="454">
        <f>IFERROR(MATCH(LA$44,Sheep!$R$311:$R$318,1),0)</f>
        <v>5</v>
      </c>
      <c r="LA45" s="454">
        <f>IFERROR(MATCH(LB$44,Sheep!$R$311:$R$318,1),0)</f>
        <v>5</v>
      </c>
      <c r="LB45" s="454">
        <f>IFERROR(MATCH(LC$44,Sheep!$R$311:$R$318,1),0)</f>
        <v>5</v>
      </c>
      <c r="LC45" s="454">
        <f>IFERROR(MATCH(LD$44,Sheep!$R$311:$R$318,1),0)</f>
        <v>5</v>
      </c>
      <c r="LD45" s="454">
        <f>IFERROR(MATCH(LE$44,Sheep!$R$311:$R$318,1),0)</f>
        <v>5</v>
      </c>
      <c r="LE45" s="454">
        <f>IFERROR(MATCH(LF$44,Sheep!$R$311:$R$318,1),0)</f>
        <v>5</v>
      </c>
      <c r="LF45" s="454">
        <f>IFERROR(MATCH(LG$44,Sheep!$R$311:$R$318,1),0)</f>
        <v>6</v>
      </c>
      <c r="LG45" s="454">
        <f>IFERROR(MATCH(LH$44,Sheep!$R$311:$R$318,1),0)</f>
        <v>6</v>
      </c>
      <c r="LH45" s="454">
        <f>IFERROR(MATCH(LI$44,Sheep!$R$311:$R$318,1),0)</f>
        <v>6</v>
      </c>
      <c r="LI45" s="454">
        <f>IFERROR(MATCH(LJ$44,Sheep!$R$311:$R$318,1),0)</f>
        <v>6</v>
      </c>
      <c r="LJ45" s="454">
        <f>IFERROR(MATCH(LK$44,Sheep!$R$311:$R$318,1),0)</f>
        <v>6</v>
      </c>
      <c r="LK45" s="454">
        <f>IFERROR(MATCH(LL$44,Sheep!$R$311:$R$318,1),0)</f>
        <v>6</v>
      </c>
      <c r="LL45" s="454">
        <f>IFERROR(MATCH(LM$44,Sheep!$R$311:$R$318,1),0)</f>
        <v>6</v>
      </c>
      <c r="LM45" s="454">
        <f>IFERROR(MATCH(LN$44,Sheep!$R$311:$R$318,1),0)</f>
        <v>6</v>
      </c>
      <c r="LN45" s="454">
        <f>IFERROR(MATCH(LO$44,Sheep!$R$311:$R$318,1),0)</f>
        <v>6</v>
      </c>
      <c r="LO45" s="454">
        <f>IFERROR(MATCH(LP$44,Sheep!$R$311:$R$318,1),0)</f>
        <v>6</v>
      </c>
      <c r="LP45" s="454">
        <f>IFERROR(MATCH(LQ$44,Sheep!$R$311:$R$318,1),0)</f>
        <v>6</v>
      </c>
      <c r="LQ45" s="454">
        <f>IFERROR(MATCH(LR$44,Sheep!$R$311:$R$318,1),0)</f>
        <v>6</v>
      </c>
      <c r="LR45" s="454">
        <f>IFERROR(MATCH(LS$44,Sheep!$R$311:$R$318,1),0)</f>
        <v>6</v>
      </c>
      <c r="LS45" s="454">
        <f>IFERROR(MATCH(LT$44,Sheep!$R$311:$R$318,1),0)</f>
        <v>6</v>
      </c>
      <c r="LT45" s="454">
        <f>IFERROR(MATCH(LU$44,Sheep!$R$311:$R$318,1),0)</f>
        <v>6</v>
      </c>
      <c r="LU45" s="454">
        <f>IFERROR(MATCH(LV$44,Sheep!$R$311:$R$318,1),0)</f>
        <v>6</v>
      </c>
      <c r="LV45" s="454">
        <f>IFERROR(MATCH(LW$44,Sheep!$R$311:$R$318,1),0)</f>
        <v>6</v>
      </c>
      <c r="LW45" s="454">
        <f>IFERROR(MATCH(LX$44,Sheep!$R$311:$R$318,1),0)</f>
        <v>6</v>
      </c>
      <c r="LX45" s="454">
        <f>IFERROR(MATCH(LY$44,Sheep!$R$311:$R$318,1),0)</f>
        <v>6</v>
      </c>
      <c r="LY45" s="454">
        <f>IFERROR(MATCH(LZ$44,Sheep!$R$311:$R$318,1),0)</f>
        <v>6</v>
      </c>
      <c r="LZ45" s="454">
        <f>IFERROR(MATCH(MA$44,Sheep!$R$311:$R$318,1),0)</f>
        <v>6</v>
      </c>
      <c r="MA45" s="454">
        <f>IFERROR(MATCH(MB$44,Sheep!$R$311:$R$318,1),0)</f>
        <v>6</v>
      </c>
      <c r="MB45" s="454">
        <f>IFERROR(MATCH(MC$44,Sheep!$R$311:$R$318,1),0)</f>
        <v>6</v>
      </c>
      <c r="MC45" s="454">
        <f>IFERROR(MATCH(MD$44,Sheep!$R$311:$R$318,1),0)</f>
        <v>6</v>
      </c>
      <c r="MD45" s="454">
        <f>IFERROR(MATCH(ME$44,Sheep!$R$311:$R$318,1),0)</f>
        <v>6</v>
      </c>
      <c r="ME45" s="454">
        <f>IFERROR(MATCH(MF$44,Sheep!$R$311:$R$318,1),0)</f>
        <v>6</v>
      </c>
      <c r="MF45" s="454">
        <f>IFERROR(MATCH(MG$44,Sheep!$R$311:$R$318,1),0)</f>
        <v>6</v>
      </c>
      <c r="MG45" s="454">
        <f>IFERROR(MATCH(MH$44,Sheep!$R$311:$R$318,1),0)</f>
        <v>6</v>
      </c>
      <c r="MH45" s="454">
        <f>IFERROR(MATCH(MI$44,Sheep!$R$311:$R$318,1),0)</f>
        <v>6</v>
      </c>
      <c r="MI45" s="454">
        <f>IFERROR(MATCH(MJ$44,Sheep!$R$311:$R$318,1),0)</f>
        <v>6</v>
      </c>
      <c r="MJ45" s="454">
        <f>IFERROR(MATCH(MK$44,Sheep!$R$311:$R$318,1),0)</f>
        <v>6</v>
      </c>
      <c r="MK45" s="454">
        <f>IFERROR(MATCH(ML$44,Sheep!$R$311:$R$318,1),0)</f>
        <v>6</v>
      </c>
      <c r="ML45" s="454">
        <f>IFERROR(MATCH(MM$44,Sheep!$R$311:$R$318,1),0)</f>
        <v>6</v>
      </c>
      <c r="MM45" s="454">
        <f>IFERROR(MATCH(MN$44,Sheep!$R$311:$R$318,1),0)</f>
        <v>6</v>
      </c>
      <c r="MN45" s="454">
        <f>IFERROR(MATCH(MO$44,Sheep!$R$311:$R$318,1),0)</f>
        <v>6</v>
      </c>
      <c r="MO45" s="454">
        <f>IFERROR(MATCH(MP$44,Sheep!$R$311:$R$318,1),0)</f>
        <v>6</v>
      </c>
      <c r="MP45" s="454">
        <f>IFERROR(MATCH(MQ$44,Sheep!$R$311:$R$318,1),0)</f>
        <v>6</v>
      </c>
      <c r="MQ45" s="454">
        <f>IFERROR(MATCH(MR$44,Sheep!$R$311:$R$318,1),0)</f>
        <v>6</v>
      </c>
      <c r="MR45" s="454">
        <f>IFERROR(MATCH(MS$44,Sheep!$R$311:$R$318,1),0)</f>
        <v>6</v>
      </c>
      <c r="MS45" s="454">
        <f>IFERROR(MATCH(MT$44,Sheep!$R$311:$R$318,1),0)</f>
        <v>6</v>
      </c>
      <c r="MT45" s="454">
        <f>IFERROR(MATCH(MU$44,Sheep!$R$311:$R$318,1),0)</f>
        <v>6</v>
      </c>
      <c r="MU45" s="454">
        <f>IFERROR(MATCH(MV$44,Sheep!$R$311:$R$318,1),0)</f>
        <v>6</v>
      </c>
      <c r="MV45" s="454">
        <f>IFERROR(MATCH(MW$44,Sheep!$R$311:$R$318,1),0)</f>
        <v>6</v>
      </c>
      <c r="MW45" s="454">
        <f>IFERROR(MATCH(MX$44,Sheep!$R$311:$R$318,1),0)</f>
        <v>6</v>
      </c>
      <c r="MX45" s="454">
        <f>IFERROR(MATCH(MY$44,Sheep!$R$311:$R$318,1),0)</f>
        <v>6</v>
      </c>
      <c r="MY45" s="454">
        <f>IFERROR(MATCH(MZ$44,Sheep!$R$311:$R$318,1),0)</f>
        <v>6</v>
      </c>
      <c r="MZ45" s="454">
        <f>IFERROR(MATCH(NA$44,Sheep!$R$311:$R$318,1),0)</f>
        <v>6</v>
      </c>
      <c r="NA45" s="454">
        <f>IFERROR(MATCH(NB$44,Sheep!$R$311:$R$318,1),0)</f>
        <v>6</v>
      </c>
      <c r="NB45" s="454">
        <f>IFERROR(MATCH(NC$44,Sheep!$R$311:$R$318,1),0)</f>
        <v>6</v>
      </c>
      <c r="NC45" s="454">
        <f>IFERROR(MATCH(ND$44,Sheep!$R$311:$R$318,1),0)</f>
        <v>6</v>
      </c>
      <c r="ND45" s="454">
        <f>IFERROR(MATCH(NE$44,Sheep!$R$311:$R$318,1),0)</f>
        <v>6</v>
      </c>
      <c r="NE45" s="454">
        <f>IFERROR(MATCH(NF$44,Sheep!$R$311:$R$318,1),0)</f>
        <v>6</v>
      </c>
      <c r="NF45" s="454">
        <f>IFERROR(MATCH(NG$44,Sheep!$R$311:$R$318,1),0)</f>
        <v>7</v>
      </c>
      <c r="NG45" s="454">
        <f>IFERROR(MATCH(NH$44,Sheep!$R$311:$R$318,1),0)</f>
        <v>7</v>
      </c>
      <c r="NH45" s="454">
        <f>IFERROR(MATCH(NI$44,Sheep!$R$311:$R$318,1),0)</f>
        <v>7</v>
      </c>
      <c r="NI45" s="454">
        <f>IFERROR(MATCH(NJ$44,Sheep!$R$311:$R$318,1),0)</f>
        <v>7</v>
      </c>
      <c r="NJ45" s="454">
        <f>IFERROR(MATCH(NK$44,Sheep!$R$311:$R$318,1),0)</f>
        <v>7</v>
      </c>
      <c r="NK45" s="454">
        <f>IFERROR(MATCH(NL$44,Sheep!$R$311:$R$318,1),0)</f>
        <v>7</v>
      </c>
      <c r="NL45" s="454">
        <f>IFERROR(MATCH(NM$44,Sheep!$R$311:$R$318,1),0)</f>
        <v>7</v>
      </c>
      <c r="NM45" s="454">
        <f>IFERROR(MATCH(NN$44,Sheep!$R$311:$R$318,1),0)</f>
        <v>7</v>
      </c>
      <c r="NN45" s="454">
        <f>IFERROR(MATCH(NO$44,Sheep!$R$311:$R$318,1),0)</f>
        <v>7</v>
      </c>
      <c r="NO45" s="454">
        <f>IFERROR(MATCH(NP$44,Sheep!$R$311:$R$318,1),0)</f>
        <v>7</v>
      </c>
      <c r="NP45" s="454">
        <f>IFERROR(MATCH(NQ$44,Sheep!$R$311:$R$318,1),0)</f>
        <v>7</v>
      </c>
      <c r="NQ45" s="454">
        <f>IFERROR(MATCH(NR$44,Sheep!$R$311:$R$318,1),0)</f>
        <v>7</v>
      </c>
      <c r="NR45" s="454">
        <f>IFERROR(MATCH(NS$44,Sheep!$R$311:$R$318,1),0)</f>
        <v>7</v>
      </c>
      <c r="NS45" s="454">
        <f>IFERROR(MATCH(NT$44,Sheep!$R$311:$R$318,1),0)</f>
        <v>7</v>
      </c>
      <c r="NT45" s="454">
        <f>IFERROR(MATCH(NU$44,Sheep!$R$311:$R$318,1),0)</f>
        <v>7</v>
      </c>
      <c r="NU45" s="454">
        <f>IFERROR(MATCH(NV$44,Sheep!$R$311:$R$318,1),0)</f>
        <v>7</v>
      </c>
      <c r="NV45" s="454">
        <f>IFERROR(MATCH(NW$44,Sheep!$R$311:$R$318,1),0)</f>
        <v>7</v>
      </c>
      <c r="NW45" s="454">
        <f>IFERROR(MATCH(NX$44,Sheep!$R$311:$R$318,1),0)</f>
        <v>7</v>
      </c>
      <c r="NX45" s="454">
        <f>IFERROR(MATCH(NY$44,Sheep!$R$311:$R$318,1),0)</f>
        <v>7</v>
      </c>
      <c r="NY45" s="454">
        <f>IFERROR(MATCH(NZ$44,Sheep!$R$311:$R$318,1),0)</f>
        <v>7</v>
      </c>
      <c r="NZ45" s="454">
        <f>IFERROR(MATCH(OA$44,Sheep!$R$311:$R$318,1),0)</f>
        <v>7</v>
      </c>
      <c r="OA45" s="454">
        <f>IFERROR(MATCH(OB$44,Sheep!$R$311:$R$318,1),0)</f>
        <v>7</v>
      </c>
      <c r="OB45" s="454">
        <f>IFERROR(MATCH(OC$44,Sheep!$R$311:$R$318,1),0)</f>
        <v>7</v>
      </c>
      <c r="OC45" s="454">
        <f>IFERROR(MATCH(OD$44,Sheep!$R$311:$R$318,1),0)</f>
        <v>7</v>
      </c>
      <c r="OD45" s="454">
        <f>IFERROR(MATCH(OE$44,Sheep!$R$311:$R$318,1),0)</f>
        <v>7</v>
      </c>
      <c r="OE45" s="454">
        <f>IFERROR(MATCH(OF$44,Sheep!$R$311:$R$318,1),0)</f>
        <v>7</v>
      </c>
      <c r="OF45" s="454">
        <f>IFERROR(MATCH(OG$44,Sheep!$R$311:$R$318,1),0)</f>
        <v>7</v>
      </c>
      <c r="OG45" s="454">
        <f>IFERROR(MATCH(OH$44,Sheep!$R$311:$R$318,1),0)</f>
        <v>7</v>
      </c>
      <c r="OH45" s="454">
        <f>IFERROR(MATCH(OI$44,Sheep!$R$311:$R$318,1),0)</f>
        <v>7</v>
      </c>
      <c r="OI45" s="454">
        <f>IFERROR(MATCH(OJ$44,Sheep!$R$311:$R$318,1),0)</f>
        <v>7</v>
      </c>
      <c r="OJ45" s="454">
        <f>IFERROR(MATCH(OK$44,Sheep!$R$311:$R$318,1),0)</f>
        <v>7</v>
      </c>
      <c r="OK45" s="454">
        <f>IFERROR(MATCH(OL$44,Sheep!$R$311:$R$318,1),0)</f>
        <v>7</v>
      </c>
      <c r="OL45" s="454">
        <f>IFERROR(MATCH(OM$44,Sheep!$R$311:$R$318,1),0)</f>
        <v>7</v>
      </c>
      <c r="OM45" s="454">
        <f>IFERROR(MATCH(ON$44,Sheep!$R$311:$R$318,1),0)</f>
        <v>7</v>
      </c>
      <c r="ON45" s="454">
        <f>IFERROR(MATCH(OO$44,Sheep!$R$311:$R$318,1),0)</f>
        <v>7</v>
      </c>
      <c r="OO45" s="454">
        <f>IFERROR(MATCH(OP$44,Sheep!$R$311:$R$318,1),0)</f>
        <v>7</v>
      </c>
      <c r="OP45" s="454">
        <f>IFERROR(MATCH(OQ$44,Sheep!$R$311:$R$318,1),0)</f>
        <v>7</v>
      </c>
      <c r="OQ45" s="454">
        <f>IFERROR(MATCH(OR$44,Sheep!$R$311:$R$318,1),0)</f>
        <v>7</v>
      </c>
      <c r="OR45" s="454">
        <f>IFERROR(MATCH(OS$44,Sheep!$R$311:$R$318,1),0)</f>
        <v>7</v>
      </c>
      <c r="OS45" s="454">
        <f>IFERROR(MATCH(OT$44,Sheep!$R$311:$R$318,1),0)</f>
        <v>7</v>
      </c>
      <c r="OT45" s="454">
        <f>IFERROR(MATCH(OU$44,Sheep!$R$311:$R$318,1),0)</f>
        <v>7</v>
      </c>
      <c r="OU45" s="454">
        <f>IFERROR(MATCH(OV$44,Sheep!$R$311:$R$318,1),0)</f>
        <v>7</v>
      </c>
      <c r="OV45" s="454">
        <f>IFERROR(MATCH(OW$44,Sheep!$R$311:$R$318,1),0)</f>
        <v>7</v>
      </c>
      <c r="OW45" s="454">
        <f>IFERROR(MATCH(OX$44,Sheep!$R$311:$R$318,1),0)</f>
        <v>7</v>
      </c>
      <c r="OX45" s="454">
        <f>IFERROR(MATCH(OY$44,Sheep!$R$311:$R$318,1),0)</f>
        <v>7</v>
      </c>
      <c r="OY45" s="454">
        <f>IFERROR(MATCH(OZ$44,Sheep!$R$311:$R$318,1),0)</f>
        <v>7</v>
      </c>
      <c r="OZ45" s="454">
        <f>IFERROR(MATCH(PA$44,Sheep!$R$311:$R$318,1),0)</f>
        <v>7</v>
      </c>
      <c r="PA45" s="454">
        <f>IFERROR(MATCH(PB$44,Sheep!$R$311:$R$318,1),0)</f>
        <v>7</v>
      </c>
      <c r="PB45" s="454">
        <f>IFERROR(MATCH(PC$44,Sheep!$R$311:$R$318,1),0)</f>
        <v>7</v>
      </c>
      <c r="PC45" s="454">
        <f>IFERROR(MATCH(PD$44,Sheep!$R$311:$R$318,1),0)</f>
        <v>7</v>
      </c>
      <c r="PD45" s="454">
        <f>IFERROR(MATCH(PE$44,Sheep!$R$311:$R$318,1),0)</f>
        <v>7</v>
      </c>
      <c r="PE45" s="454">
        <f>IFERROR(MATCH(PF$44,Sheep!$R$311:$R$318,1),0)</f>
        <v>7</v>
      </c>
      <c r="PF45" s="454">
        <f>IFERROR(MATCH(PG$44,Sheep!$R$311:$R$318,1),0)</f>
        <v>8</v>
      </c>
      <c r="PG45" s="454">
        <f>IFERROR(MATCH(PH$44,Sheep!$R$311:$R$318,1),0)</f>
        <v>8</v>
      </c>
      <c r="PH45" s="454">
        <f>IFERROR(MATCH(PI$44,Sheep!$R$311:$R$318,1),0)</f>
        <v>8</v>
      </c>
      <c r="PI45" s="454">
        <f>IFERROR(MATCH(PJ$44,Sheep!$R$311:$R$318,1),0)</f>
        <v>8</v>
      </c>
      <c r="PJ45" s="454">
        <f>IFERROR(MATCH(PK$44,Sheep!$R$311:$R$318,1),0)</f>
        <v>8</v>
      </c>
      <c r="PK45" s="454">
        <f>IFERROR(MATCH(PL$44,Sheep!$R$311:$R$318,1),0)</f>
        <v>8</v>
      </c>
      <c r="PL45" s="454">
        <f>IFERROR(MATCH(PM$44,Sheep!$R$311:$R$318,1),0)</f>
        <v>8</v>
      </c>
      <c r="PM45" s="454">
        <f>IFERROR(MATCH(PN$44,Sheep!$R$311:$R$318,1),0)</f>
        <v>8</v>
      </c>
      <c r="PN45" s="454">
        <f>IFERROR(MATCH(PO$44,Sheep!$R$311:$R$318,1),0)</f>
        <v>8</v>
      </c>
      <c r="PO45" s="454">
        <f>IFERROR(MATCH(PP$44,Sheep!$R$311:$R$318,1),0)</f>
        <v>8</v>
      </c>
      <c r="PP45" s="454">
        <f>IFERROR(MATCH(PQ$44,Sheep!$R$311:$R$318,1),0)</f>
        <v>8</v>
      </c>
      <c r="PQ45" s="454">
        <f>IFERROR(MATCH(PR$44,Sheep!$R$311:$R$318,1),0)</f>
        <v>8</v>
      </c>
      <c r="PR45" s="454">
        <f>IFERROR(MATCH(PS$44,Sheep!$R$311:$R$318,1),0)</f>
        <v>8</v>
      </c>
      <c r="PS45" s="454">
        <f>IFERROR(MATCH(PT$44,Sheep!$R$311:$R$318,1),0)</f>
        <v>8</v>
      </c>
      <c r="PT45" s="454">
        <f>IFERROR(MATCH(PU$44,Sheep!$R$311:$R$318,1),0)</f>
        <v>8</v>
      </c>
      <c r="PU45" s="454">
        <f>IFERROR(MATCH(PV$44,Sheep!$R$311:$R$318,1),0)</f>
        <v>8</v>
      </c>
      <c r="PV45" s="454">
        <f>IFERROR(MATCH(PW$44,Sheep!$R$311:$R$318,1),0)</f>
        <v>8</v>
      </c>
      <c r="PW45" s="454">
        <f>IFERROR(MATCH(PX$44,Sheep!$R$311:$R$318,1),0)</f>
        <v>8</v>
      </c>
      <c r="PX45" s="454">
        <f>IFERROR(MATCH(PY$44,Sheep!$R$311:$R$318,1),0)</f>
        <v>8</v>
      </c>
      <c r="PY45" s="454">
        <f>IFERROR(MATCH(PZ$44,Sheep!$R$311:$R$318,1),0)</f>
        <v>8</v>
      </c>
      <c r="PZ45" s="454">
        <f>IFERROR(MATCH(QA$44,Sheep!$R$311:$R$318,1),0)</f>
        <v>8</v>
      </c>
      <c r="QA45" s="454">
        <f>IFERROR(MATCH(QB$44,Sheep!$R$311:$R$318,1),0)</f>
        <v>8</v>
      </c>
      <c r="QB45" s="454">
        <f>IFERROR(MATCH(QC$44,Sheep!$R$311:$R$318,1),0)</f>
        <v>8</v>
      </c>
      <c r="QC45" s="454">
        <f>IFERROR(MATCH(QD$44,Sheep!$R$311:$R$318,1),0)</f>
        <v>8</v>
      </c>
      <c r="QD45" s="454">
        <f>IFERROR(MATCH(QE$44,Sheep!$R$311:$R$318,1),0)</f>
        <v>8</v>
      </c>
      <c r="QE45" s="454">
        <f>IFERROR(MATCH(QF$44,Sheep!$R$311:$R$318,1),0)</f>
        <v>8</v>
      </c>
      <c r="QF45" s="454">
        <f>IFERROR(MATCH(QG$44,Sheep!$R$311:$R$318,1),0)</f>
        <v>8</v>
      </c>
      <c r="QG45" s="454">
        <f>IFERROR(MATCH(QH$44,Sheep!$R$311:$R$318,1),0)</f>
        <v>8</v>
      </c>
      <c r="QH45" s="454">
        <f>IFERROR(MATCH(QI$44,Sheep!$R$311:$R$318,1),0)</f>
        <v>8</v>
      </c>
      <c r="QI45" s="454">
        <f>IFERROR(MATCH(QJ$44,Sheep!$R$311:$R$318,1),0)</f>
        <v>8</v>
      </c>
      <c r="QJ45" s="454">
        <f>IFERROR(MATCH(QK$44,Sheep!$R$311:$R$318,1),0)</f>
        <v>8</v>
      </c>
      <c r="QK45" s="454">
        <f>IFERROR(MATCH(QL$44,Sheep!$R$311:$R$318,1),0)</f>
        <v>8</v>
      </c>
      <c r="QL45" s="454">
        <f>IFERROR(MATCH(QM$44,Sheep!$R$311:$R$318,1),0)</f>
        <v>8</v>
      </c>
      <c r="QM45" s="454">
        <f>IFERROR(MATCH(QN$44,Sheep!$R$311:$R$318,1),0)</f>
        <v>8</v>
      </c>
      <c r="QN45" s="454">
        <f>IFERROR(MATCH(QO$44,Sheep!$R$311:$R$318,1),0)</f>
        <v>8</v>
      </c>
      <c r="QO45" s="454">
        <f>IFERROR(MATCH(QP$44,Sheep!$R$311:$R$318,1),0)</f>
        <v>8</v>
      </c>
      <c r="QP45" s="454">
        <f>IFERROR(MATCH(QQ$44,Sheep!$R$311:$R$318,1),0)</f>
        <v>8</v>
      </c>
      <c r="QQ45" s="454">
        <f>IFERROR(MATCH(QR$44,Sheep!$R$311:$R$318,1),0)</f>
        <v>8</v>
      </c>
      <c r="QR45" s="454">
        <f>IFERROR(MATCH(QS$44,Sheep!$R$311:$R$318,1),0)</f>
        <v>8</v>
      </c>
      <c r="QS45" s="454">
        <f>IFERROR(MATCH(QT$44,Sheep!$R$311:$R$318,1),0)</f>
        <v>8</v>
      </c>
      <c r="QT45" s="454">
        <f>IFERROR(MATCH(QU$44,Sheep!$R$311:$R$318,1),0)</f>
        <v>8</v>
      </c>
      <c r="QU45" s="454">
        <f>IFERROR(MATCH(QV$44,Sheep!$R$311:$R$318,1),0)</f>
        <v>8</v>
      </c>
      <c r="QV45" s="454">
        <f>IFERROR(MATCH(QW$44,Sheep!$R$311:$R$318,1),0)</f>
        <v>8</v>
      </c>
      <c r="QW45" s="454">
        <f>IFERROR(MATCH(QX$44,Sheep!$R$311:$R$318,1),0)</f>
        <v>8</v>
      </c>
      <c r="QX45" s="454">
        <f>IFERROR(MATCH(QY$44,Sheep!$R$311:$R$318,1),0)</f>
        <v>8</v>
      </c>
      <c r="QY45" s="454">
        <f>IFERROR(MATCH(QZ$44,Sheep!$R$311:$R$318,1),0)</f>
        <v>8</v>
      </c>
      <c r="QZ45" s="454">
        <f>IFERROR(MATCH(RA$44,Sheep!$R$311:$R$318,1),0)</f>
        <v>8</v>
      </c>
      <c r="RA45" s="454">
        <f>IFERROR(MATCH(RB$44,Sheep!$R$311:$R$318,1),0)</f>
        <v>8</v>
      </c>
      <c r="RB45" s="454">
        <f>IFERROR(MATCH(RC$44,Sheep!$R$311:$R$318,1),0)</f>
        <v>8</v>
      </c>
      <c r="RC45" s="454">
        <f>IFERROR(MATCH(RD$44,Sheep!$R$311:$R$318,1),0)</f>
        <v>8</v>
      </c>
      <c r="RD45" s="454">
        <f>IFERROR(MATCH(RE$44,Sheep!$R$311:$R$318,1),0)</f>
        <v>8</v>
      </c>
      <c r="RE45" s="454">
        <f>IFERROR(MATCH(RF$44,Sheep!$R$311:$R$318,1),0)</f>
        <v>8</v>
      </c>
      <c r="RF45" s="454">
        <f>IFERROR(MATCH(RG$44,Sheep!$R$311:$R$318,1),0)</f>
        <v>8</v>
      </c>
      <c r="RG45" s="454">
        <f>IFERROR(MATCH(RH$44,Sheep!$R$311:$R$318,1),0)</f>
        <v>8</v>
      </c>
      <c r="RH45" s="454">
        <f>IFERROR(MATCH(RI$44,Sheep!$R$311:$R$318,1),0)</f>
        <v>8</v>
      </c>
      <c r="RI45" s="454">
        <f>IFERROR(MATCH(RJ$44,Sheep!$R$311:$R$318,1),0)</f>
        <v>8</v>
      </c>
      <c r="RJ45" s="454">
        <f>IFERROR(MATCH(RK$44,Sheep!$R$311:$R$318,1),0)</f>
        <v>8</v>
      </c>
      <c r="RK45" s="454">
        <f>IFERROR(MATCH(RL$44,Sheep!$R$311:$R$318,1),0)</f>
        <v>8</v>
      </c>
      <c r="RL45" s="454">
        <f>IFERROR(MATCH(RM$44,Sheep!$R$311:$R$318,1),0)</f>
        <v>8</v>
      </c>
      <c r="RM45" s="454">
        <f>IFERROR(MATCH(RN$44,Sheep!$R$311:$R$318,1),0)</f>
        <v>8</v>
      </c>
      <c r="RN45" s="454">
        <f>IFERROR(MATCH(RO$44,Sheep!$R$311:$R$318,1),0)</f>
        <v>8</v>
      </c>
      <c r="RO45" s="454">
        <f>IFERROR(MATCH(RP$44,Sheep!$R$311:$R$318,1),0)</f>
        <v>8</v>
      </c>
      <c r="RP45" s="454">
        <f>IFERROR(MATCH(RQ$44,Sheep!$R$311:$R$318,1),0)</f>
        <v>8</v>
      </c>
      <c r="RQ45" s="454">
        <f>IFERROR(MATCH(RR$44,Sheep!$R$311:$R$318,1),0)</f>
        <v>8</v>
      </c>
      <c r="RR45" s="454">
        <f>IFERROR(MATCH(RS$44,Sheep!$R$311:$R$318,1),0)</f>
        <v>8</v>
      </c>
      <c r="RS45" s="454">
        <f>IFERROR(MATCH(RT$44,Sheep!$R$311:$R$318,1),0)</f>
        <v>8</v>
      </c>
      <c r="RT45" s="454">
        <f>IFERROR(MATCH(RU$44,Sheep!$R$311:$R$318,1),0)</f>
        <v>8</v>
      </c>
      <c r="RU45" s="454">
        <f>IFERROR(MATCH(RV$44,Sheep!$R$311:$R$318,1),0)</f>
        <v>8</v>
      </c>
      <c r="RV45" s="454">
        <f>IFERROR(MATCH(RW$44,Sheep!$R$311:$R$318,1),0)</f>
        <v>8</v>
      </c>
      <c r="RW45" s="454">
        <f>IFERROR(MATCH(RX$44,Sheep!$R$311:$R$318,1),0)</f>
        <v>8</v>
      </c>
      <c r="RX45" s="454">
        <f>IFERROR(MATCH(RY$44,Sheep!$R$311:$R$318,1),0)</f>
        <v>8</v>
      </c>
      <c r="RY45" s="454">
        <f>IFERROR(MATCH(RZ$44,Sheep!$R$311:$R$318,1),0)</f>
        <v>8</v>
      </c>
      <c r="RZ45" s="454">
        <f>IFERROR(MATCH(SA$44,Sheep!$R$311:$R$318,1),0)</f>
        <v>8</v>
      </c>
      <c r="SA45" s="454">
        <f>IFERROR(MATCH(SB$44,Sheep!$R$311:$R$318,1),0)</f>
        <v>8</v>
      </c>
      <c r="SB45" s="454">
        <f>IFERROR(MATCH(SC$44,Sheep!$R$311:$R$318,1),0)</f>
        <v>8</v>
      </c>
      <c r="SC45" s="454">
        <f>IFERROR(MATCH(SD$44,Sheep!$R$311:$R$318,1),0)</f>
        <v>8</v>
      </c>
      <c r="SD45" s="454">
        <f>IFERROR(MATCH(SE$44,Sheep!$R$311:$R$318,1),0)</f>
        <v>8</v>
      </c>
      <c r="SE45" s="454">
        <f>IFERROR(MATCH(SF$44,Sheep!$R$311:$R$318,1),0)</f>
        <v>8</v>
      </c>
      <c r="SF45" s="454">
        <f>IFERROR(MATCH(SG$44,Sheep!$R$311:$R$318,1),0)</f>
        <v>8</v>
      </c>
      <c r="SG45" s="454">
        <f>IFERROR(MATCH(SH$44,Sheep!$R$311:$R$318,1),0)</f>
        <v>8</v>
      </c>
      <c r="SH45" s="454">
        <f>IFERROR(MATCH(SI$44,Sheep!$R$311:$R$318,1),0)</f>
        <v>8</v>
      </c>
      <c r="SI45" s="454">
        <f>IFERROR(MATCH(SJ$44,Sheep!$R$311:$R$318,1),0)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IFERROR(INDEX(Sheep!$R$311:$R$318,K45,1),0)</f>
        <v>0</v>
      </c>
      <c r="L46" s="497">
        <f>IFERROR(INDEX(Sheep!$R$311:$R$318,L45,1),0)</f>
        <v>0</v>
      </c>
      <c r="M46" s="497">
        <f>IFERROR(INDEX(Sheep!$R$311:$R$318,M45,1),0)</f>
        <v>0</v>
      </c>
      <c r="N46" s="497">
        <f>IFERROR(INDEX(Sheep!$R$311:$R$318,N45,1),0)</f>
        <v>0</v>
      </c>
      <c r="O46" s="497">
        <f>IFERROR(INDEX(Sheep!$R$311:$R$318,O45,1),0)</f>
        <v>0</v>
      </c>
      <c r="P46" s="497">
        <f>IFERROR(INDEX(Sheep!$R$311:$R$318,P45,1),0)</f>
        <v>0</v>
      </c>
      <c r="Q46" s="497">
        <f>IFERROR(INDEX(Sheep!$R$311:$R$318,Q45,1),0)</f>
        <v>0</v>
      </c>
      <c r="R46" s="497">
        <f>IFERROR(INDEX(Sheep!$R$311:$R$318,R45,1),0)</f>
        <v>0</v>
      </c>
      <c r="S46" s="497">
        <f>IFERROR(INDEX(Sheep!$R$311:$R$318,S45,1),0)</f>
        <v>0</v>
      </c>
      <c r="T46" s="497">
        <f>IFERROR(INDEX(Sheep!$R$311:$R$318,T45,1),0)</f>
        <v>0</v>
      </c>
      <c r="U46" s="497">
        <f>IFERROR(INDEX(Sheep!$R$311:$R$318,U45,1),0)</f>
        <v>0</v>
      </c>
      <c r="V46" s="497">
        <f>IFERROR(INDEX(Sheep!$R$311:$R$318,V45,1),0)</f>
        <v>0</v>
      </c>
      <c r="W46" s="497">
        <f>IFERROR(INDEX(Sheep!$R$311:$R$318,W45,1),0)</f>
        <v>0</v>
      </c>
      <c r="X46" s="497">
        <f>IFERROR(INDEX(Sheep!$R$311:$R$318,X45,1),0)</f>
        <v>0</v>
      </c>
      <c r="Y46" s="497">
        <f>IFERROR(INDEX(Sheep!$R$311:$R$318,Y45,1),0)</f>
        <v>0</v>
      </c>
      <c r="Z46" s="497">
        <f>IFERROR(INDEX(Sheep!$R$311:$R$318,Z45,1),0)</f>
        <v>0</v>
      </c>
      <c r="AA46" s="497">
        <f>IFERROR(INDEX(Sheep!$R$311:$R$318,AA45,1),0)</f>
        <v>0</v>
      </c>
      <c r="AB46" s="497">
        <f>IFERROR(INDEX(Sheep!$R$311:$R$318,AB45,1),0)</f>
        <v>0</v>
      </c>
      <c r="AC46" s="497">
        <f>IFERROR(INDEX(Sheep!$R$311:$R$318,AC45,1),0)</f>
        <v>0</v>
      </c>
      <c r="AD46" s="497">
        <f>IFERROR(INDEX(Sheep!$R$311:$R$318,AD45,1),0)</f>
        <v>0</v>
      </c>
      <c r="AE46" s="497">
        <f>IFERROR(INDEX(Sheep!$R$311:$R$318,AE45,1),0)</f>
        <v>0</v>
      </c>
      <c r="AF46" s="497">
        <f>IFERROR(INDEX(Sheep!$R$311:$R$318,AF45,1),0)</f>
        <v>0</v>
      </c>
      <c r="AG46" s="497">
        <f>IFERROR(INDEX(Sheep!$R$311:$R$318,AG45,1),0)</f>
        <v>0</v>
      </c>
      <c r="AH46" s="497">
        <f>IFERROR(INDEX(Sheep!$R$311:$R$318,AH45,1),0)</f>
        <v>0</v>
      </c>
      <c r="AI46" s="497">
        <f>IFERROR(INDEX(Sheep!$R$311:$R$318,AI45,1),0)</f>
        <v>0</v>
      </c>
      <c r="AJ46" s="497">
        <f>IFERROR(INDEX(Sheep!$R$311:$R$318,AJ45,1),0)</f>
        <v>0</v>
      </c>
      <c r="AK46" s="497">
        <f>IFERROR(INDEX(Sheep!$R$311:$R$318,AK45,1),0)</f>
        <v>0</v>
      </c>
      <c r="AL46" s="497">
        <f>IFERROR(INDEX(Sheep!$R$311:$R$318,AL45,1),0)</f>
        <v>0</v>
      </c>
      <c r="AM46" s="497">
        <f>IFERROR(INDEX(Sheep!$R$311:$R$318,AM45,1),0)</f>
        <v>0</v>
      </c>
      <c r="AN46" s="497">
        <f>IFERROR(INDEX(Sheep!$R$311:$R$318,AN45,1),0)</f>
        <v>0</v>
      </c>
      <c r="AO46" s="497">
        <f>IFERROR(INDEX(Sheep!$R$311:$R$318,AO45,1),0)</f>
        <v>0</v>
      </c>
      <c r="AP46" s="497">
        <f>IFERROR(INDEX(Sheep!$R$311:$R$318,AP45,1),0)</f>
        <v>0</v>
      </c>
      <c r="AQ46" s="497">
        <f>IFERROR(INDEX(Sheep!$R$311:$R$318,AQ45,1),0)</f>
        <v>0</v>
      </c>
      <c r="AR46" s="497">
        <f>IFERROR(INDEX(Sheep!$R$311:$R$318,AR45,1),0)</f>
        <v>0</v>
      </c>
      <c r="AS46" s="497">
        <f>IFERROR(INDEX(Sheep!$R$311:$R$318,AS45,1),0)</f>
        <v>0</v>
      </c>
      <c r="AT46" s="497">
        <f>IFERROR(INDEX(Sheep!$R$311:$R$318,AT45,1),0)</f>
        <v>0</v>
      </c>
      <c r="AU46" s="497">
        <f>IFERROR(INDEX(Sheep!$R$311:$R$318,AU45,1),0)</f>
        <v>0</v>
      </c>
      <c r="AV46" s="497">
        <f>IFERROR(INDEX(Sheep!$R$311:$R$318,AV45,1),0)</f>
        <v>0</v>
      </c>
      <c r="AW46" s="497">
        <f>IFERROR(INDEX(Sheep!$R$311:$R$318,AW45,1),0)</f>
        <v>0</v>
      </c>
      <c r="AX46" s="497">
        <f>IFERROR(INDEX(Sheep!$R$311:$R$318,AX45,1),0)</f>
        <v>0</v>
      </c>
      <c r="AY46" s="497">
        <f>IFERROR(INDEX(Sheep!$R$311:$R$318,AY45,1),0)</f>
        <v>0</v>
      </c>
      <c r="AZ46" s="497">
        <f>IFERROR(INDEX(Sheep!$R$311:$R$318,AZ45,1),0)</f>
        <v>0</v>
      </c>
      <c r="BA46" s="497">
        <f>IFERROR(INDEX(Sheep!$R$311:$R$318,BA45,1),0)</f>
        <v>0</v>
      </c>
      <c r="BB46" s="497">
        <f>IFERROR(INDEX(Sheep!$R$311:$R$318,BB45,1),0)</f>
        <v>0</v>
      </c>
      <c r="BC46" s="497">
        <f>IFERROR(INDEX(Sheep!$R$311:$R$318,BC45,1),0)</f>
        <v>0</v>
      </c>
      <c r="BD46" s="497">
        <f>IFERROR(INDEX(Sheep!$R$311:$R$318,BD45,1),0)</f>
        <v>0</v>
      </c>
      <c r="BE46" s="497">
        <f>IFERROR(INDEX(Sheep!$R$311:$R$318,BE45,1),0)</f>
        <v>0</v>
      </c>
      <c r="BF46" s="497">
        <f>IFERROR(INDEX(Sheep!$R$311:$R$318,BF45,1),0)</f>
        <v>43802</v>
      </c>
      <c r="BG46" s="497">
        <f>IFERROR(INDEX(Sheep!$R$311:$R$318,BG45,1),0)</f>
        <v>43802</v>
      </c>
      <c r="BH46" s="497">
        <f>IFERROR(INDEX(Sheep!$R$311:$R$318,BH45,1),0)</f>
        <v>43802</v>
      </c>
      <c r="BI46" s="497">
        <f>IFERROR(INDEX(Sheep!$R$311:$R$318,BI45,1),0)</f>
        <v>43802</v>
      </c>
      <c r="BJ46" s="497">
        <f>IFERROR(INDEX(Sheep!$R$311:$R$318,BJ45,1),0)</f>
        <v>43802</v>
      </c>
      <c r="BK46" s="497">
        <f>IFERROR(INDEX(Sheep!$R$311:$R$318,BK45,1),0)</f>
        <v>43802</v>
      </c>
      <c r="BL46" s="497">
        <f>IFERROR(INDEX(Sheep!$R$311:$R$318,BL45,1),0)</f>
        <v>43802</v>
      </c>
      <c r="BM46" s="497">
        <f>IFERROR(INDEX(Sheep!$R$311:$R$318,BM45,1),0)</f>
        <v>43802</v>
      </c>
      <c r="BN46" s="497">
        <f>IFERROR(INDEX(Sheep!$R$311:$R$318,BN45,1),0)</f>
        <v>43802</v>
      </c>
      <c r="BO46" s="497">
        <f>IFERROR(INDEX(Sheep!$R$311:$R$318,BO45,1),0)</f>
        <v>43802</v>
      </c>
      <c r="BP46" s="497">
        <f>IFERROR(INDEX(Sheep!$R$311:$R$318,BP45,1),0)</f>
        <v>43802</v>
      </c>
      <c r="BQ46" s="497">
        <f>IFERROR(INDEX(Sheep!$R$311:$R$318,BQ45,1),0)</f>
        <v>43802</v>
      </c>
      <c r="BR46" s="497">
        <f>IFERROR(INDEX(Sheep!$R$311:$R$318,BR45,1),0)</f>
        <v>43802</v>
      </c>
      <c r="BS46" s="497">
        <f>IFERROR(INDEX(Sheep!$R$311:$R$318,BS45,1),0)</f>
        <v>43802</v>
      </c>
      <c r="BT46" s="497">
        <f>IFERROR(INDEX(Sheep!$R$311:$R$318,BT45,1),0)</f>
        <v>43802</v>
      </c>
      <c r="BU46" s="497">
        <f>IFERROR(INDEX(Sheep!$R$311:$R$318,BU45,1),0)</f>
        <v>43802</v>
      </c>
      <c r="BV46" s="497">
        <f>IFERROR(INDEX(Sheep!$R$311:$R$318,BV45,1),0)</f>
        <v>43802</v>
      </c>
      <c r="BW46" s="497">
        <f>IFERROR(INDEX(Sheep!$R$311:$R$318,BW45,1),0)</f>
        <v>43802</v>
      </c>
      <c r="BX46" s="497">
        <f>IFERROR(INDEX(Sheep!$R$311:$R$318,BX45,1),0)</f>
        <v>43802</v>
      </c>
      <c r="BY46" s="497">
        <f>IFERROR(INDEX(Sheep!$R$311:$R$318,BY45,1),0)</f>
        <v>43802</v>
      </c>
      <c r="BZ46" s="497">
        <f>IFERROR(INDEX(Sheep!$R$311:$R$318,BZ45,1),0)</f>
        <v>43802</v>
      </c>
      <c r="CA46" s="497">
        <f>IFERROR(INDEX(Sheep!$R$311:$R$318,CA45,1),0)</f>
        <v>43802</v>
      </c>
      <c r="CB46" s="497">
        <f>IFERROR(INDEX(Sheep!$R$311:$R$318,CB45,1),0)</f>
        <v>43802</v>
      </c>
      <c r="CC46" s="497">
        <f>IFERROR(INDEX(Sheep!$R$311:$R$318,CC45,1),0)</f>
        <v>43802</v>
      </c>
      <c r="CD46" s="497">
        <f>IFERROR(INDEX(Sheep!$R$311:$R$318,CD45,1),0)</f>
        <v>43802</v>
      </c>
      <c r="CE46" s="497">
        <f>IFERROR(INDEX(Sheep!$R$311:$R$318,CE45,1),0)</f>
        <v>43802</v>
      </c>
      <c r="CF46" s="497">
        <f>IFERROR(INDEX(Sheep!$R$311:$R$318,CF45,1),0)</f>
        <v>43802</v>
      </c>
      <c r="CG46" s="497">
        <f>IFERROR(INDEX(Sheep!$R$311:$R$318,CG45,1),0)</f>
        <v>43802</v>
      </c>
      <c r="CH46" s="497">
        <f>IFERROR(INDEX(Sheep!$R$311:$R$318,CH45,1),0)</f>
        <v>43802</v>
      </c>
      <c r="CI46" s="497">
        <f>IFERROR(INDEX(Sheep!$R$311:$R$318,CI45,1),0)</f>
        <v>43802</v>
      </c>
      <c r="CJ46" s="497">
        <f>IFERROR(INDEX(Sheep!$R$311:$R$318,CJ45,1),0)</f>
        <v>43802</v>
      </c>
      <c r="CK46" s="497">
        <f>IFERROR(INDEX(Sheep!$R$311:$R$318,CK45,1),0)</f>
        <v>43802</v>
      </c>
      <c r="CL46" s="497">
        <f>IFERROR(INDEX(Sheep!$R$311:$R$318,CL45,1),0)</f>
        <v>43802</v>
      </c>
      <c r="CM46" s="497">
        <f>IFERROR(INDEX(Sheep!$R$311:$R$318,CM45,1),0)</f>
        <v>43802</v>
      </c>
      <c r="CN46" s="497">
        <f>IFERROR(INDEX(Sheep!$R$311:$R$318,CN45,1),0)</f>
        <v>43802</v>
      </c>
      <c r="CO46" s="497">
        <f>IFERROR(INDEX(Sheep!$R$311:$R$318,CO45,1),0)</f>
        <v>43802</v>
      </c>
      <c r="CP46" s="497">
        <f>IFERROR(INDEX(Sheep!$R$311:$R$318,CP45,1),0)</f>
        <v>43802</v>
      </c>
      <c r="CQ46" s="497">
        <f>IFERROR(INDEX(Sheep!$R$311:$R$318,CQ45,1),0)</f>
        <v>43802</v>
      </c>
      <c r="CR46" s="497">
        <f>IFERROR(INDEX(Sheep!$R$311:$R$318,CR45,1),0)</f>
        <v>43802</v>
      </c>
      <c r="CS46" s="497">
        <f>IFERROR(INDEX(Sheep!$R$311:$R$318,CS45,1),0)</f>
        <v>43802</v>
      </c>
      <c r="CT46" s="497">
        <f>IFERROR(INDEX(Sheep!$R$311:$R$318,CT45,1),0)</f>
        <v>43802</v>
      </c>
      <c r="CU46" s="497">
        <f>IFERROR(INDEX(Sheep!$R$311:$R$318,CU45,1),0)</f>
        <v>43802</v>
      </c>
      <c r="CV46" s="497">
        <f>IFERROR(INDEX(Sheep!$R$311:$R$318,CV45,1),0)</f>
        <v>43802</v>
      </c>
      <c r="CW46" s="497">
        <f>IFERROR(INDEX(Sheep!$R$311:$R$318,CW45,1),0)</f>
        <v>43802</v>
      </c>
      <c r="CX46" s="497">
        <f>IFERROR(INDEX(Sheep!$R$311:$R$318,CX45,1),0)</f>
        <v>43802</v>
      </c>
      <c r="CY46" s="497">
        <f>IFERROR(INDEX(Sheep!$R$311:$R$318,CY45,1),0)</f>
        <v>43802</v>
      </c>
      <c r="CZ46" s="497">
        <f>IFERROR(INDEX(Sheep!$R$311:$R$318,CZ45,1),0)</f>
        <v>43802</v>
      </c>
      <c r="DA46" s="497">
        <f>IFERROR(INDEX(Sheep!$R$311:$R$318,DA45,1),0)</f>
        <v>43802</v>
      </c>
      <c r="DB46" s="497">
        <f>IFERROR(INDEX(Sheep!$R$311:$R$318,DB45,1),0)</f>
        <v>43802</v>
      </c>
      <c r="DC46" s="497">
        <f>IFERROR(INDEX(Sheep!$R$311:$R$318,DC45,1),0)</f>
        <v>43802</v>
      </c>
      <c r="DD46" s="497">
        <f>IFERROR(INDEX(Sheep!$R$311:$R$318,DD45,1),0)</f>
        <v>43802</v>
      </c>
      <c r="DE46" s="497">
        <f>IFERROR(INDEX(Sheep!$R$311:$R$318,DE45,1),0)</f>
        <v>43802</v>
      </c>
      <c r="DF46" s="497">
        <f>IFERROR(INDEX(Sheep!$R$311:$R$318,DF45,1),0)</f>
        <v>44167</v>
      </c>
      <c r="DG46" s="497">
        <f>IFERROR(INDEX(Sheep!$R$311:$R$318,DG45,1),0)</f>
        <v>44167</v>
      </c>
      <c r="DH46" s="497">
        <f>IFERROR(INDEX(Sheep!$R$311:$R$318,DH45,1),0)</f>
        <v>44167</v>
      </c>
      <c r="DI46" s="497">
        <f>IFERROR(INDEX(Sheep!$R$311:$R$318,DI45,1),0)</f>
        <v>44167</v>
      </c>
      <c r="DJ46" s="497">
        <f>IFERROR(INDEX(Sheep!$R$311:$R$318,DJ45,1),0)</f>
        <v>44167</v>
      </c>
      <c r="DK46" s="497">
        <f>IFERROR(INDEX(Sheep!$R$311:$R$318,DK45,1),0)</f>
        <v>44167</v>
      </c>
      <c r="DL46" s="497">
        <f>IFERROR(INDEX(Sheep!$R$311:$R$318,DL45,1),0)</f>
        <v>44167</v>
      </c>
      <c r="DM46" s="497">
        <f>IFERROR(INDEX(Sheep!$R$311:$R$318,DM45,1),0)</f>
        <v>44167</v>
      </c>
      <c r="DN46" s="497">
        <f>IFERROR(INDEX(Sheep!$R$311:$R$318,DN45,1),0)</f>
        <v>44167</v>
      </c>
      <c r="DO46" s="497">
        <f>IFERROR(INDEX(Sheep!$R$311:$R$318,DO45,1),0)</f>
        <v>44167</v>
      </c>
      <c r="DP46" s="497">
        <f>IFERROR(INDEX(Sheep!$R$311:$R$318,DP45,1),0)</f>
        <v>44167</v>
      </c>
      <c r="DQ46" s="497">
        <f>IFERROR(INDEX(Sheep!$R$311:$R$318,DQ45,1),0)</f>
        <v>44167</v>
      </c>
      <c r="DR46" s="497">
        <f>IFERROR(INDEX(Sheep!$R$311:$R$318,DR45,1),0)</f>
        <v>44167</v>
      </c>
      <c r="DS46" s="497">
        <f>IFERROR(INDEX(Sheep!$R$311:$R$318,DS45,1),0)</f>
        <v>44167</v>
      </c>
      <c r="DT46" s="497">
        <f>IFERROR(INDEX(Sheep!$R$311:$R$318,DT45,1),0)</f>
        <v>44167</v>
      </c>
      <c r="DU46" s="497">
        <f>IFERROR(INDEX(Sheep!$R$311:$R$318,DU45,1),0)</f>
        <v>44167</v>
      </c>
      <c r="DV46" s="497">
        <f>IFERROR(INDEX(Sheep!$R$311:$R$318,DV45,1),0)</f>
        <v>44167</v>
      </c>
      <c r="DW46" s="497">
        <f>IFERROR(INDEX(Sheep!$R$311:$R$318,DW45,1),0)</f>
        <v>44167</v>
      </c>
      <c r="DX46" s="497">
        <f>IFERROR(INDEX(Sheep!$R$311:$R$318,DX45,1),0)</f>
        <v>44167</v>
      </c>
      <c r="DY46" s="497">
        <f>IFERROR(INDEX(Sheep!$R$311:$R$318,DY45,1),0)</f>
        <v>44167</v>
      </c>
      <c r="DZ46" s="497">
        <f>IFERROR(INDEX(Sheep!$R$311:$R$318,DZ45,1),0)</f>
        <v>44167</v>
      </c>
      <c r="EA46" s="497">
        <f>IFERROR(INDEX(Sheep!$R$311:$R$318,EA45,1),0)</f>
        <v>44167</v>
      </c>
      <c r="EB46" s="497">
        <f>IFERROR(INDEX(Sheep!$R$311:$R$318,EB45,1),0)</f>
        <v>44167</v>
      </c>
      <c r="EC46" s="497">
        <f>IFERROR(INDEX(Sheep!$R$311:$R$318,EC45,1),0)</f>
        <v>44167</v>
      </c>
      <c r="ED46" s="497">
        <f>IFERROR(INDEX(Sheep!$R$311:$R$318,ED45,1),0)</f>
        <v>44167</v>
      </c>
      <c r="EE46" s="497">
        <f>IFERROR(INDEX(Sheep!$R$311:$R$318,EE45,1),0)</f>
        <v>44167</v>
      </c>
      <c r="EF46" s="497">
        <f>IFERROR(INDEX(Sheep!$R$311:$R$318,EF45,1),0)</f>
        <v>44167</v>
      </c>
      <c r="EG46" s="497">
        <f>IFERROR(INDEX(Sheep!$R$311:$R$318,EG45,1),0)</f>
        <v>44167</v>
      </c>
      <c r="EH46" s="497">
        <f>IFERROR(INDEX(Sheep!$R$311:$R$318,EH45,1),0)</f>
        <v>44167</v>
      </c>
      <c r="EI46" s="497">
        <f>IFERROR(INDEX(Sheep!$R$311:$R$318,EI45,1),0)</f>
        <v>44167</v>
      </c>
      <c r="EJ46" s="497">
        <f>IFERROR(INDEX(Sheep!$R$311:$R$318,EJ45,1),0)</f>
        <v>44167</v>
      </c>
      <c r="EK46" s="497">
        <f>IFERROR(INDEX(Sheep!$R$311:$R$318,EK45,1),0)</f>
        <v>44167</v>
      </c>
      <c r="EL46" s="497">
        <f>IFERROR(INDEX(Sheep!$R$311:$R$318,EL45,1),0)</f>
        <v>44167</v>
      </c>
      <c r="EM46" s="497">
        <f>IFERROR(INDEX(Sheep!$R$311:$R$318,EM45,1),0)</f>
        <v>44167</v>
      </c>
      <c r="EN46" s="497">
        <f>IFERROR(INDEX(Sheep!$R$311:$R$318,EN45,1),0)</f>
        <v>44167</v>
      </c>
      <c r="EO46" s="497">
        <f>IFERROR(INDEX(Sheep!$R$311:$R$318,EO45,1),0)</f>
        <v>44167</v>
      </c>
      <c r="EP46" s="497">
        <f>IFERROR(INDEX(Sheep!$R$311:$R$318,EP45,1),0)</f>
        <v>44167</v>
      </c>
      <c r="EQ46" s="497">
        <f>IFERROR(INDEX(Sheep!$R$311:$R$318,EQ45,1),0)</f>
        <v>44167</v>
      </c>
      <c r="ER46" s="497">
        <f>IFERROR(INDEX(Sheep!$R$311:$R$318,ER45,1),0)</f>
        <v>44167</v>
      </c>
      <c r="ES46" s="497">
        <f>IFERROR(INDEX(Sheep!$R$311:$R$318,ES45,1),0)</f>
        <v>44167</v>
      </c>
      <c r="ET46" s="497">
        <f>IFERROR(INDEX(Sheep!$R$311:$R$318,ET45,1),0)</f>
        <v>44167</v>
      </c>
      <c r="EU46" s="497">
        <f>IFERROR(INDEX(Sheep!$R$311:$R$318,EU45,1),0)</f>
        <v>44167</v>
      </c>
      <c r="EV46" s="497">
        <f>IFERROR(INDEX(Sheep!$R$311:$R$318,EV45,1),0)</f>
        <v>44167</v>
      </c>
      <c r="EW46" s="497">
        <f>IFERROR(INDEX(Sheep!$R$311:$R$318,EW45,1),0)</f>
        <v>44167</v>
      </c>
      <c r="EX46" s="497">
        <f>IFERROR(INDEX(Sheep!$R$311:$R$318,EX45,1),0)</f>
        <v>44167</v>
      </c>
      <c r="EY46" s="497">
        <f>IFERROR(INDEX(Sheep!$R$311:$R$318,EY45,1),0)</f>
        <v>44167</v>
      </c>
      <c r="EZ46" s="497">
        <f>IFERROR(INDEX(Sheep!$R$311:$R$318,EZ45,1),0)</f>
        <v>44167</v>
      </c>
      <c r="FA46" s="497">
        <f>IFERROR(INDEX(Sheep!$R$311:$R$318,FA45,1),0)</f>
        <v>44167</v>
      </c>
      <c r="FB46" s="497">
        <f>IFERROR(INDEX(Sheep!$R$311:$R$318,FB45,1),0)</f>
        <v>44167</v>
      </c>
      <c r="FC46" s="497">
        <f>IFERROR(INDEX(Sheep!$R$311:$R$318,FC45,1),0)</f>
        <v>44167</v>
      </c>
      <c r="FD46" s="497">
        <f>IFERROR(INDEX(Sheep!$R$311:$R$318,FD45,1),0)</f>
        <v>44167</v>
      </c>
      <c r="FE46" s="497">
        <f>IFERROR(INDEX(Sheep!$R$311:$R$318,FE45,1),0)</f>
        <v>44167</v>
      </c>
      <c r="FF46" s="497">
        <f>IFERROR(INDEX(Sheep!$R$311:$R$318,FF45,1),0)</f>
        <v>44532</v>
      </c>
      <c r="FG46" s="497">
        <f>IFERROR(INDEX(Sheep!$R$311:$R$318,FG45,1),0)</f>
        <v>44532</v>
      </c>
      <c r="FH46" s="497">
        <f>IFERROR(INDEX(Sheep!$R$311:$R$318,FH45,1),0)</f>
        <v>44532</v>
      </c>
      <c r="FI46" s="497">
        <f>IFERROR(INDEX(Sheep!$R$311:$R$318,FI45,1),0)</f>
        <v>44532</v>
      </c>
      <c r="FJ46" s="497">
        <f>IFERROR(INDEX(Sheep!$R$311:$R$318,FJ45,1),0)</f>
        <v>44532</v>
      </c>
      <c r="FK46" s="497">
        <f>IFERROR(INDEX(Sheep!$R$311:$R$318,FK45,1),0)</f>
        <v>44532</v>
      </c>
      <c r="FL46" s="497">
        <f>IFERROR(INDEX(Sheep!$R$311:$R$318,FL45,1),0)</f>
        <v>44532</v>
      </c>
      <c r="FM46" s="497">
        <f>IFERROR(INDEX(Sheep!$R$311:$R$318,FM45,1),0)</f>
        <v>44532</v>
      </c>
      <c r="FN46" s="497">
        <f>IFERROR(INDEX(Sheep!$R$311:$R$318,FN45,1),0)</f>
        <v>44532</v>
      </c>
      <c r="FO46" s="497">
        <f>IFERROR(INDEX(Sheep!$R$311:$R$318,FO45,1),0)</f>
        <v>44532</v>
      </c>
      <c r="FP46" s="497">
        <f>IFERROR(INDEX(Sheep!$R$311:$R$318,FP45,1),0)</f>
        <v>44532</v>
      </c>
      <c r="FQ46" s="497">
        <f>IFERROR(INDEX(Sheep!$R$311:$R$318,FQ45,1),0)</f>
        <v>44532</v>
      </c>
      <c r="FR46" s="497">
        <f>IFERROR(INDEX(Sheep!$R$311:$R$318,FR45,1),0)</f>
        <v>44532</v>
      </c>
      <c r="FS46" s="497">
        <f>IFERROR(INDEX(Sheep!$R$311:$R$318,FS45,1),0)</f>
        <v>44532</v>
      </c>
      <c r="FT46" s="497">
        <f>IFERROR(INDEX(Sheep!$R$311:$R$318,FT45,1),0)</f>
        <v>44532</v>
      </c>
      <c r="FU46" s="497">
        <f>IFERROR(INDEX(Sheep!$R$311:$R$318,FU45,1),0)</f>
        <v>44532</v>
      </c>
      <c r="FV46" s="497">
        <f>IFERROR(INDEX(Sheep!$R$311:$R$318,FV45,1),0)</f>
        <v>44532</v>
      </c>
      <c r="FW46" s="497">
        <f>IFERROR(INDEX(Sheep!$R$311:$R$318,FW45,1),0)</f>
        <v>44532</v>
      </c>
      <c r="FX46" s="497">
        <f>IFERROR(INDEX(Sheep!$R$311:$R$318,FX45,1),0)</f>
        <v>44532</v>
      </c>
      <c r="FY46" s="497">
        <f>IFERROR(INDEX(Sheep!$R$311:$R$318,FY45,1),0)</f>
        <v>44532</v>
      </c>
      <c r="FZ46" s="497">
        <f>IFERROR(INDEX(Sheep!$R$311:$R$318,FZ45,1),0)</f>
        <v>44532</v>
      </c>
      <c r="GA46" s="497">
        <f>IFERROR(INDEX(Sheep!$R$311:$R$318,GA45,1),0)</f>
        <v>44532</v>
      </c>
      <c r="GB46" s="497">
        <f>IFERROR(INDEX(Sheep!$R$311:$R$318,GB45,1),0)</f>
        <v>44532</v>
      </c>
      <c r="GC46" s="497">
        <f>IFERROR(INDEX(Sheep!$R$311:$R$318,GC45,1),0)</f>
        <v>44532</v>
      </c>
      <c r="GD46" s="497">
        <f>IFERROR(INDEX(Sheep!$R$311:$R$318,GD45,1),0)</f>
        <v>44532</v>
      </c>
      <c r="GE46" s="497">
        <f>IFERROR(INDEX(Sheep!$R$311:$R$318,GE45,1),0)</f>
        <v>44532</v>
      </c>
      <c r="GF46" s="497">
        <f>IFERROR(INDEX(Sheep!$R$311:$R$318,GF45,1),0)</f>
        <v>44532</v>
      </c>
      <c r="GG46" s="497">
        <f>IFERROR(INDEX(Sheep!$R$311:$R$318,GG45,1),0)</f>
        <v>44532</v>
      </c>
      <c r="GH46" s="497">
        <f>IFERROR(INDEX(Sheep!$R$311:$R$318,GH45,1),0)</f>
        <v>44532</v>
      </c>
      <c r="GI46" s="497">
        <f>IFERROR(INDEX(Sheep!$R$311:$R$318,GI45,1),0)</f>
        <v>44532</v>
      </c>
      <c r="GJ46" s="497">
        <f>IFERROR(INDEX(Sheep!$R$311:$R$318,GJ45,1),0)</f>
        <v>44532</v>
      </c>
      <c r="GK46" s="497">
        <f>IFERROR(INDEX(Sheep!$R$311:$R$318,GK45,1),0)</f>
        <v>44532</v>
      </c>
      <c r="GL46" s="497">
        <f>IFERROR(INDEX(Sheep!$R$311:$R$318,GL45,1),0)</f>
        <v>44532</v>
      </c>
      <c r="GM46" s="497">
        <f>IFERROR(INDEX(Sheep!$R$311:$R$318,GM45,1),0)</f>
        <v>44532</v>
      </c>
      <c r="GN46" s="497">
        <f>IFERROR(INDEX(Sheep!$R$311:$R$318,GN45,1),0)</f>
        <v>44532</v>
      </c>
      <c r="GO46" s="497">
        <f>IFERROR(INDEX(Sheep!$R$311:$R$318,GO45,1),0)</f>
        <v>44532</v>
      </c>
      <c r="GP46" s="497">
        <f>IFERROR(INDEX(Sheep!$R$311:$R$318,GP45,1),0)</f>
        <v>44532</v>
      </c>
      <c r="GQ46" s="497">
        <f>IFERROR(INDEX(Sheep!$R$311:$R$318,GQ45,1),0)</f>
        <v>44532</v>
      </c>
      <c r="GR46" s="497">
        <f>IFERROR(INDEX(Sheep!$R$311:$R$318,GR45,1),0)</f>
        <v>44532</v>
      </c>
      <c r="GS46" s="497">
        <f>IFERROR(INDEX(Sheep!$R$311:$R$318,GS45,1),0)</f>
        <v>44532</v>
      </c>
      <c r="GT46" s="497">
        <f>IFERROR(INDEX(Sheep!$R$311:$R$318,GT45,1),0)</f>
        <v>44532</v>
      </c>
      <c r="GU46" s="497">
        <f>IFERROR(INDEX(Sheep!$R$311:$R$318,GU45,1),0)</f>
        <v>44532</v>
      </c>
      <c r="GV46" s="497">
        <f>IFERROR(INDEX(Sheep!$R$311:$R$318,GV45,1),0)</f>
        <v>44532</v>
      </c>
      <c r="GW46" s="497">
        <f>IFERROR(INDEX(Sheep!$R$311:$R$318,GW45,1),0)</f>
        <v>44532</v>
      </c>
      <c r="GX46" s="497">
        <f>IFERROR(INDEX(Sheep!$R$311:$R$318,GX45,1),0)</f>
        <v>44532</v>
      </c>
      <c r="GY46" s="497">
        <f>IFERROR(INDEX(Sheep!$R$311:$R$318,GY45,1),0)</f>
        <v>44532</v>
      </c>
      <c r="GZ46" s="497">
        <f>IFERROR(INDEX(Sheep!$R$311:$R$318,GZ45,1),0)</f>
        <v>44532</v>
      </c>
      <c r="HA46" s="497">
        <f>IFERROR(INDEX(Sheep!$R$311:$R$318,HA45,1),0)</f>
        <v>44532</v>
      </c>
      <c r="HB46" s="497">
        <f>IFERROR(INDEX(Sheep!$R$311:$R$318,HB45,1),0)</f>
        <v>44532</v>
      </c>
      <c r="HC46" s="497">
        <f>IFERROR(INDEX(Sheep!$R$311:$R$318,HC45,1),0)</f>
        <v>44532</v>
      </c>
      <c r="HD46" s="497">
        <f>IFERROR(INDEX(Sheep!$R$311:$R$318,HD45,1),0)</f>
        <v>44532</v>
      </c>
      <c r="HE46" s="497">
        <f>IFERROR(INDEX(Sheep!$R$311:$R$318,HE45,1),0)</f>
        <v>44532</v>
      </c>
      <c r="HF46" s="497">
        <f>IFERROR(INDEX(Sheep!$R$311:$R$318,HF45,1),0)</f>
        <v>44897</v>
      </c>
      <c r="HG46" s="497">
        <f>IFERROR(INDEX(Sheep!$R$311:$R$318,HG45,1),0)</f>
        <v>44897</v>
      </c>
      <c r="HH46" s="497">
        <f>IFERROR(INDEX(Sheep!$R$311:$R$318,HH45,1),0)</f>
        <v>44897</v>
      </c>
      <c r="HI46" s="497">
        <f>IFERROR(INDEX(Sheep!$R$311:$R$318,HI45,1),0)</f>
        <v>44897</v>
      </c>
      <c r="HJ46" s="497">
        <f>IFERROR(INDEX(Sheep!$R$311:$R$318,HJ45,1),0)</f>
        <v>44897</v>
      </c>
      <c r="HK46" s="497">
        <f>IFERROR(INDEX(Sheep!$R$311:$R$318,HK45,1),0)</f>
        <v>44897</v>
      </c>
      <c r="HL46" s="497">
        <f>IFERROR(INDEX(Sheep!$R$311:$R$318,HL45,1),0)</f>
        <v>44897</v>
      </c>
      <c r="HM46" s="497">
        <f>IFERROR(INDEX(Sheep!$R$311:$R$318,HM45,1),0)</f>
        <v>44897</v>
      </c>
      <c r="HN46" s="497">
        <f>IFERROR(INDEX(Sheep!$R$311:$R$318,HN45,1),0)</f>
        <v>44897</v>
      </c>
      <c r="HO46" s="497">
        <f>IFERROR(INDEX(Sheep!$R$311:$R$318,HO45,1),0)</f>
        <v>44897</v>
      </c>
      <c r="HP46" s="497">
        <f>IFERROR(INDEX(Sheep!$R$311:$R$318,HP45,1),0)</f>
        <v>44897</v>
      </c>
      <c r="HQ46" s="497">
        <f>IFERROR(INDEX(Sheep!$R$311:$R$318,HQ45,1),0)</f>
        <v>44897</v>
      </c>
      <c r="HR46" s="497">
        <f>IFERROR(INDEX(Sheep!$R$311:$R$318,HR45,1),0)</f>
        <v>44897</v>
      </c>
      <c r="HS46" s="497">
        <f>IFERROR(INDEX(Sheep!$R$311:$R$318,HS45,1),0)</f>
        <v>44897</v>
      </c>
      <c r="HT46" s="497">
        <f>IFERROR(INDEX(Sheep!$R$311:$R$318,HT45,1),0)</f>
        <v>44897</v>
      </c>
      <c r="HU46" s="497">
        <f>IFERROR(INDEX(Sheep!$R$311:$R$318,HU45,1),0)</f>
        <v>44897</v>
      </c>
      <c r="HV46" s="497">
        <f>IFERROR(INDEX(Sheep!$R$311:$R$318,HV45,1),0)</f>
        <v>44897</v>
      </c>
      <c r="HW46" s="497">
        <f>IFERROR(INDEX(Sheep!$R$311:$R$318,HW45,1),0)</f>
        <v>44897</v>
      </c>
      <c r="HX46" s="497">
        <f>IFERROR(INDEX(Sheep!$R$311:$R$318,HX45,1),0)</f>
        <v>44897</v>
      </c>
      <c r="HY46" s="497">
        <f>IFERROR(INDEX(Sheep!$R$311:$R$318,HY45,1),0)</f>
        <v>44897</v>
      </c>
      <c r="HZ46" s="497">
        <f>IFERROR(INDEX(Sheep!$R$311:$R$318,HZ45,1),0)</f>
        <v>44897</v>
      </c>
      <c r="IA46" s="497">
        <f>IFERROR(INDEX(Sheep!$R$311:$R$318,IA45,1),0)</f>
        <v>44897</v>
      </c>
      <c r="IB46" s="497">
        <f>IFERROR(INDEX(Sheep!$R$311:$R$318,IB45,1),0)</f>
        <v>44897</v>
      </c>
      <c r="IC46" s="497">
        <f>IFERROR(INDEX(Sheep!$R$311:$R$318,IC45,1),0)</f>
        <v>44897</v>
      </c>
      <c r="ID46" s="497">
        <f>IFERROR(INDEX(Sheep!$R$311:$R$318,ID45,1),0)</f>
        <v>44897</v>
      </c>
      <c r="IE46" s="497">
        <f>IFERROR(INDEX(Sheep!$R$311:$R$318,IE45,1),0)</f>
        <v>44897</v>
      </c>
      <c r="IF46" s="497">
        <f>IFERROR(INDEX(Sheep!$R$311:$R$318,IF45,1),0)</f>
        <v>44897</v>
      </c>
      <c r="IG46" s="497">
        <f>IFERROR(INDEX(Sheep!$R$311:$R$318,IG45,1),0)</f>
        <v>44897</v>
      </c>
      <c r="IH46" s="497">
        <f>IFERROR(INDEX(Sheep!$R$311:$R$318,IH45,1),0)</f>
        <v>44897</v>
      </c>
      <c r="II46" s="497">
        <f>IFERROR(INDEX(Sheep!$R$311:$R$318,II45,1),0)</f>
        <v>44897</v>
      </c>
      <c r="IJ46" s="497">
        <f>IFERROR(INDEX(Sheep!$R$311:$R$318,IJ45,1),0)</f>
        <v>44897</v>
      </c>
      <c r="IK46" s="497">
        <f>IFERROR(INDEX(Sheep!$R$311:$R$318,IK45,1),0)</f>
        <v>44897</v>
      </c>
      <c r="IL46" s="497">
        <f>IFERROR(INDEX(Sheep!$R$311:$R$318,IL45,1),0)</f>
        <v>44897</v>
      </c>
      <c r="IM46" s="497">
        <f>IFERROR(INDEX(Sheep!$R$311:$R$318,IM45,1),0)</f>
        <v>44897</v>
      </c>
      <c r="IN46" s="497">
        <f>IFERROR(INDEX(Sheep!$R$311:$R$318,IN45,1),0)</f>
        <v>44897</v>
      </c>
      <c r="IO46" s="497">
        <f>IFERROR(INDEX(Sheep!$R$311:$R$318,IO45,1),0)</f>
        <v>44897</v>
      </c>
      <c r="IP46" s="497">
        <f>IFERROR(INDEX(Sheep!$R$311:$R$318,IP45,1),0)</f>
        <v>44897</v>
      </c>
      <c r="IQ46" s="497">
        <f>IFERROR(INDEX(Sheep!$R$311:$R$318,IQ45,1),0)</f>
        <v>44897</v>
      </c>
      <c r="IR46" s="497">
        <f>IFERROR(INDEX(Sheep!$R$311:$R$318,IR45,1),0)</f>
        <v>44897</v>
      </c>
      <c r="IS46" s="497">
        <f>IFERROR(INDEX(Sheep!$R$311:$R$318,IS45,1),0)</f>
        <v>44897</v>
      </c>
      <c r="IT46" s="497">
        <f>IFERROR(INDEX(Sheep!$R$311:$R$318,IT45,1),0)</f>
        <v>44897</v>
      </c>
      <c r="IU46" s="497">
        <f>IFERROR(INDEX(Sheep!$R$311:$R$318,IU45,1),0)</f>
        <v>44897</v>
      </c>
      <c r="IV46" s="497">
        <f>IFERROR(INDEX(Sheep!$R$311:$R$318,IV45,1),0)</f>
        <v>44897</v>
      </c>
      <c r="IW46" s="497">
        <f>IFERROR(INDEX(Sheep!$R$311:$R$318,IW45,1),0)</f>
        <v>44897</v>
      </c>
      <c r="IX46" s="497">
        <f>IFERROR(INDEX(Sheep!$R$311:$R$318,IX45,1),0)</f>
        <v>44897</v>
      </c>
      <c r="IY46" s="497">
        <f>IFERROR(INDEX(Sheep!$R$311:$R$318,IY45,1),0)</f>
        <v>44897</v>
      </c>
      <c r="IZ46" s="497">
        <f>IFERROR(INDEX(Sheep!$R$311:$R$318,IZ45,1),0)</f>
        <v>44897</v>
      </c>
      <c r="JA46" s="497">
        <f>IFERROR(INDEX(Sheep!$R$311:$R$318,JA45,1),0)</f>
        <v>44897</v>
      </c>
      <c r="JB46" s="497">
        <f>IFERROR(INDEX(Sheep!$R$311:$R$318,JB45,1),0)</f>
        <v>44897</v>
      </c>
      <c r="JC46" s="497">
        <f>IFERROR(INDEX(Sheep!$R$311:$R$318,JC45,1),0)</f>
        <v>44897</v>
      </c>
      <c r="JD46" s="497">
        <f>IFERROR(INDEX(Sheep!$R$311:$R$318,JD45,1),0)</f>
        <v>44897</v>
      </c>
      <c r="JE46" s="497">
        <f>IFERROR(INDEX(Sheep!$R$311:$R$318,JE45,1),0)</f>
        <v>44897</v>
      </c>
      <c r="JF46" s="497">
        <f>IFERROR(INDEX(Sheep!$R$311:$R$318,JF45,1),0)</f>
        <v>45263</v>
      </c>
      <c r="JG46" s="497">
        <f>IFERROR(INDEX(Sheep!$R$311:$R$318,JG45,1),0)</f>
        <v>45263</v>
      </c>
      <c r="JH46" s="497">
        <f>IFERROR(INDEX(Sheep!$R$311:$R$318,JH45,1),0)</f>
        <v>45263</v>
      </c>
      <c r="JI46" s="497">
        <f>IFERROR(INDEX(Sheep!$R$311:$R$318,JI45,1),0)</f>
        <v>45263</v>
      </c>
      <c r="JJ46" s="497">
        <f>IFERROR(INDEX(Sheep!$R$311:$R$318,JJ45,1),0)</f>
        <v>45263</v>
      </c>
      <c r="JK46" s="497">
        <f>IFERROR(INDEX(Sheep!$R$311:$R$318,JK45,1),0)</f>
        <v>45263</v>
      </c>
      <c r="JL46" s="497">
        <f>IFERROR(INDEX(Sheep!$R$311:$R$318,JL45,1),0)</f>
        <v>45263</v>
      </c>
      <c r="JM46" s="497">
        <f>IFERROR(INDEX(Sheep!$R$311:$R$318,JM45,1),0)</f>
        <v>45263</v>
      </c>
      <c r="JN46" s="497">
        <f>IFERROR(INDEX(Sheep!$R$311:$R$318,JN45,1),0)</f>
        <v>45263</v>
      </c>
      <c r="JO46" s="497">
        <f>IFERROR(INDEX(Sheep!$R$311:$R$318,JO45,1),0)</f>
        <v>45263</v>
      </c>
      <c r="JP46" s="497">
        <f>IFERROR(INDEX(Sheep!$R$311:$R$318,JP45,1),0)</f>
        <v>45263</v>
      </c>
      <c r="JQ46" s="497">
        <f>IFERROR(INDEX(Sheep!$R$311:$R$318,JQ45,1),0)</f>
        <v>45263</v>
      </c>
      <c r="JR46" s="497">
        <f>IFERROR(INDEX(Sheep!$R$311:$R$318,JR45,1),0)</f>
        <v>45263</v>
      </c>
      <c r="JS46" s="497">
        <f>IFERROR(INDEX(Sheep!$R$311:$R$318,JS45,1),0)</f>
        <v>45263</v>
      </c>
      <c r="JT46" s="497">
        <f>IFERROR(INDEX(Sheep!$R$311:$R$318,JT45,1),0)</f>
        <v>45263</v>
      </c>
      <c r="JU46" s="497">
        <f>IFERROR(INDEX(Sheep!$R$311:$R$318,JU45,1),0)</f>
        <v>45263</v>
      </c>
      <c r="JV46" s="497">
        <f>IFERROR(INDEX(Sheep!$R$311:$R$318,JV45,1),0)</f>
        <v>45263</v>
      </c>
      <c r="JW46" s="497">
        <f>IFERROR(INDEX(Sheep!$R$311:$R$318,JW45,1),0)</f>
        <v>45263</v>
      </c>
      <c r="JX46" s="497">
        <f>IFERROR(INDEX(Sheep!$R$311:$R$318,JX45,1),0)</f>
        <v>45263</v>
      </c>
      <c r="JY46" s="497">
        <f>IFERROR(INDEX(Sheep!$R$311:$R$318,JY45,1),0)</f>
        <v>45263</v>
      </c>
      <c r="JZ46" s="497">
        <f>IFERROR(INDEX(Sheep!$R$311:$R$318,JZ45,1),0)</f>
        <v>45263</v>
      </c>
      <c r="KA46" s="497">
        <f>IFERROR(INDEX(Sheep!$R$311:$R$318,KA45,1),0)</f>
        <v>45263</v>
      </c>
      <c r="KB46" s="497">
        <f>IFERROR(INDEX(Sheep!$R$311:$R$318,KB45,1),0)</f>
        <v>45263</v>
      </c>
      <c r="KC46" s="497">
        <f>IFERROR(INDEX(Sheep!$R$311:$R$318,KC45,1),0)</f>
        <v>45263</v>
      </c>
      <c r="KD46" s="497">
        <f>IFERROR(INDEX(Sheep!$R$311:$R$318,KD45,1),0)</f>
        <v>45263</v>
      </c>
      <c r="KE46" s="497">
        <f>IFERROR(INDEX(Sheep!$R$311:$R$318,KE45,1),0)</f>
        <v>45263</v>
      </c>
      <c r="KF46" s="497">
        <f>IFERROR(INDEX(Sheep!$R$311:$R$318,KF45,1),0)</f>
        <v>45263</v>
      </c>
      <c r="KG46" s="497">
        <f>IFERROR(INDEX(Sheep!$R$311:$R$318,KG45,1),0)</f>
        <v>45263</v>
      </c>
      <c r="KH46" s="497">
        <f>IFERROR(INDEX(Sheep!$R$311:$R$318,KH45,1),0)</f>
        <v>45263</v>
      </c>
      <c r="KI46" s="497">
        <f>IFERROR(INDEX(Sheep!$R$311:$R$318,KI45,1),0)</f>
        <v>45263</v>
      </c>
      <c r="KJ46" s="497">
        <f>IFERROR(INDEX(Sheep!$R$311:$R$318,KJ45,1),0)</f>
        <v>45263</v>
      </c>
      <c r="KK46" s="497">
        <f>IFERROR(INDEX(Sheep!$R$311:$R$318,KK45,1),0)</f>
        <v>45263</v>
      </c>
      <c r="KL46" s="497">
        <f>IFERROR(INDEX(Sheep!$R$311:$R$318,KL45,1),0)</f>
        <v>45263</v>
      </c>
      <c r="KM46" s="497">
        <f>IFERROR(INDEX(Sheep!$R$311:$R$318,KM45,1),0)</f>
        <v>45263</v>
      </c>
      <c r="KN46" s="497">
        <f>IFERROR(INDEX(Sheep!$R$311:$R$318,KN45,1),0)</f>
        <v>45263</v>
      </c>
      <c r="KO46" s="497">
        <f>IFERROR(INDEX(Sheep!$R$311:$R$318,KO45,1),0)</f>
        <v>45263</v>
      </c>
      <c r="KP46" s="497">
        <f>IFERROR(INDEX(Sheep!$R$311:$R$318,KP45,1),0)</f>
        <v>45263</v>
      </c>
      <c r="KQ46" s="497">
        <f>IFERROR(INDEX(Sheep!$R$311:$R$318,KQ45,1),0)</f>
        <v>45263</v>
      </c>
      <c r="KR46" s="497">
        <f>IFERROR(INDEX(Sheep!$R$311:$R$318,KR45,1),0)</f>
        <v>45263</v>
      </c>
      <c r="KS46" s="497">
        <f>IFERROR(INDEX(Sheep!$R$311:$R$318,KS45,1),0)</f>
        <v>45263</v>
      </c>
      <c r="KT46" s="497">
        <f>IFERROR(INDEX(Sheep!$R$311:$R$318,KT45,1),0)</f>
        <v>45263</v>
      </c>
      <c r="KU46" s="497">
        <f>IFERROR(INDEX(Sheep!$R$311:$R$318,KU45,1),0)</f>
        <v>45263</v>
      </c>
      <c r="KV46" s="497">
        <f>IFERROR(INDEX(Sheep!$R$311:$R$318,KV45,1),0)</f>
        <v>45263</v>
      </c>
      <c r="KW46" s="497">
        <f>IFERROR(INDEX(Sheep!$R$311:$R$318,KW45,1),0)</f>
        <v>45263</v>
      </c>
      <c r="KX46" s="497">
        <f>IFERROR(INDEX(Sheep!$R$311:$R$318,KX45,1),0)</f>
        <v>45263</v>
      </c>
      <c r="KY46" s="497">
        <f>IFERROR(INDEX(Sheep!$R$311:$R$318,KY45,1),0)</f>
        <v>45263</v>
      </c>
      <c r="KZ46" s="497">
        <f>IFERROR(INDEX(Sheep!$R$311:$R$318,KZ45,1),0)</f>
        <v>45263</v>
      </c>
      <c r="LA46" s="497">
        <f>IFERROR(INDEX(Sheep!$R$311:$R$318,LA45,1),0)</f>
        <v>45263</v>
      </c>
      <c r="LB46" s="497">
        <f>IFERROR(INDEX(Sheep!$R$311:$R$318,LB45,1),0)</f>
        <v>45263</v>
      </c>
      <c r="LC46" s="497">
        <f>IFERROR(INDEX(Sheep!$R$311:$R$318,LC45,1),0)</f>
        <v>45263</v>
      </c>
      <c r="LD46" s="497">
        <f>IFERROR(INDEX(Sheep!$R$311:$R$318,LD45,1),0)</f>
        <v>45263</v>
      </c>
      <c r="LE46" s="497">
        <f>IFERROR(INDEX(Sheep!$R$311:$R$318,LE45,1),0)</f>
        <v>45263</v>
      </c>
      <c r="LF46" s="497">
        <f>IFERROR(INDEX(Sheep!$R$311:$R$318,LF45,1),0)</f>
        <v>45628</v>
      </c>
      <c r="LG46" s="497">
        <f>IFERROR(INDEX(Sheep!$R$311:$R$318,LG45,1),0)</f>
        <v>45628</v>
      </c>
      <c r="LH46" s="497">
        <f>IFERROR(INDEX(Sheep!$R$311:$R$318,LH45,1),0)</f>
        <v>45628</v>
      </c>
      <c r="LI46" s="497">
        <f>IFERROR(INDEX(Sheep!$R$311:$R$318,LI45,1),0)</f>
        <v>45628</v>
      </c>
      <c r="LJ46" s="497">
        <f>IFERROR(INDEX(Sheep!$R$311:$R$318,LJ45,1),0)</f>
        <v>45628</v>
      </c>
      <c r="LK46" s="497">
        <f>IFERROR(INDEX(Sheep!$R$311:$R$318,LK45,1),0)</f>
        <v>45628</v>
      </c>
      <c r="LL46" s="497">
        <f>IFERROR(INDEX(Sheep!$R$311:$R$318,LL45,1),0)</f>
        <v>45628</v>
      </c>
      <c r="LM46" s="497">
        <f>IFERROR(INDEX(Sheep!$R$311:$R$318,LM45,1),0)</f>
        <v>45628</v>
      </c>
      <c r="LN46" s="497">
        <f>IFERROR(INDEX(Sheep!$R$311:$R$318,LN45,1),0)</f>
        <v>45628</v>
      </c>
      <c r="LO46" s="497">
        <f>IFERROR(INDEX(Sheep!$R$311:$R$318,LO45,1),0)</f>
        <v>45628</v>
      </c>
      <c r="LP46" s="497">
        <f>IFERROR(INDEX(Sheep!$R$311:$R$318,LP45,1),0)</f>
        <v>45628</v>
      </c>
      <c r="LQ46" s="497">
        <f>IFERROR(INDEX(Sheep!$R$311:$R$318,LQ45,1),0)</f>
        <v>45628</v>
      </c>
      <c r="LR46" s="497">
        <f>IFERROR(INDEX(Sheep!$R$311:$R$318,LR45,1),0)</f>
        <v>45628</v>
      </c>
      <c r="LS46" s="497">
        <f>IFERROR(INDEX(Sheep!$R$311:$R$318,LS45,1),0)</f>
        <v>45628</v>
      </c>
      <c r="LT46" s="497">
        <f>IFERROR(INDEX(Sheep!$R$311:$R$318,LT45,1),0)</f>
        <v>45628</v>
      </c>
      <c r="LU46" s="497">
        <f>IFERROR(INDEX(Sheep!$R$311:$R$318,LU45,1),0)</f>
        <v>45628</v>
      </c>
      <c r="LV46" s="497">
        <f>IFERROR(INDEX(Sheep!$R$311:$R$318,LV45,1),0)</f>
        <v>45628</v>
      </c>
      <c r="LW46" s="497">
        <f>IFERROR(INDEX(Sheep!$R$311:$R$318,LW45,1),0)</f>
        <v>45628</v>
      </c>
      <c r="LX46" s="497">
        <f>IFERROR(INDEX(Sheep!$R$311:$R$318,LX45,1),0)</f>
        <v>45628</v>
      </c>
      <c r="LY46" s="497">
        <f>IFERROR(INDEX(Sheep!$R$311:$R$318,LY45,1),0)</f>
        <v>45628</v>
      </c>
      <c r="LZ46" s="497">
        <f>IFERROR(INDEX(Sheep!$R$311:$R$318,LZ45,1),0)</f>
        <v>45628</v>
      </c>
      <c r="MA46" s="497">
        <f>IFERROR(INDEX(Sheep!$R$311:$R$318,MA45,1),0)</f>
        <v>45628</v>
      </c>
      <c r="MB46" s="497">
        <f>IFERROR(INDEX(Sheep!$R$311:$R$318,MB45,1),0)</f>
        <v>45628</v>
      </c>
      <c r="MC46" s="497">
        <f>IFERROR(INDEX(Sheep!$R$311:$R$318,MC45,1),0)</f>
        <v>45628</v>
      </c>
      <c r="MD46" s="497">
        <f>IFERROR(INDEX(Sheep!$R$311:$R$318,MD45,1),0)</f>
        <v>45628</v>
      </c>
      <c r="ME46" s="497">
        <f>IFERROR(INDEX(Sheep!$R$311:$R$318,ME45,1),0)</f>
        <v>45628</v>
      </c>
      <c r="MF46" s="497">
        <f>IFERROR(INDEX(Sheep!$R$311:$R$318,MF45,1),0)</f>
        <v>45628</v>
      </c>
      <c r="MG46" s="497">
        <f>IFERROR(INDEX(Sheep!$R$311:$R$318,MG45,1),0)</f>
        <v>45628</v>
      </c>
      <c r="MH46" s="497">
        <f>IFERROR(INDEX(Sheep!$R$311:$R$318,MH45,1),0)</f>
        <v>45628</v>
      </c>
      <c r="MI46" s="497">
        <f>IFERROR(INDEX(Sheep!$R$311:$R$318,MI45,1),0)</f>
        <v>45628</v>
      </c>
      <c r="MJ46" s="497">
        <f>IFERROR(INDEX(Sheep!$R$311:$R$318,MJ45,1),0)</f>
        <v>45628</v>
      </c>
      <c r="MK46" s="497">
        <f>IFERROR(INDEX(Sheep!$R$311:$R$318,MK45,1),0)</f>
        <v>45628</v>
      </c>
      <c r="ML46" s="497">
        <f>IFERROR(INDEX(Sheep!$R$311:$R$318,ML45,1),0)</f>
        <v>45628</v>
      </c>
      <c r="MM46" s="497">
        <f>IFERROR(INDEX(Sheep!$R$311:$R$318,MM45,1),0)</f>
        <v>45628</v>
      </c>
      <c r="MN46" s="497">
        <f>IFERROR(INDEX(Sheep!$R$311:$R$318,MN45,1),0)</f>
        <v>45628</v>
      </c>
      <c r="MO46" s="497">
        <f>IFERROR(INDEX(Sheep!$R$311:$R$318,MO45,1),0)</f>
        <v>45628</v>
      </c>
      <c r="MP46" s="497">
        <f>IFERROR(INDEX(Sheep!$R$311:$R$318,MP45,1),0)</f>
        <v>45628</v>
      </c>
      <c r="MQ46" s="497">
        <f>IFERROR(INDEX(Sheep!$R$311:$R$318,MQ45,1),0)</f>
        <v>45628</v>
      </c>
      <c r="MR46" s="497">
        <f>IFERROR(INDEX(Sheep!$R$311:$R$318,MR45,1),0)</f>
        <v>45628</v>
      </c>
      <c r="MS46" s="497">
        <f>IFERROR(INDEX(Sheep!$R$311:$R$318,MS45,1),0)</f>
        <v>45628</v>
      </c>
      <c r="MT46" s="497">
        <f>IFERROR(INDEX(Sheep!$R$311:$R$318,MT45,1),0)</f>
        <v>45628</v>
      </c>
      <c r="MU46" s="497">
        <f>IFERROR(INDEX(Sheep!$R$311:$R$318,MU45,1),0)</f>
        <v>45628</v>
      </c>
      <c r="MV46" s="497">
        <f>IFERROR(INDEX(Sheep!$R$311:$R$318,MV45,1),0)</f>
        <v>45628</v>
      </c>
      <c r="MW46" s="497">
        <f>IFERROR(INDEX(Sheep!$R$311:$R$318,MW45,1),0)</f>
        <v>45628</v>
      </c>
      <c r="MX46" s="497">
        <f>IFERROR(INDEX(Sheep!$R$311:$R$318,MX45,1),0)</f>
        <v>45628</v>
      </c>
      <c r="MY46" s="497">
        <f>IFERROR(INDEX(Sheep!$R$311:$R$318,MY45,1),0)</f>
        <v>45628</v>
      </c>
      <c r="MZ46" s="497">
        <f>IFERROR(INDEX(Sheep!$R$311:$R$318,MZ45,1),0)</f>
        <v>45628</v>
      </c>
      <c r="NA46" s="497">
        <f>IFERROR(INDEX(Sheep!$R$311:$R$318,NA45,1),0)</f>
        <v>45628</v>
      </c>
      <c r="NB46" s="497">
        <f>IFERROR(INDEX(Sheep!$R$311:$R$318,NB45,1),0)</f>
        <v>45628</v>
      </c>
      <c r="NC46" s="497">
        <f>IFERROR(INDEX(Sheep!$R$311:$R$318,NC45,1),0)</f>
        <v>45628</v>
      </c>
      <c r="ND46" s="497">
        <f>IFERROR(INDEX(Sheep!$R$311:$R$318,ND45,1),0)</f>
        <v>45628</v>
      </c>
      <c r="NE46" s="497">
        <f>IFERROR(INDEX(Sheep!$R$311:$R$318,NE45,1),0)</f>
        <v>45628</v>
      </c>
      <c r="NF46" s="497">
        <f>IFERROR(INDEX(Sheep!$R$311:$R$318,NF45,1),0)</f>
        <v>45993</v>
      </c>
      <c r="NG46" s="497">
        <f>IFERROR(INDEX(Sheep!$R$311:$R$318,NG45,1),0)</f>
        <v>45993</v>
      </c>
      <c r="NH46" s="497">
        <f>IFERROR(INDEX(Sheep!$R$311:$R$318,NH45,1),0)</f>
        <v>45993</v>
      </c>
      <c r="NI46" s="497">
        <f>IFERROR(INDEX(Sheep!$R$311:$R$318,NI45,1),0)</f>
        <v>45993</v>
      </c>
      <c r="NJ46" s="497">
        <f>IFERROR(INDEX(Sheep!$R$311:$R$318,NJ45,1),0)</f>
        <v>45993</v>
      </c>
      <c r="NK46" s="497">
        <f>IFERROR(INDEX(Sheep!$R$311:$R$318,NK45,1),0)</f>
        <v>45993</v>
      </c>
      <c r="NL46" s="497">
        <f>IFERROR(INDEX(Sheep!$R$311:$R$318,NL45,1),0)</f>
        <v>45993</v>
      </c>
      <c r="NM46" s="497">
        <f>IFERROR(INDEX(Sheep!$R$311:$R$318,NM45,1),0)</f>
        <v>45993</v>
      </c>
      <c r="NN46" s="497">
        <f>IFERROR(INDEX(Sheep!$R$311:$R$318,NN45,1),0)</f>
        <v>45993</v>
      </c>
      <c r="NO46" s="497">
        <f>IFERROR(INDEX(Sheep!$R$311:$R$318,NO45,1),0)</f>
        <v>45993</v>
      </c>
      <c r="NP46" s="497">
        <f>IFERROR(INDEX(Sheep!$R$311:$R$318,NP45,1),0)</f>
        <v>45993</v>
      </c>
      <c r="NQ46" s="497">
        <f>IFERROR(INDEX(Sheep!$R$311:$R$318,NQ45,1),0)</f>
        <v>45993</v>
      </c>
      <c r="NR46" s="497">
        <f>IFERROR(INDEX(Sheep!$R$311:$R$318,NR45,1),0)</f>
        <v>45993</v>
      </c>
      <c r="NS46" s="497">
        <f>IFERROR(INDEX(Sheep!$R$311:$R$318,NS45,1),0)</f>
        <v>45993</v>
      </c>
      <c r="NT46" s="497">
        <f>IFERROR(INDEX(Sheep!$R$311:$R$318,NT45,1),0)</f>
        <v>45993</v>
      </c>
      <c r="NU46" s="497">
        <f>IFERROR(INDEX(Sheep!$R$311:$R$318,NU45,1),0)</f>
        <v>45993</v>
      </c>
      <c r="NV46" s="497">
        <f>IFERROR(INDEX(Sheep!$R$311:$R$318,NV45,1),0)</f>
        <v>45993</v>
      </c>
      <c r="NW46" s="497">
        <f>IFERROR(INDEX(Sheep!$R$311:$R$318,NW45,1),0)</f>
        <v>45993</v>
      </c>
      <c r="NX46" s="497">
        <f>IFERROR(INDEX(Sheep!$R$311:$R$318,NX45,1),0)</f>
        <v>45993</v>
      </c>
      <c r="NY46" s="497">
        <f>IFERROR(INDEX(Sheep!$R$311:$R$318,NY45,1),0)</f>
        <v>45993</v>
      </c>
      <c r="NZ46" s="497">
        <f>IFERROR(INDEX(Sheep!$R$311:$R$318,NZ45,1),0)</f>
        <v>45993</v>
      </c>
      <c r="OA46" s="497">
        <f>IFERROR(INDEX(Sheep!$R$311:$R$318,OA45,1),0)</f>
        <v>45993</v>
      </c>
      <c r="OB46" s="497">
        <f>IFERROR(INDEX(Sheep!$R$311:$R$318,OB45,1),0)</f>
        <v>45993</v>
      </c>
      <c r="OC46" s="497">
        <f>IFERROR(INDEX(Sheep!$R$311:$R$318,OC45,1),0)</f>
        <v>45993</v>
      </c>
      <c r="OD46" s="497">
        <f>IFERROR(INDEX(Sheep!$R$311:$R$318,OD45,1),0)</f>
        <v>45993</v>
      </c>
      <c r="OE46" s="497">
        <f>IFERROR(INDEX(Sheep!$R$311:$R$318,OE45,1),0)</f>
        <v>45993</v>
      </c>
      <c r="OF46" s="497">
        <f>IFERROR(INDEX(Sheep!$R$311:$R$318,OF45,1),0)</f>
        <v>45993</v>
      </c>
      <c r="OG46" s="497">
        <f>IFERROR(INDEX(Sheep!$R$311:$R$318,OG45,1),0)</f>
        <v>45993</v>
      </c>
      <c r="OH46" s="497">
        <f>IFERROR(INDEX(Sheep!$R$311:$R$318,OH45,1),0)</f>
        <v>45993</v>
      </c>
      <c r="OI46" s="497">
        <f>IFERROR(INDEX(Sheep!$R$311:$R$318,OI45,1),0)</f>
        <v>45993</v>
      </c>
      <c r="OJ46" s="497">
        <f>IFERROR(INDEX(Sheep!$R$311:$R$318,OJ45,1),0)</f>
        <v>45993</v>
      </c>
      <c r="OK46" s="497">
        <f>IFERROR(INDEX(Sheep!$R$311:$R$318,OK45,1),0)</f>
        <v>45993</v>
      </c>
      <c r="OL46" s="497">
        <f>IFERROR(INDEX(Sheep!$R$311:$R$318,OL45,1),0)</f>
        <v>45993</v>
      </c>
      <c r="OM46" s="497">
        <f>IFERROR(INDEX(Sheep!$R$311:$R$318,OM45,1),0)</f>
        <v>45993</v>
      </c>
      <c r="ON46" s="497">
        <f>IFERROR(INDEX(Sheep!$R$311:$R$318,ON45,1),0)</f>
        <v>45993</v>
      </c>
      <c r="OO46" s="497">
        <f>IFERROR(INDEX(Sheep!$R$311:$R$318,OO45,1),0)</f>
        <v>45993</v>
      </c>
      <c r="OP46" s="497">
        <f>IFERROR(INDEX(Sheep!$R$311:$R$318,OP45,1),0)</f>
        <v>45993</v>
      </c>
      <c r="OQ46" s="497">
        <f>IFERROR(INDEX(Sheep!$R$311:$R$318,OQ45,1),0)</f>
        <v>45993</v>
      </c>
      <c r="OR46" s="497">
        <f>IFERROR(INDEX(Sheep!$R$311:$R$318,OR45,1),0)</f>
        <v>45993</v>
      </c>
      <c r="OS46" s="497">
        <f>IFERROR(INDEX(Sheep!$R$311:$R$318,OS45,1),0)</f>
        <v>45993</v>
      </c>
      <c r="OT46" s="497">
        <f>IFERROR(INDEX(Sheep!$R$311:$R$318,OT45,1),0)</f>
        <v>45993</v>
      </c>
      <c r="OU46" s="497">
        <f>IFERROR(INDEX(Sheep!$R$311:$R$318,OU45,1),0)</f>
        <v>45993</v>
      </c>
      <c r="OV46" s="497">
        <f>IFERROR(INDEX(Sheep!$R$311:$R$318,OV45,1),0)</f>
        <v>45993</v>
      </c>
      <c r="OW46" s="497">
        <f>IFERROR(INDEX(Sheep!$R$311:$R$318,OW45,1),0)</f>
        <v>45993</v>
      </c>
      <c r="OX46" s="497">
        <f>IFERROR(INDEX(Sheep!$R$311:$R$318,OX45,1),0)</f>
        <v>45993</v>
      </c>
      <c r="OY46" s="497">
        <f>IFERROR(INDEX(Sheep!$R$311:$R$318,OY45,1),0)</f>
        <v>45993</v>
      </c>
      <c r="OZ46" s="497">
        <f>IFERROR(INDEX(Sheep!$R$311:$R$318,OZ45,1),0)</f>
        <v>45993</v>
      </c>
      <c r="PA46" s="497">
        <f>IFERROR(INDEX(Sheep!$R$311:$R$318,PA45,1),0)</f>
        <v>45993</v>
      </c>
      <c r="PB46" s="497">
        <f>IFERROR(INDEX(Sheep!$R$311:$R$318,PB45,1),0)</f>
        <v>45993</v>
      </c>
      <c r="PC46" s="497">
        <f>IFERROR(INDEX(Sheep!$R$311:$R$318,PC45,1),0)</f>
        <v>45993</v>
      </c>
      <c r="PD46" s="497">
        <f>IFERROR(INDEX(Sheep!$R$311:$R$318,PD45,1),0)</f>
        <v>45993</v>
      </c>
      <c r="PE46" s="497">
        <f>IFERROR(INDEX(Sheep!$R$311:$R$318,PE45,1),0)</f>
        <v>45993</v>
      </c>
      <c r="PF46" s="497">
        <f>IFERROR(INDEX(Sheep!$R$311:$R$318,PF45,1),0)</f>
        <v>46358</v>
      </c>
      <c r="PG46" s="497">
        <f>IFERROR(INDEX(Sheep!$R$311:$R$318,PG45,1),0)</f>
        <v>46358</v>
      </c>
      <c r="PH46" s="497">
        <f>IFERROR(INDEX(Sheep!$R$311:$R$318,PH45,1),0)</f>
        <v>46358</v>
      </c>
      <c r="PI46" s="497">
        <f>IFERROR(INDEX(Sheep!$R$311:$R$318,PI45,1),0)</f>
        <v>46358</v>
      </c>
      <c r="PJ46" s="497">
        <f>IFERROR(INDEX(Sheep!$R$311:$R$318,PJ45,1),0)</f>
        <v>46358</v>
      </c>
      <c r="PK46" s="497">
        <f>IFERROR(INDEX(Sheep!$R$311:$R$318,PK45,1),0)</f>
        <v>46358</v>
      </c>
      <c r="PL46" s="497">
        <f>IFERROR(INDEX(Sheep!$R$311:$R$318,PL45,1),0)</f>
        <v>46358</v>
      </c>
      <c r="PM46" s="497">
        <f>IFERROR(INDEX(Sheep!$R$311:$R$318,PM45,1),0)</f>
        <v>46358</v>
      </c>
      <c r="PN46" s="497">
        <f>IFERROR(INDEX(Sheep!$R$311:$R$318,PN45,1),0)</f>
        <v>46358</v>
      </c>
      <c r="PO46" s="497">
        <f>IFERROR(INDEX(Sheep!$R$311:$R$318,PO45,1),0)</f>
        <v>46358</v>
      </c>
      <c r="PP46" s="497">
        <f>IFERROR(INDEX(Sheep!$R$311:$R$318,PP45,1),0)</f>
        <v>46358</v>
      </c>
      <c r="PQ46" s="497">
        <f>IFERROR(INDEX(Sheep!$R$311:$R$318,PQ45,1),0)</f>
        <v>46358</v>
      </c>
      <c r="PR46" s="497">
        <f>IFERROR(INDEX(Sheep!$R$311:$R$318,PR45,1),0)</f>
        <v>46358</v>
      </c>
      <c r="PS46" s="497">
        <f>IFERROR(INDEX(Sheep!$R$311:$R$318,PS45,1),0)</f>
        <v>46358</v>
      </c>
      <c r="PT46" s="497">
        <f>IFERROR(INDEX(Sheep!$R$311:$R$318,PT45,1),0)</f>
        <v>46358</v>
      </c>
      <c r="PU46" s="497">
        <f>IFERROR(INDEX(Sheep!$R$311:$R$318,PU45,1),0)</f>
        <v>46358</v>
      </c>
      <c r="PV46" s="497">
        <f>IFERROR(INDEX(Sheep!$R$311:$R$318,PV45,1),0)</f>
        <v>46358</v>
      </c>
      <c r="PW46" s="497">
        <f>IFERROR(INDEX(Sheep!$R$311:$R$318,PW45,1),0)</f>
        <v>46358</v>
      </c>
      <c r="PX46" s="497">
        <f>IFERROR(INDEX(Sheep!$R$311:$R$318,PX45,1),0)</f>
        <v>46358</v>
      </c>
      <c r="PY46" s="497">
        <f>IFERROR(INDEX(Sheep!$R$311:$R$318,PY45,1),0)</f>
        <v>46358</v>
      </c>
      <c r="PZ46" s="497">
        <f>IFERROR(INDEX(Sheep!$R$311:$R$318,PZ45,1),0)</f>
        <v>46358</v>
      </c>
      <c r="QA46" s="497">
        <f>IFERROR(INDEX(Sheep!$R$311:$R$318,QA45,1),0)</f>
        <v>46358</v>
      </c>
      <c r="QB46" s="497">
        <f>IFERROR(INDEX(Sheep!$R$311:$R$318,QB45,1),0)</f>
        <v>46358</v>
      </c>
      <c r="QC46" s="497">
        <f>IFERROR(INDEX(Sheep!$R$311:$R$318,QC45,1),0)</f>
        <v>46358</v>
      </c>
      <c r="QD46" s="497">
        <f>IFERROR(INDEX(Sheep!$R$311:$R$318,QD45,1),0)</f>
        <v>46358</v>
      </c>
      <c r="QE46" s="497">
        <f>IFERROR(INDEX(Sheep!$R$311:$R$318,QE45,1),0)</f>
        <v>46358</v>
      </c>
      <c r="QF46" s="497">
        <f>IFERROR(INDEX(Sheep!$R$311:$R$318,QF45,1),0)</f>
        <v>46358</v>
      </c>
      <c r="QG46" s="497">
        <f>IFERROR(INDEX(Sheep!$R$311:$R$318,QG45,1),0)</f>
        <v>46358</v>
      </c>
      <c r="QH46" s="497">
        <f>IFERROR(INDEX(Sheep!$R$311:$R$318,QH45,1),0)</f>
        <v>46358</v>
      </c>
      <c r="QI46" s="497">
        <f>IFERROR(INDEX(Sheep!$R$311:$R$318,QI45,1),0)</f>
        <v>46358</v>
      </c>
      <c r="QJ46" s="497">
        <f>IFERROR(INDEX(Sheep!$R$311:$R$318,QJ45,1),0)</f>
        <v>46358</v>
      </c>
      <c r="QK46" s="497">
        <f>IFERROR(INDEX(Sheep!$R$311:$R$318,QK45,1),0)</f>
        <v>46358</v>
      </c>
      <c r="QL46" s="497">
        <f>IFERROR(INDEX(Sheep!$R$311:$R$318,QL45,1),0)</f>
        <v>46358</v>
      </c>
      <c r="QM46" s="497">
        <f>IFERROR(INDEX(Sheep!$R$311:$R$318,QM45,1),0)</f>
        <v>46358</v>
      </c>
      <c r="QN46" s="497">
        <f>IFERROR(INDEX(Sheep!$R$311:$R$318,QN45,1),0)</f>
        <v>46358</v>
      </c>
      <c r="QO46" s="497">
        <f>IFERROR(INDEX(Sheep!$R$311:$R$318,QO45,1),0)</f>
        <v>46358</v>
      </c>
      <c r="QP46" s="497">
        <f>IFERROR(INDEX(Sheep!$R$311:$R$318,QP45,1),0)</f>
        <v>46358</v>
      </c>
      <c r="QQ46" s="497">
        <f>IFERROR(INDEX(Sheep!$R$311:$R$318,QQ45,1),0)</f>
        <v>46358</v>
      </c>
      <c r="QR46" s="497">
        <f>IFERROR(INDEX(Sheep!$R$311:$R$318,QR45,1),0)</f>
        <v>46358</v>
      </c>
      <c r="QS46" s="497">
        <f>IFERROR(INDEX(Sheep!$R$311:$R$318,QS45,1),0)</f>
        <v>46358</v>
      </c>
      <c r="QT46" s="497">
        <f>IFERROR(INDEX(Sheep!$R$311:$R$318,QT45,1),0)</f>
        <v>46358</v>
      </c>
      <c r="QU46" s="497">
        <f>IFERROR(INDEX(Sheep!$R$311:$R$318,QU45,1),0)</f>
        <v>46358</v>
      </c>
      <c r="QV46" s="497">
        <f>IFERROR(INDEX(Sheep!$R$311:$R$318,QV45,1),0)</f>
        <v>46358</v>
      </c>
      <c r="QW46" s="497">
        <f>IFERROR(INDEX(Sheep!$R$311:$R$318,QW45,1),0)</f>
        <v>46358</v>
      </c>
      <c r="QX46" s="497">
        <f>IFERROR(INDEX(Sheep!$R$311:$R$318,QX45,1),0)</f>
        <v>46358</v>
      </c>
      <c r="QY46" s="497">
        <f>IFERROR(INDEX(Sheep!$R$311:$R$318,QY45,1),0)</f>
        <v>46358</v>
      </c>
      <c r="QZ46" s="497">
        <f>IFERROR(INDEX(Sheep!$R$311:$R$318,QZ45,1),0)</f>
        <v>46358</v>
      </c>
      <c r="RA46" s="497">
        <f>IFERROR(INDEX(Sheep!$R$311:$R$318,RA45,1),0)</f>
        <v>46358</v>
      </c>
      <c r="RB46" s="497">
        <f>IFERROR(INDEX(Sheep!$R$311:$R$318,RB45,1),0)</f>
        <v>46358</v>
      </c>
      <c r="RC46" s="497">
        <f>IFERROR(INDEX(Sheep!$R$311:$R$318,RC45,1),0)</f>
        <v>46358</v>
      </c>
      <c r="RD46" s="497">
        <f>IFERROR(INDEX(Sheep!$R$311:$R$318,RD45,1),0)</f>
        <v>46358</v>
      </c>
      <c r="RE46" s="497">
        <f>IFERROR(INDEX(Sheep!$R$311:$R$318,RE45,1),0)</f>
        <v>46358</v>
      </c>
      <c r="RF46" s="497">
        <f>IFERROR(INDEX(Sheep!$R$311:$R$318,RF45,1),0)</f>
        <v>46358</v>
      </c>
      <c r="RG46" s="497">
        <f>IFERROR(INDEX(Sheep!$R$311:$R$318,RG45,1),0)</f>
        <v>46358</v>
      </c>
      <c r="RH46" s="497">
        <f>IFERROR(INDEX(Sheep!$R$311:$R$318,RH45,1),0)</f>
        <v>46358</v>
      </c>
      <c r="RI46" s="497">
        <f>IFERROR(INDEX(Sheep!$R$311:$R$318,RI45,1),0)</f>
        <v>46358</v>
      </c>
      <c r="RJ46" s="497">
        <f>IFERROR(INDEX(Sheep!$R$311:$R$318,RJ45,1),0)</f>
        <v>46358</v>
      </c>
      <c r="RK46" s="497">
        <f>IFERROR(INDEX(Sheep!$R$311:$R$318,RK45,1),0)</f>
        <v>46358</v>
      </c>
      <c r="RL46" s="497">
        <f>IFERROR(INDEX(Sheep!$R$311:$R$318,RL45,1),0)</f>
        <v>46358</v>
      </c>
      <c r="RM46" s="497">
        <f>IFERROR(INDEX(Sheep!$R$311:$R$318,RM45,1),0)</f>
        <v>46358</v>
      </c>
      <c r="RN46" s="497">
        <f>IFERROR(INDEX(Sheep!$R$311:$R$318,RN45,1),0)</f>
        <v>46358</v>
      </c>
      <c r="RO46" s="497">
        <f>IFERROR(INDEX(Sheep!$R$311:$R$318,RO45,1),0)</f>
        <v>46358</v>
      </c>
      <c r="RP46" s="497">
        <f>IFERROR(INDEX(Sheep!$R$311:$R$318,RP45,1),0)</f>
        <v>46358</v>
      </c>
      <c r="RQ46" s="497">
        <f>IFERROR(INDEX(Sheep!$R$311:$R$318,RQ45,1),0)</f>
        <v>46358</v>
      </c>
      <c r="RR46" s="497">
        <f>IFERROR(INDEX(Sheep!$R$311:$R$318,RR45,1),0)</f>
        <v>46358</v>
      </c>
      <c r="RS46" s="497">
        <f>IFERROR(INDEX(Sheep!$R$311:$R$318,RS45,1),0)</f>
        <v>46358</v>
      </c>
      <c r="RT46" s="497">
        <f>IFERROR(INDEX(Sheep!$R$311:$R$318,RT45,1),0)</f>
        <v>46358</v>
      </c>
      <c r="RU46" s="497">
        <f>IFERROR(INDEX(Sheep!$R$311:$R$318,RU45,1),0)</f>
        <v>46358</v>
      </c>
      <c r="RV46" s="497">
        <f>IFERROR(INDEX(Sheep!$R$311:$R$318,RV45,1),0)</f>
        <v>46358</v>
      </c>
      <c r="RW46" s="497">
        <f>IFERROR(INDEX(Sheep!$R$311:$R$318,RW45,1),0)</f>
        <v>46358</v>
      </c>
      <c r="RX46" s="497">
        <f>IFERROR(INDEX(Sheep!$R$311:$R$318,RX45,1),0)</f>
        <v>46358</v>
      </c>
      <c r="RY46" s="497">
        <f>IFERROR(INDEX(Sheep!$R$311:$R$318,RY45,1),0)</f>
        <v>46358</v>
      </c>
      <c r="RZ46" s="497">
        <f>IFERROR(INDEX(Sheep!$R$311:$R$318,RZ45,1),0)</f>
        <v>46358</v>
      </c>
      <c r="SA46" s="497">
        <f>IFERROR(INDEX(Sheep!$R$311:$R$318,SA45,1),0)</f>
        <v>46358</v>
      </c>
      <c r="SB46" s="497">
        <f>IFERROR(INDEX(Sheep!$R$311:$R$318,SB45,1),0)</f>
        <v>46358</v>
      </c>
      <c r="SC46" s="497">
        <f>IFERROR(INDEX(Sheep!$R$311:$R$318,SC45,1),0)</f>
        <v>46358</v>
      </c>
      <c r="SD46" s="497">
        <f>IFERROR(INDEX(Sheep!$R$311:$R$318,SD45,1),0)</f>
        <v>46358</v>
      </c>
      <c r="SE46" s="497">
        <f>IFERROR(INDEX(Sheep!$R$311:$R$318,SE45,1),0)</f>
        <v>46358</v>
      </c>
      <c r="SF46" s="497">
        <f>IFERROR(INDEX(Sheep!$R$311:$R$318,SF45,1),0)</f>
        <v>46358</v>
      </c>
      <c r="SG46" s="497">
        <f>IFERROR(INDEX(Sheep!$R$311:$R$318,SG45,1),0)</f>
        <v>46358</v>
      </c>
      <c r="SH46" s="497">
        <f>IFERROR(INDEX(Sheep!$R$311:$R$318,SH45,1),0)</f>
        <v>46358</v>
      </c>
      <c r="SI46" s="497">
        <f>IFERROR(INDEX(Sheep!$R$311:$R$318,SI45,1),0)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Sheep!$H248</f>
        <v>Aut</v>
      </c>
      <c r="K47" s="267"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7"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7"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7"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7"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7"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7"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7"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7"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7"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7"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7"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7"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7"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7"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7"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7"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7"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7"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7"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7"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7"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7"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7"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7"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7"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7"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7"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7"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7"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7"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7"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7"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7"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7"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7"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7"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7"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7"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7"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7"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7"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7"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7"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7"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7"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7"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7"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7"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7"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7"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7"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7"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7"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7"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7"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7"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7"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7"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7"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7"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7"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7"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7"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7"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7"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7"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7"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7"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7"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7"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7"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7"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7"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7"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7"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7"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7"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7"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7"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7"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7"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7"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7"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7"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7"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7"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7"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7"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7"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7"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7"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7"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7"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7"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7"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7"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7"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7"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7"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7"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7"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7"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7"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7"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7"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7"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7"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7"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7"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7"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7"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7"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7"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7"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7"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7"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7"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7"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7"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7"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7"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7"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7"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7"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7"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7"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7"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7"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7"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7"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7"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7"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7"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7"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7"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7"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7"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7"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7"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7"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7"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7"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7"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7"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7"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7"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7"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7"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7"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7"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7"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7"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7"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7"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7"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7"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7"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7"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7"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7"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7"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7"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7"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7"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7"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7"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7"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7"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7"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7"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7"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7"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7"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7"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7"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7"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7"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7"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7"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7"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7"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7"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7"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7"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7"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7"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7"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7"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7"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7"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7"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7"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7"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7"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7"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7"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7"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7"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7"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7"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7"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7"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7"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7"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7"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7"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7"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7"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7"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7"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7"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7"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7"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7"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7"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7"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7"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7"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7"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7"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7"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7"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7"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7"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7"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7"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7"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7"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7"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7"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7"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7"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7"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7"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7"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7"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7"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7"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7"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7"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7"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7"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7"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7"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7"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7"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7"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7"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7"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7"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7"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7"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7"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7"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7"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7"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7"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7"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7"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7"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7"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7"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7"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7"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7"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7"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7"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7"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7"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7"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7"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7"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7"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7"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7"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7"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7"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7"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7"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7"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7"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7"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7"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7"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7"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7"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7"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7"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7"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7"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7"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7"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7"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7"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7"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7"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7"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7"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7"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7"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7"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7"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7"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7"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7"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7"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7"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7"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7"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7"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7"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7"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7"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7"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7"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7"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7"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7"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7"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7"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7"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7"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7"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7"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7"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7"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7"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7"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7"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7"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7"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7"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7"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7"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7"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7"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7"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7"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7"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7"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7"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7"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7"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7"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7"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7"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7"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7"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7"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7"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7"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7"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7"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7"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7"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7"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7"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7"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7"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7"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7"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7"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7"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7"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7"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7"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7"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7"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7"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7"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7"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7"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7"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7"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7"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7"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7"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7"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7"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7"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7"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7"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7"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7"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7"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7"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7"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7"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7"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7"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7"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7"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7"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7"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7"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7"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7"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7"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7"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7"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7"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7"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7"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7"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7"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7"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7"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7"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7"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7"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7"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7"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7"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7"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7"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7"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7"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7"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7"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7"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7"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7"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7"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7"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7"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7"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7"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7"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7"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7"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7"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7"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7"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7"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7"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7"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7"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7"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7"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7"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7"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7"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7"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7"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7"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7"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7"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7"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7"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7"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7"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7"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7"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7"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7"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7"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7"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7"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7"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7"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7"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7"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7"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7"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7"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7"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7"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7"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7"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7"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7"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7"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7"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7"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7"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7"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7"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7"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7"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7"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7"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7"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7"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7"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7"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7"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7"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7"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7"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7"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7"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7"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IFERROR(MATCH(L$44,Sheep!$R$319:$R$326,1),0)</f>
        <v>0</v>
      </c>
      <c r="L48" s="454">
        <f>IFERROR(MATCH(M$44,Sheep!$R$319:$R$326,1),0)</f>
        <v>0</v>
      </c>
      <c r="M48" s="454">
        <f>IFERROR(MATCH(N$44,Sheep!$R$319:$R$326,1),0)</f>
        <v>0</v>
      </c>
      <c r="N48" s="454">
        <f>IFERROR(MATCH(O$44,Sheep!$R$319:$R$326,1),0)</f>
        <v>0</v>
      </c>
      <c r="O48" s="454">
        <f>IFERROR(MATCH(P$44,Sheep!$R$319:$R$326,1),0)</f>
        <v>0</v>
      </c>
      <c r="P48" s="454">
        <f>IFERROR(MATCH(Q$44,Sheep!$R$319:$R$326,1),0)</f>
        <v>0</v>
      </c>
      <c r="Q48" s="454">
        <f>IFERROR(MATCH(R$44,Sheep!$R$319:$R$326,1),0)</f>
        <v>0</v>
      </c>
      <c r="R48" s="454">
        <f>IFERROR(MATCH(S$44,Sheep!$R$319:$R$326,1),0)</f>
        <v>0</v>
      </c>
      <c r="S48" s="454">
        <f>IFERROR(MATCH(T$44,Sheep!$R$319:$R$326,1),0)</f>
        <v>0</v>
      </c>
      <c r="T48" s="454">
        <f>IFERROR(MATCH(U$44,Sheep!$R$319:$R$326,1),0)</f>
        <v>0</v>
      </c>
      <c r="U48" s="454">
        <f>IFERROR(MATCH(V$44,Sheep!$R$319:$R$326,1),0)</f>
        <v>0</v>
      </c>
      <c r="V48" s="454">
        <f>IFERROR(MATCH(W$44,Sheep!$R$319:$R$326,1),0)</f>
        <v>0</v>
      </c>
      <c r="W48" s="454">
        <f>IFERROR(MATCH(X$44,Sheep!$R$319:$R$326,1),0)</f>
        <v>0</v>
      </c>
      <c r="X48" s="454">
        <f>IFERROR(MATCH(Y$44,Sheep!$R$319:$R$326,1),0)</f>
        <v>0</v>
      </c>
      <c r="Y48" s="454">
        <f>IFERROR(MATCH(Z$44,Sheep!$R$319:$R$326,1),0)</f>
        <v>0</v>
      </c>
      <c r="Z48" s="454">
        <f>IFERROR(MATCH(AA$44,Sheep!$R$319:$R$326,1),0)</f>
        <v>0</v>
      </c>
      <c r="AA48" s="454">
        <f>IFERROR(MATCH(AB$44,Sheep!$R$319:$R$326,1),0)</f>
        <v>0</v>
      </c>
      <c r="AB48" s="454">
        <f>IFERROR(MATCH(AC$44,Sheep!$R$319:$R$326,1),0)</f>
        <v>0</v>
      </c>
      <c r="AC48" s="454">
        <f>IFERROR(MATCH(AD$44,Sheep!$R$319:$R$326,1),0)</f>
        <v>0</v>
      </c>
      <c r="AD48" s="454">
        <f>IFERROR(MATCH(AE$44,Sheep!$R$319:$R$326,1),0)</f>
        <v>0</v>
      </c>
      <c r="AE48" s="454">
        <f>IFERROR(MATCH(AF$44,Sheep!$R$319:$R$326,1),0)</f>
        <v>0</v>
      </c>
      <c r="AF48" s="454">
        <f>IFERROR(MATCH(AG$44,Sheep!$R$319:$R$326,1),0)</f>
        <v>0</v>
      </c>
      <c r="AG48" s="454">
        <f>IFERROR(MATCH(AH$44,Sheep!$R$319:$R$326,1),0)</f>
        <v>0</v>
      </c>
      <c r="AH48" s="454">
        <f>IFERROR(MATCH(AI$44,Sheep!$R$319:$R$326,1),0)</f>
        <v>0</v>
      </c>
      <c r="AI48" s="454">
        <f>IFERROR(MATCH(AJ$44,Sheep!$R$319:$R$326,1),0)</f>
        <v>0</v>
      </c>
      <c r="AJ48" s="454">
        <f>IFERROR(MATCH(AK$44,Sheep!$R$319:$R$326,1),0)</f>
        <v>0</v>
      </c>
      <c r="AK48" s="454">
        <f>IFERROR(MATCH(AL$44,Sheep!$R$319:$R$326,1),0)</f>
        <v>0</v>
      </c>
      <c r="AL48" s="454">
        <f>IFERROR(MATCH(AM$44,Sheep!$R$319:$R$326,1),0)</f>
        <v>0</v>
      </c>
      <c r="AM48" s="454">
        <f>IFERROR(MATCH(AN$44,Sheep!$R$319:$R$326,1),0)</f>
        <v>0</v>
      </c>
      <c r="AN48" s="454">
        <f>IFERROR(MATCH(AO$44,Sheep!$R$319:$R$326,1),0)</f>
        <v>0</v>
      </c>
      <c r="AO48" s="454">
        <f>IFERROR(MATCH(AP$44,Sheep!$R$319:$R$326,1),0)</f>
        <v>0</v>
      </c>
      <c r="AP48" s="454">
        <f>IFERROR(MATCH(AQ$44,Sheep!$R$319:$R$326,1),0)</f>
        <v>0</v>
      </c>
      <c r="AQ48" s="454">
        <f>IFERROR(MATCH(AR$44,Sheep!$R$319:$R$326,1),0)</f>
        <v>0</v>
      </c>
      <c r="AR48" s="454">
        <f>IFERROR(MATCH(AS$44,Sheep!$R$319:$R$326,1),0)</f>
        <v>0</v>
      </c>
      <c r="AS48" s="454">
        <f>IFERROR(MATCH(AT$44,Sheep!$R$319:$R$326,1),0)</f>
        <v>0</v>
      </c>
      <c r="AT48" s="454">
        <f>IFERROR(MATCH(AU$44,Sheep!$R$319:$R$326,1),0)</f>
        <v>0</v>
      </c>
      <c r="AU48" s="454">
        <f>IFERROR(MATCH(AV$44,Sheep!$R$319:$R$326,1),0)</f>
        <v>0</v>
      </c>
      <c r="AV48" s="454">
        <f>IFERROR(MATCH(AW$44,Sheep!$R$319:$R$326,1),0)</f>
        <v>0</v>
      </c>
      <c r="AW48" s="454">
        <f>IFERROR(MATCH(AX$44,Sheep!$R$319:$R$326,1),0)</f>
        <v>0</v>
      </c>
      <c r="AX48" s="454">
        <f>IFERROR(MATCH(AY$44,Sheep!$R$319:$R$326,1),0)</f>
        <v>0</v>
      </c>
      <c r="AY48" s="454">
        <f>IFERROR(MATCH(AZ$44,Sheep!$R$319:$R$326,1),0)</f>
        <v>0</v>
      </c>
      <c r="AZ48" s="454">
        <f>IFERROR(MATCH(BA$44,Sheep!$R$319:$R$326,1),0)</f>
        <v>0</v>
      </c>
      <c r="BA48" s="454">
        <f>IFERROR(MATCH(BB$44,Sheep!$R$319:$R$326,1),0)</f>
        <v>0</v>
      </c>
      <c r="BB48" s="454">
        <f>IFERROR(MATCH(BC$44,Sheep!$R$319:$R$326,1),0)</f>
        <v>0</v>
      </c>
      <c r="BC48" s="454">
        <f>IFERROR(MATCH(BD$44,Sheep!$R$319:$R$326,1),0)</f>
        <v>0</v>
      </c>
      <c r="BD48" s="454">
        <f>IFERROR(MATCH(BE$44,Sheep!$R$319:$R$326,1),0)</f>
        <v>0</v>
      </c>
      <c r="BE48" s="454">
        <f>IFERROR(MATCH(BF$44,Sheep!$R$319:$R$326,1),0)</f>
        <v>0</v>
      </c>
      <c r="BF48" s="454">
        <f>IFERROR(MATCH(BG$44,Sheep!$R$319:$R$326,1),0)</f>
        <v>0</v>
      </c>
      <c r="BG48" s="454">
        <f>IFERROR(MATCH(BH$44,Sheep!$R$319:$R$326,1),0)</f>
        <v>0</v>
      </c>
      <c r="BH48" s="454">
        <f>IFERROR(MATCH(BI$44,Sheep!$R$319:$R$326,1),0)</f>
        <v>0</v>
      </c>
      <c r="BI48" s="454">
        <f>IFERROR(MATCH(BJ$44,Sheep!$R$319:$R$326,1),0)</f>
        <v>0</v>
      </c>
      <c r="BJ48" s="454">
        <f>IFERROR(MATCH(BK$44,Sheep!$R$319:$R$326,1),0)</f>
        <v>0</v>
      </c>
      <c r="BK48" s="454">
        <f>IFERROR(MATCH(BL$44,Sheep!$R$319:$R$326,1),0)</f>
        <v>1</v>
      </c>
      <c r="BL48" s="454">
        <f>IFERROR(MATCH(BM$44,Sheep!$R$319:$R$326,1),0)</f>
        <v>1</v>
      </c>
      <c r="BM48" s="454">
        <f>IFERROR(MATCH(BN$44,Sheep!$R$319:$R$326,1),0)</f>
        <v>1</v>
      </c>
      <c r="BN48" s="454">
        <f>IFERROR(MATCH(BO$44,Sheep!$R$319:$R$326,1),0)</f>
        <v>1</v>
      </c>
      <c r="BO48" s="454">
        <f>IFERROR(MATCH(BP$44,Sheep!$R$319:$R$326,1),0)</f>
        <v>1</v>
      </c>
      <c r="BP48" s="454">
        <f>IFERROR(MATCH(BQ$44,Sheep!$R$319:$R$326,1),0)</f>
        <v>1</v>
      </c>
      <c r="BQ48" s="454">
        <f>IFERROR(MATCH(BR$44,Sheep!$R$319:$R$326,1),0)</f>
        <v>1</v>
      </c>
      <c r="BR48" s="454">
        <f>IFERROR(MATCH(BS$44,Sheep!$R$319:$R$326,1),0)</f>
        <v>1</v>
      </c>
      <c r="BS48" s="454">
        <f>IFERROR(MATCH(BT$44,Sheep!$R$319:$R$326,1),0)</f>
        <v>1</v>
      </c>
      <c r="BT48" s="454">
        <f>IFERROR(MATCH(BU$44,Sheep!$R$319:$R$326,1),0)</f>
        <v>1</v>
      </c>
      <c r="BU48" s="454">
        <f>IFERROR(MATCH(BV$44,Sheep!$R$319:$R$326,1),0)</f>
        <v>1</v>
      </c>
      <c r="BV48" s="454">
        <f>IFERROR(MATCH(BW$44,Sheep!$R$319:$R$326,1),0)</f>
        <v>1</v>
      </c>
      <c r="BW48" s="454">
        <f>IFERROR(MATCH(BX$44,Sheep!$R$319:$R$326,1),0)</f>
        <v>1</v>
      </c>
      <c r="BX48" s="454">
        <f>IFERROR(MATCH(BY$44,Sheep!$R$319:$R$326,1),0)</f>
        <v>1</v>
      </c>
      <c r="BY48" s="454">
        <f>IFERROR(MATCH(BZ$44,Sheep!$R$319:$R$326,1),0)</f>
        <v>1</v>
      </c>
      <c r="BZ48" s="454">
        <f>IFERROR(MATCH(CA$44,Sheep!$R$319:$R$326,1),0)</f>
        <v>1</v>
      </c>
      <c r="CA48" s="454">
        <f>IFERROR(MATCH(CB$44,Sheep!$R$319:$R$326,1),0)</f>
        <v>1</v>
      </c>
      <c r="CB48" s="454">
        <f>IFERROR(MATCH(CC$44,Sheep!$R$319:$R$326,1),0)</f>
        <v>1</v>
      </c>
      <c r="CC48" s="454">
        <f>IFERROR(MATCH(CD$44,Sheep!$R$319:$R$326,1),0)</f>
        <v>1</v>
      </c>
      <c r="CD48" s="454">
        <f>IFERROR(MATCH(CE$44,Sheep!$R$319:$R$326,1),0)</f>
        <v>1</v>
      </c>
      <c r="CE48" s="454">
        <f>IFERROR(MATCH(CF$44,Sheep!$R$319:$R$326,1),0)</f>
        <v>1</v>
      </c>
      <c r="CF48" s="454">
        <f>IFERROR(MATCH(CG$44,Sheep!$R$319:$R$326,1),0)</f>
        <v>1</v>
      </c>
      <c r="CG48" s="454">
        <f>IFERROR(MATCH(CH$44,Sheep!$R$319:$R$326,1),0)</f>
        <v>1</v>
      </c>
      <c r="CH48" s="454">
        <f>IFERROR(MATCH(CI$44,Sheep!$R$319:$R$326,1),0)</f>
        <v>1</v>
      </c>
      <c r="CI48" s="454">
        <f>IFERROR(MATCH(CJ$44,Sheep!$R$319:$R$326,1),0)</f>
        <v>1</v>
      </c>
      <c r="CJ48" s="454">
        <f>IFERROR(MATCH(CK$44,Sheep!$R$319:$R$326,1),0)</f>
        <v>1</v>
      </c>
      <c r="CK48" s="454">
        <f>IFERROR(MATCH(CL$44,Sheep!$R$319:$R$326,1),0)</f>
        <v>1</v>
      </c>
      <c r="CL48" s="454">
        <f>IFERROR(MATCH(CM$44,Sheep!$R$319:$R$326,1),0)</f>
        <v>1</v>
      </c>
      <c r="CM48" s="454">
        <f>IFERROR(MATCH(CN$44,Sheep!$R$319:$R$326,1),0)</f>
        <v>1</v>
      </c>
      <c r="CN48" s="454">
        <f>IFERROR(MATCH(CO$44,Sheep!$R$319:$R$326,1),0)</f>
        <v>1</v>
      </c>
      <c r="CO48" s="454">
        <f>IFERROR(MATCH(CP$44,Sheep!$R$319:$R$326,1),0)</f>
        <v>1</v>
      </c>
      <c r="CP48" s="454">
        <f>IFERROR(MATCH(CQ$44,Sheep!$R$319:$R$326,1),0)</f>
        <v>1</v>
      </c>
      <c r="CQ48" s="454">
        <f>IFERROR(MATCH(CR$44,Sheep!$R$319:$R$326,1),0)</f>
        <v>1</v>
      </c>
      <c r="CR48" s="454">
        <f>IFERROR(MATCH(CS$44,Sheep!$R$319:$R$326,1),0)</f>
        <v>1</v>
      </c>
      <c r="CS48" s="454">
        <f>IFERROR(MATCH(CT$44,Sheep!$R$319:$R$326,1),0)</f>
        <v>1</v>
      </c>
      <c r="CT48" s="454">
        <f>IFERROR(MATCH(CU$44,Sheep!$R$319:$R$326,1),0)</f>
        <v>1</v>
      </c>
      <c r="CU48" s="454">
        <f>IFERROR(MATCH(CV$44,Sheep!$R$319:$R$326,1),0)</f>
        <v>1</v>
      </c>
      <c r="CV48" s="454">
        <f>IFERROR(MATCH(CW$44,Sheep!$R$319:$R$326,1),0)</f>
        <v>1</v>
      </c>
      <c r="CW48" s="454">
        <f>IFERROR(MATCH(CX$44,Sheep!$R$319:$R$326,1),0)</f>
        <v>1</v>
      </c>
      <c r="CX48" s="454">
        <f>IFERROR(MATCH(CY$44,Sheep!$R$319:$R$326,1),0)</f>
        <v>1</v>
      </c>
      <c r="CY48" s="454">
        <f>IFERROR(MATCH(CZ$44,Sheep!$R$319:$R$326,1),0)</f>
        <v>1</v>
      </c>
      <c r="CZ48" s="454">
        <f>IFERROR(MATCH(DA$44,Sheep!$R$319:$R$326,1),0)</f>
        <v>1</v>
      </c>
      <c r="DA48" s="454">
        <f>IFERROR(MATCH(DB$44,Sheep!$R$319:$R$326,1),0)</f>
        <v>1</v>
      </c>
      <c r="DB48" s="454">
        <f>IFERROR(MATCH(DC$44,Sheep!$R$319:$R$326,1),0)</f>
        <v>1</v>
      </c>
      <c r="DC48" s="454">
        <f>IFERROR(MATCH(DD$44,Sheep!$R$319:$R$326,1),0)</f>
        <v>1</v>
      </c>
      <c r="DD48" s="454">
        <f>IFERROR(MATCH(DE$44,Sheep!$R$319:$R$326,1),0)</f>
        <v>1</v>
      </c>
      <c r="DE48" s="454">
        <f>IFERROR(MATCH(DF$44,Sheep!$R$319:$R$326,1),0)</f>
        <v>1</v>
      </c>
      <c r="DF48" s="454">
        <f>IFERROR(MATCH(DG$44,Sheep!$R$319:$R$326,1),0)</f>
        <v>1</v>
      </c>
      <c r="DG48" s="454">
        <f>IFERROR(MATCH(DH$44,Sheep!$R$319:$R$326,1),0)</f>
        <v>1</v>
      </c>
      <c r="DH48" s="454">
        <f>IFERROR(MATCH(DI$44,Sheep!$R$319:$R$326,1),0)</f>
        <v>1</v>
      </c>
      <c r="DI48" s="454">
        <f>IFERROR(MATCH(DJ$44,Sheep!$R$319:$R$326,1),0)</f>
        <v>1</v>
      </c>
      <c r="DJ48" s="454">
        <f>IFERROR(MATCH(DK$44,Sheep!$R$319:$R$326,1),0)</f>
        <v>1</v>
      </c>
      <c r="DK48" s="454">
        <f>IFERROR(MATCH(DL$44,Sheep!$R$319:$R$326,1),0)</f>
        <v>2</v>
      </c>
      <c r="DL48" s="454">
        <f>IFERROR(MATCH(DM$44,Sheep!$R$319:$R$326,1),0)</f>
        <v>2</v>
      </c>
      <c r="DM48" s="454">
        <f>IFERROR(MATCH(DN$44,Sheep!$R$319:$R$326,1),0)</f>
        <v>2</v>
      </c>
      <c r="DN48" s="454">
        <f>IFERROR(MATCH(DO$44,Sheep!$R$319:$R$326,1),0)</f>
        <v>2</v>
      </c>
      <c r="DO48" s="454">
        <f>IFERROR(MATCH(DP$44,Sheep!$R$319:$R$326,1),0)</f>
        <v>2</v>
      </c>
      <c r="DP48" s="454">
        <f>IFERROR(MATCH(DQ$44,Sheep!$R$319:$R$326,1),0)</f>
        <v>2</v>
      </c>
      <c r="DQ48" s="454">
        <f>IFERROR(MATCH(DR$44,Sheep!$R$319:$R$326,1),0)</f>
        <v>2</v>
      </c>
      <c r="DR48" s="454">
        <f>IFERROR(MATCH(DS$44,Sheep!$R$319:$R$326,1),0)</f>
        <v>2</v>
      </c>
      <c r="DS48" s="454">
        <f>IFERROR(MATCH(DT$44,Sheep!$R$319:$R$326,1),0)</f>
        <v>2</v>
      </c>
      <c r="DT48" s="454">
        <f>IFERROR(MATCH(DU$44,Sheep!$R$319:$R$326,1),0)</f>
        <v>2</v>
      </c>
      <c r="DU48" s="454">
        <f>IFERROR(MATCH(DV$44,Sheep!$R$319:$R$326,1),0)</f>
        <v>2</v>
      </c>
      <c r="DV48" s="454">
        <f>IFERROR(MATCH(DW$44,Sheep!$R$319:$R$326,1),0)</f>
        <v>2</v>
      </c>
      <c r="DW48" s="454">
        <f>IFERROR(MATCH(DX$44,Sheep!$R$319:$R$326,1),0)</f>
        <v>2</v>
      </c>
      <c r="DX48" s="454">
        <f>IFERROR(MATCH(DY$44,Sheep!$R$319:$R$326,1),0)</f>
        <v>2</v>
      </c>
      <c r="DY48" s="454">
        <f>IFERROR(MATCH(DZ$44,Sheep!$R$319:$R$326,1),0)</f>
        <v>2</v>
      </c>
      <c r="DZ48" s="454">
        <f>IFERROR(MATCH(EA$44,Sheep!$R$319:$R$326,1),0)</f>
        <v>2</v>
      </c>
      <c r="EA48" s="454">
        <f>IFERROR(MATCH(EB$44,Sheep!$R$319:$R$326,1),0)</f>
        <v>2</v>
      </c>
      <c r="EB48" s="454">
        <f>IFERROR(MATCH(EC$44,Sheep!$R$319:$R$326,1),0)</f>
        <v>2</v>
      </c>
      <c r="EC48" s="454">
        <f>IFERROR(MATCH(ED$44,Sheep!$R$319:$R$326,1),0)</f>
        <v>2</v>
      </c>
      <c r="ED48" s="454">
        <f>IFERROR(MATCH(EE$44,Sheep!$R$319:$R$326,1),0)</f>
        <v>2</v>
      </c>
      <c r="EE48" s="454">
        <f>IFERROR(MATCH(EF$44,Sheep!$R$319:$R$326,1),0)</f>
        <v>2</v>
      </c>
      <c r="EF48" s="454">
        <f>IFERROR(MATCH(EG$44,Sheep!$R$319:$R$326,1),0)</f>
        <v>2</v>
      </c>
      <c r="EG48" s="454">
        <f>IFERROR(MATCH(EH$44,Sheep!$R$319:$R$326,1),0)</f>
        <v>2</v>
      </c>
      <c r="EH48" s="454">
        <f>IFERROR(MATCH(EI$44,Sheep!$R$319:$R$326,1),0)</f>
        <v>2</v>
      </c>
      <c r="EI48" s="454">
        <f>IFERROR(MATCH(EJ$44,Sheep!$R$319:$R$326,1),0)</f>
        <v>2</v>
      </c>
      <c r="EJ48" s="454">
        <f>IFERROR(MATCH(EK$44,Sheep!$R$319:$R$326,1),0)</f>
        <v>2</v>
      </c>
      <c r="EK48" s="454">
        <f>IFERROR(MATCH(EL$44,Sheep!$R$319:$R$326,1),0)</f>
        <v>2</v>
      </c>
      <c r="EL48" s="454">
        <f>IFERROR(MATCH(EM$44,Sheep!$R$319:$R$326,1),0)</f>
        <v>2</v>
      </c>
      <c r="EM48" s="454">
        <f>IFERROR(MATCH(EN$44,Sheep!$R$319:$R$326,1),0)</f>
        <v>2</v>
      </c>
      <c r="EN48" s="454">
        <f>IFERROR(MATCH(EO$44,Sheep!$R$319:$R$326,1),0)</f>
        <v>2</v>
      </c>
      <c r="EO48" s="454">
        <f>IFERROR(MATCH(EP$44,Sheep!$R$319:$R$326,1),0)</f>
        <v>2</v>
      </c>
      <c r="EP48" s="454">
        <f>IFERROR(MATCH(EQ$44,Sheep!$R$319:$R$326,1),0)</f>
        <v>2</v>
      </c>
      <c r="EQ48" s="454">
        <f>IFERROR(MATCH(ER$44,Sheep!$R$319:$R$326,1),0)</f>
        <v>2</v>
      </c>
      <c r="ER48" s="454">
        <f>IFERROR(MATCH(ES$44,Sheep!$R$319:$R$326,1),0)</f>
        <v>2</v>
      </c>
      <c r="ES48" s="454">
        <f>IFERROR(MATCH(ET$44,Sheep!$R$319:$R$326,1),0)</f>
        <v>2</v>
      </c>
      <c r="ET48" s="454">
        <f>IFERROR(MATCH(EU$44,Sheep!$R$319:$R$326,1),0)</f>
        <v>2</v>
      </c>
      <c r="EU48" s="454">
        <f>IFERROR(MATCH(EV$44,Sheep!$R$319:$R$326,1),0)</f>
        <v>2</v>
      </c>
      <c r="EV48" s="454">
        <f>IFERROR(MATCH(EW$44,Sheep!$R$319:$R$326,1),0)</f>
        <v>2</v>
      </c>
      <c r="EW48" s="454">
        <f>IFERROR(MATCH(EX$44,Sheep!$R$319:$R$326,1),0)</f>
        <v>2</v>
      </c>
      <c r="EX48" s="454">
        <f>IFERROR(MATCH(EY$44,Sheep!$R$319:$R$326,1),0)</f>
        <v>2</v>
      </c>
      <c r="EY48" s="454">
        <f>IFERROR(MATCH(EZ$44,Sheep!$R$319:$R$326,1),0)</f>
        <v>2</v>
      </c>
      <c r="EZ48" s="454">
        <f>IFERROR(MATCH(FA$44,Sheep!$R$319:$R$326,1),0)</f>
        <v>2</v>
      </c>
      <c r="FA48" s="454">
        <f>IFERROR(MATCH(FB$44,Sheep!$R$319:$R$326,1),0)</f>
        <v>2</v>
      </c>
      <c r="FB48" s="454">
        <f>IFERROR(MATCH(FC$44,Sheep!$R$319:$R$326,1),0)</f>
        <v>2</v>
      </c>
      <c r="FC48" s="454">
        <f>IFERROR(MATCH(FD$44,Sheep!$R$319:$R$326,1),0)</f>
        <v>2</v>
      </c>
      <c r="FD48" s="454">
        <f>IFERROR(MATCH(FE$44,Sheep!$R$319:$R$326,1),0)</f>
        <v>2</v>
      </c>
      <c r="FE48" s="454">
        <f>IFERROR(MATCH(FF$44,Sheep!$R$319:$R$326,1),0)</f>
        <v>2</v>
      </c>
      <c r="FF48" s="454">
        <f>IFERROR(MATCH(FG$44,Sheep!$R$319:$R$326,1),0)</f>
        <v>2</v>
      </c>
      <c r="FG48" s="454">
        <f>IFERROR(MATCH(FH$44,Sheep!$R$319:$R$326,1),0)</f>
        <v>2</v>
      </c>
      <c r="FH48" s="454">
        <f>IFERROR(MATCH(FI$44,Sheep!$R$319:$R$326,1),0)</f>
        <v>2</v>
      </c>
      <c r="FI48" s="454">
        <f>IFERROR(MATCH(FJ$44,Sheep!$R$319:$R$326,1),0)</f>
        <v>2</v>
      </c>
      <c r="FJ48" s="454">
        <f>IFERROR(MATCH(FK$44,Sheep!$R$319:$R$326,1),0)</f>
        <v>2</v>
      </c>
      <c r="FK48" s="454">
        <f>IFERROR(MATCH(FL$44,Sheep!$R$319:$R$326,1),0)</f>
        <v>3</v>
      </c>
      <c r="FL48" s="454">
        <f>IFERROR(MATCH(FM$44,Sheep!$R$319:$R$326,1),0)</f>
        <v>3</v>
      </c>
      <c r="FM48" s="454">
        <f>IFERROR(MATCH(FN$44,Sheep!$R$319:$R$326,1),0)</f>
        <v>3</v>
      </c>
      <c r="FN48" s="454">
        <f>IFERROR(MATCH(FO$44,Sheep!$R$319:$R$326,1),0)</f>
        <v>3</v>
      </c>
      <c r="FO48" s="454">
        <f>IFERROR(MATCH(FP$44,Sheep!$R$319:$R$326,1),0)</f>
        <v>3</v>
      </c>
      <c r="FP48" s="454">
        <f>IFERROR(MATCH(FQ$44,Sheep!$R$319:$R$326,1),0)</f>
        <v>3</v>
      </c>
      <c r="FQ48" s="454">
        <f>IFERROR(MATCH(FR$44,Sheep!$R$319:$R$326,1),0)</f>
        <v>3</v>
      </c>
      <c r="FR48" s="454">
        <f>IFERROR(MATCH(FS$44,Sheep!$R$319:$R$326,1),0)</f>
        <v>3</v>
      </c>
      <c r="FS48" s="454">
        <f>IFERROR(MATCH(FT$44,Sheep!$R$319:$R$326,1),0)</f>
        <v>3</v>
      </c>
      <c r="FT48" s="454">
        <f>IFERROR(MATCH(FU$44,Sheep!$R$319:$R$326,1),0)</f>
        <v>3</v>
      </c>
      <c r="FU48" s="454">
        <f>IFERROR(MATCH(FV$44,Sheep!$R$319:$R$326,1),0)</f>
        <v>3</v>
      </c>
      <c r="FV48" s="454">
        <f>IFERROR(MATCH(FW$44,Sheep!$R$319:$R$326,1),0)</f>
        <v>3</v>
      </c>
      <c r="FW48" s="454">
        <f>IFERROR(MATCH(FX$44,Sheep!$R$319:$R$326,1),0)</f>
        <v>3</v>
      </c>
      <c r="FX48" s="454">
        <f>IFERROR(MATCH(FY$44,Sheep!$R$319:$R$326,1),0)</f>
        <v>3</v>
      </c>
      <c r="FY48" s="454">
        <f>IFERROR(MATCH(FZ$44,Sheep!$R$319:$R$326,1),0)</f>
        <v>3</v>
      </c>
      <c r="FZ48" s="454">
        <f>IFERROR(MATCH(GA$44,Sheep!$R$319:$R$326,1),0)</f>
        <v>3</v>
      </c>
      <c r="GA48" s="454">
        <f>IFERROR(MATCH(GB$44,Sheep!$R$319:$R$326,1),0)</f>
        <v>3</v>
      </c>
      <c r="GB48" s="454">
        <f>IFERROR(MATCH(GC$44,Sheep!$R$319:$R$326,1),0)</f>
        <v>3</v>
      </c>
      <c r="GC48" s="454">
        <f>IFERROR(MATCH(GD$44,Sheep!$R$319:$R$326,1),0)</f>
        <v>3</v>
      </c>
      <c r="GD48" s="454">
        <f>IFERROR(MATCH(GE$44,Sheep!$R$319:$R$326,1),0)</f>
        <v>3</v>
      </c>
      <c r="GE48" s="454">
        <f>IFERROR(MATCH(GF$44,Sheep!$R$319:$R$326,1),0)</f>
        <v>3</v>
      </c>
      <c r="GF48" s="454">
        <f>IFERROR(MATCH(GG$44,Sheep!$R$319:$R$326,1),0)</f>
        <v>3</v>
      </c>
      <c r="GG48" s="454">
        <f>IFERROR(MATCH(GH$44,Sheep!$R$319:$R$326,1),0)</f>
        <v>3</v>
      </c>
      <c r="GH48" s="454">
        <f>IFERROR(MATCH(GI$44,Sheep!$R$319:$R$326,1),0)</f>
        <v>3</v>
      </c>
      <c r="GI48" s="454">
        <f>IFERROR(MATCH(GJ$44,Sheep!$R$319:$R$326,1),0)</f>
        <v>3</v>
      </c>
      <c r="GJ48" s="454">
        <f>IFERROR(MATCH(GK$44,Sheep!$R$319:$R$326,1),0)</f>
        <v>3</v>
      </c>
      <c r="GK48" s="454">
        <f>IFERROR(MATCH(GL$44,Sheep!$R$319:$R$326,1),0)</f>
        <v>3</v>
      </c>
      <c r="GL48" s="454">
        <f>IFERROR(MATCH(GM$44,Sheep!$R$319:$R$326,1),0)</f>
        <v>3</v>
      </c>
      <c r="GM48" s="454">
        <f>IFERROR(MATCH(GN$44,Sheep!$R$319:$R$326,1),0)</f>
        <v>3</v>
      </c>
      <c r="GN48" s="454">
        <f>IFERROR(MATCH(GO$44,Sheep!$R$319:$R$326,1),0)</f>
        <v>3</v>
      </c>
      <c r="GO48" s="454">
        <f>IFERROR(MATCH(GP$44,Sheep!$R$319:$R$326,1),0)</f>
        <v>3</v>
      </c>
      <c r="GP48" s="454">
        <f>IFERROR(MATCH(GQ$44,Sheep!$R$319:$R$326,1),0)</f>
        <v>3</v>
      </c>
      <c r="GQ48" s="454">
        <f>IFERROR(MATCH(GR$44,Sheep!$R$319:$R$326,1),0)</f>
        <v>3</v>
      </c>
      <c r="GR48" s="454">
        <f>IFERROR(MATCH(GS$44,Sheep!$R$319:$R$326,1),0)</f>
        <v>3</v>
      </c>
      <c r="GS48" s="454">
        <f>IFERROR(MATCH(GT$44,Sheep!$R$319:$R$326,1),0)</f>
        <v>3</v>
      </c>
      <c r="GT48" s="454">
        <f>IFERROR(MATCH(GU$44,Sheep!$R$319:$R$326,1),0)</f>
        <v>3</v>
      </c>
      <c r="GU48" s="454">
        <f>IFERROR(MATCH(GV$44,Sheep!$R$319:$R$326,1),0)</f>
        <v>3</v>
      </c>
      <c r="GV48" s="454">
        <f>IFERROR(MATCH(GW$44,Sheep!$R$319:$R$326,1),0)</f>
        <v>3</v>
      </c>
      <c r="GW48" s="454">
        <f>IFERROR(MATCH(GX$44,Sheep!$R$319:$R$326,1),0)</f>
        <v>3</v>
      </c>
      <c r="GX48" s="454">
        <f>IFERROR(MATCH(GY$44,Sheep!$R$319:$R$326,1),0)</f>
        <v>3</v>
      </c>
      <c r="GY48" s="454">
        <f>IFERROR(MATCH(GZ$44,Sheep!$R$319:$R$326,1),0)</f>
        <v>3</v>
      </c>
      <c r="GZ48" s="454">
        <f>IFERROR(MATCH(HA$44,Sheep!$R$319:$R$326,1),0)</f>
        <v>3</v>
      </c>
      <c r="HA48" s="454">
        <f>IFERROR(MATCH(HB$44,Sheep!$R$319:$R$326,1),0)</f>
        <v>3</v>
      </c>
      <c r="HB48" s="454">
        <f>IFERROR(MATCH(HC$44,Sheep!$R$319:$R$326,1),0)</f>
        <v>3</v>
      </c>
      <c r="HC48" s="454">
        <f>IFERROR(MATCH(HD$44,Sheep!$R$319:$R$326,1),0)</f>
        <v>3</v>
      </c>
      <c r="HD48" s="454">
        <f>IFERROR(MATCH(HE$44,Sheep!$R$319:$R$326,1),0)</f>
        <v>3</v>
      </c>
      <c r="HE48" s="454">
        <f>IFERROR(MATCH(HF$44,Sheep!$R$319:$R$326,1),0)</f>
        <v>3</v>
      </c>
      <c r="HF48" s="454">
        <f>IFERROR(MATCH(HG$44,Sheep!$R$319:$R$326,1),0)</f>
        <v>3</v>
      </c>
      <c r="HG48" s="454">
        <f>IFERROR(MATCH(HH$44,Sheep!$R$319:$R$326,1),0)</f>
        <v>3</v>
      </c>
      <c r="HH48" s="454">
        <f>IFERROR(MATCH(HI$44,Sheep!$R$319:$R$326,1),0)</f>
        <v>3</v>
      </c>
      <c r="HI48" s="454">
        <f>IFERROR(MATCH(HJ$44,Sheep!$R$319:$R$326,1),0)</f>
        <v>3</v>
      </c>
      <c r="HJ48" s="454">
        <f>IFERROR(MATCH(HK$44,Sheep!$R$319:$R$326,1),0)</f>
        <v>3</v>
      </c>
      <c r="HK48" s="454">
        <f>IFERROR(MATCH(HL$44,Sheep!$R$319:$R$326,1),0)</f>
        <v>4</v>
      </c>
      <c r="HL48" s="454">
        <f>IFERROR(MATCH(HM$44,Sheep!$R$319:$R$326,1),0)</f>
        <v>4</v>
      </c>
      <c r="HM48" s="454">
        <f>IFERROR(MATCH(HN$44,Sheep!$R$319:$R$326,1),0)</f>
        <v>4</v>
      </c>
      <c r="HN48" s="454">
        <f>IFERROR(MATCH(HO$44,Sheep!$R$319:$R$326,1),0)</f>
        <v>4</v>
      </c>
      <c r="HO48" s="454">
        <f>IFERROR(MATCH(HP$44,Sheep!$R$319:$R$326,1),0)</f>
        <v>4</v>
      </c>
      <c r="HP48" s="454">
        <f>IFERROR(MATCH(HQ$44,Sheep!$R$319:$R$326,1),0)</f>
        <v>4</v>
      </c>
      <c r="HQ48" s="454">
        <f>IFERROR(MATCH(HR$44,Sheep!$R$319:$R$326,1),0)</f>
        <v>4</v>
      </c>
      <c r="HR48" s="454">
        <f>IFERROR(MATCH(HS$44,Sheep!$R$319:$R$326,1),0)</f>
        <v>4</v>
      </c>
      <c r="HS48" s="454">
        <f>IFERROR(MATCH(HT$44,Sheep!$R$319:$R$326,1),0)</f>
        <v>4</v>
      </c>
      <c r="HT48" s="454">
        <f>IFERROR(MATCH(HU$44,Sheep!$R$319:$R$326,1),0)</f>
        <v>4</v>
      </c>
      <c r="HU48" s="454">
        <f>IFERROR(MATCH(HV$44,Sheep!$R$319:$R$326,1),0)</f>
        <v>4</v>
      </c>
      <c r="HV48" s="454">
        <f>IFERROR(MATCH(HW$44,Sheep!$R$319:$R$326,1),0)</f>
        <v>4</v>
      </c>
      <c r="HW48" s="454">
        <f>IFERROR(MATCH(HX$44,Sheep!$R$319:$R$326,1),0)</f>
        <v>4</v>
      </c>
      <c r="HX48" s="454">
        <f>IFERROR(MATCH(HY$44,Sheep!$R$319:$R$326,1),0)</f>
        <v>4</v>
      </c>
      <c r="HY48" s="454">
        <f>IFERROR(MATCH(HZ$44,Sheep!$R$319:$R$326,1),0)</f>
        <v>4</v>
      </c>
      <c r="HZ48" s="454">
        <f>IFERROR(MATCH(IA$44,Sheep!$R$319:$R$326,1),0)</f>
        <v>4</v>
      </c>
      <c r="IA48" s="454">
        <f>IFERROR(MATCH(IB$44,Sheep!$R$319:$R$326,1),0)</f>
        <v>4</v>
      </c>
      <c r="IB48" s="454">
        <f>IFERROR(MATCH(IC$44,Sheep!$R$319:$R$326,1),0)</f>
        <v>4</v>
      </c>
      <c r="IC48" s="454">
        <f>IFERROR(MATCH(ID$44,Sheep!$R$319:$R$326,1),0)</f>
        <v>4</v>
      </c>
      <c r="ID48" s="454">
        <f>IFERROR(MATCH(IE$44,Sheep!$R$319:$R$326,1),0)</f>
        <v>4</v>
      </c>
      <c r="IE48" s="454">
        <f>IFERROR(MATCH(IF$44,Sheep!$R$319:$R$326,1),0)</f>
        <v>4</v>
      </c>
      <c r="IF48" s="454">
        <f>IFERROR(MATCH(IG$44,Sheep!$R$319:$R$326,1),0)</f>
        <v>4</v>
      </c>
      <c r="IG48" s="454">
        <f>IFERROR(MATCH(IH$44,Sheep!$R$319:$R$326,1),0)</f>
        <v>4</v>
      </c>
      <c r="IH48" s="454">
        <f>IFERROR(MATCH(II$44,Sheep!$R$319:$R$326,1),0)</f>
        <v>4</v>
      </c>
      <c r="II48" s="454">
        <f>IFERROR(MATCH(IJ$44,Sheep!$R$319:$R$326,1),0)</f>
        <v>4</v>
      </c>
      <c r="IJ48" s="454">
        <f>IFERROR(MATCH(IK$44,Sheep!$R$319:$R$326,1),0)</f>
        <v>4</v>
      </c>
      <c r="IK48" s="454">
        <f>IFERROR(MATCH(IL$44,Sheep!$R$319:$R$326,1),0)</f>
        <v>4</v>
      </c>
      <c r="IL48" s="454">
        <f>IFERROR(MATCH(IM$44,Sheep!$R$319:$R$326,1),0)</f>
        <v>4</v>
      </c>
      <c r="IM48" s="454">
        <f>IFERROR(MATCH(IN$44,Sheep!$R$319:$R$326,1),0)</f>
        <v>4</v>
      </c>
      <c r="IN48" s="454">
        <f>IFERROR(MATCH(IO$44,Sheep!$R$319:$R$326,1),0)</f>
        <v>4</v>
      </c>
      <c r="IO48" s="454">
        <f>IFERROR(MATCH(IP$44,Sheep!$R$319:$R$326,1),0)</f>
        <v>4</v>
      </c>
      <c r="IP48" s="454">
        <f>IFERROR(MATCH(IQ$44,Sheep!$R$319:$R$326,1),0)</f>
        <v>4</v>
      </c>
      <c r="IQ48" s="454">
        <f>IFERROR(MATCH(IR$44,Sheep!$R$319:$R$326,1),0)</f>
        <v>4</v>
      </c>
      <c r="IR48" s="454">
        <f>IFERROR(MATCH(IS$44,Sheep!$R$319:$R$326,1),0)</f>
        <v>4</v>
      </c>
      <c r="IS48" s="454">
        <f>IFERROR(MATCH(IT$44,Sheep!$R$319:$R$326,1),0)</f>
        <v>4</v>
      </c>
      <c r="IT48" s="454">
        <f>IFERROR(MATCH(IU$44,Sheep!$R$319:$R$326,1),0)</f>
        <v>4</v>
      </c>
      <c r="IU48" s="454">
        <f>IFERROR(MATCH(IV$44,Sheep!$R$319:$R$326,1),0)</f>
        <v>4</v>
      </c>
      <c r="IV48" s="454">
        <f>IFERROR(MATCH(IW$44,Sheep!$R$319:$R$326,1),0)</f>
        <v>4</v>
      </c>
      <c r="IW48" s="454">
        <f>IFERROR(MATCH(IX$44,Sheep!$R$319:$R$326,1),0)</f>
        <v>4</v>
      </c>
      <c r="IX48" s="454">
        <f>IFERROR(MATCH(IY$44,Sheep!$R$319:$R$326,1),0)</f>
        <v>4</v>
      </c>
      <c r="IY48" s="454">
        <f>IFERROR(MATCH(IZ$44,Sheep!$R$319:$R$326,1),0)</f>
        <v>4</v>
      </c>
      <c r="IZ48" s="454">
        <f>IFERROR(MATCH(JA$44,Sheep!$R$319:$R$326,1),0)</f>
        <v>4</v>
      </c>
      <c r="JA48" s="454">
        <f>IFERROR(MATCH(JB$44,Sheep!$R$319:$R$326,1),0)</f>
        <v>4</v>
      </c>
      <c r="JB48" s="454">
        <f>IFERROR(MATCH(JC$44,Sheep!$R$319:$R$326,1),0)</f>
        <v>4</v>
      </c>
      <c r="JC48" s="454">
        <f>IFERROR(MATCH(JD$44,Sheep!$R$319:$R$326,1),0)</f>
        <v>4</v>
      </c>
      <c r="JD48" s="454">
        <f>IFERROR(MATCH(JE$44,Sheep!$R$319:$R$326,1),0)</f>
        <v>4</v>
      </c>
      <c r="JE48" s="454">
        <f>IFERROR(MATCH(JF$44,Sheep!$R$319:$R$326,1),0)</f>
        <v>4</v>
      </c>
      <c r="JF48" s="454">
        <f>IFERROR(MATCH(JG$44,Sheep!$R$319:$R$326,1),0)</f>
        <v>4</v>
      </c>
      <c r="JG48" s="454">
        <f>IFERROR(MATCH(JH$44,Sheep!$R$319:$R$326,1),0)</f>
        <v>4</v>
      </c>
      <c r="JH48" s="454">
        <f>IFERROR(MATCH(JI$44,Sheep!$R$319:$R$326,1),0)</f>
        <v>4</v>
      </c>
      <c r="JI48" s="454">
        <f>IFERROR(MATCH(JJ$44,Sheep!$R$319:$R$326,1),0)</f>
        <v>4</v>
      </c>
      <c r="JJ48" s="454">
        <f>IFERROR(MATCH(JK$44,Sheep!$R$319:$R$326,1),0)</f>
        <v>4</v>
      </c>
      <c r="JK48" s="454">
        <f>IFERROR(MATCH(JL$44,Sheep!$R$319:$R$326,1),0)</f>
        <v>5</v>
      </c>
      <c r="JL48" s="454">
        <f>IFERROR(MATCH(JM$44,Sheep!$R$319:$R$326,1),0)</f>
        <v>5</v>
      </c>
      <c r="JM48" s="454">
        <f>IFERROR(MATCH(JN$44,Sheep!$R$319:$R$326,1),0)</f>
        <v>5</v>
      </c>
      <c r="JN48" s="454">
        <f>IFERROR(MATCH(JO$44,Sheep!$R$319:$R$326,1),0)</f>
        <v>5</v>
      </c>
      <c r="JO48" s="454">
        <f>IFERROR(MATCH(JP$44,Sheep!$R$319:$R$326,1),0)</f>
        <v>5</v>
      </c>
      <c r="JP48" s="454">
        <f>IFERROR(MATCH(JQ$44,Sheep!$R$319:$R$326,1),0)</f>
        <v>5</v>
      </c>
      <c r="JQ48" s="454">
        <f>IFERROR(MATCH(JR$44,Sheep!$R$319:$R$326,1),0)</f>
        <v>5</v>
      </c>
      <c r="JR48" s="454">
        <f>IFERROR(MATCH(JS$44,Sheep!$R$319:$R$326,1),0)</f>
        <v>5</v>
      </c>
      <c r="JS48" s="454">
        <f>IFERROR(MATCH(JT$44,Sheep!$R$319:$R$326,1),0)</f>
        <v>5</v>
      </c>
      <c r="JT48" s="454">
        <f>IFERROR(MATCH(JU$44,Sheep!$R$319:$R$326,1),0)</f>
        <v>5</v>
      </c>
      <c r="JU48" s="454">
        <f>IFERROR(MATCH(JV$44,Sheep!$R$319:$R$326,1),0)</f>
        <v>5</v>
      </c>
      <c r="JV48" s="454">
        <f>IFERROR(MATCH(JW$44,Sheep!$R$319:$R$326,1),0)</f>
        <v>5</v>
      </c>
      <c r="JW48" s="454">
        <f>IFERROR(MATCH(JX$44,Sheep!$R$319:$R$326,1),0)</f>
        <v>5</v>
      </c>
      <c r="JX48" s="454">
        <f>IFERROR(MATCH(JY$44,Sheep!$R$319:$R$326,1),0)</f>
        <v>5</v>
      </c>
      <c r="JY48" s="454">
        <f>IFERROR(MATCH(JZ$44,Sheep!$R$319:$R$326,1),0)</f>
        <v>5</v>
      </c>
      <c r="JZ48" s="454">
        <f>IFERROR(MATCH(KA$44,Sheep!$R$319:$R$326,1),0)</f>
        <v>5</v>
      </c>
      <c r="KA48" s="454">
        <f>IFERROR(MATCH(KB$44,Sheep!$R$319:$R$326,1),0)</f>
        <v>5</v>
      </c>
      <c r="KB48" s="454">
        <f>IFERROR(MATCH(KC$44,Sheep!$R$319:$R$326,1),0)</f>
        <v>5</v>
      </c>
      <c r="KC48" s="454">
        <f>IFERROR(MATCH(KD$44,Sheep!$R$319:$R$326,1),0)</f>
        <v>5</v>
      </c>
      <c r="KD48" s="454">
        <f>IFERROR(MATCH(KE$44,Sheep!$R$319:$R$326,1),0)</f>
        <v>5</v>
      </c>
      <c r="KE48" s="454">
        <f>IFERROR(MATCH(KF$44,Sheep!$R$319:$R$326,1),0)</f>
        <v>5</v>
      </c>
      <c r="KF48" s="454">
        <f>IFERROR(MATCH(KG$44,Sheep!$R$319:$R$326,1),0)</f>
        <v>5</v>
      </c>
      <c r="KG48" s="454">
        <f>IFERROR(MATCH(KH$44,Sheep!$R$319:$R$326,1),0)</f>
        <v>5</v>
      </c>
      <c r="KH48" s="454">
        <f>IFERROR(MATCH(KI$44,Sheep!$R$319:$R$326,1),0)</f>
        <v>5</v>
      </c>
      <c r="KI48" s="454">
        <f>IFERROR(MATCH(KJ$44,Sheep!$R$319:$R$326,1),0)</f>
        <v>5</v>
      </c>
      <c r="KJ48" s="454">
        <f>IFERROR(MATCH(KK$44,Sheep!$R$319:$R$326,1),0)</f>
        <v>5</v>
      </c>
      <c r="KK48" s="454">
        <f>IFERROR(MATCH(KL$44,Sheep!$R$319:$R$326,1),0)</f>
        <v>5</v>
      </c>
      <c r="KL48" s="454">
        <f>IFERROR(MATCH(KM$44,Sheep!$R$319:$R$326,1),0)</f>
        <v>5</v>
      </c>
      <c r="KM48" s="454">
        <f>IFERROR(MATCH(KN$44,Sheep!$R$319:$R$326,1),0)</f>
        <v>5</v>
      </c>
      <c r="KN48" s="454">
        <f>IFERROR(MATCH(KO$44,Sheep!$R$319:$R$326,1),0)</f>
        <v>5</v>
      </c>
      <c r="KO48" s="454">
        <f>IFERROR(MATCH(KP$44,Sheep!$R$319:$R$326,1),0)</f>
        <v>5</v>
      </c>
      <c r="KP48" s="454">
        <f>IFERROR(MATCH(KQ$44,Sheep!$R$319:$R$326,1),0)</f>
        <v>5</v>
      </c>
      <c r="KQ48" s="454">
        <f>IFERROR(MATCH(KR$44,Sheep!$R$319:$R$326,1),0)</f>
        <v>5</v>
      </c>
      <c r="KR48" s="454">
        <f>IFERROR(MATCH(KS$44,Sheep!$R$319:$R$326,1),0)</f>
        <v>5</v>
      </c>
      <c r="KS48" s="454">
        <f>IFERROR(MATCH(KT$44,Sheep!$R$319:$R$326,1),0)</f>
        <v>5</v>
      </c>
      <c r="KT48" s="454">
        <f>IFERROR(MATCH(KU$44,Sheep!$R$319:$R$326,1),0)</f>
        <v>5</v>
      </c>
      <c r="KU48" s="454">
        <f>IFERROR(MATCH(KV$44,Sheep!$R$319:$R$326,1),0)</f>
        <v>5</v>
      </c>
      <c r="KV48" s="454">
        <f>IFERROR(MATCH(KW$44,Sheep!$R$319:$R$326,1),0)</f>
        <v>5</v>
      </c>
      <c r="KW48" s="454">
        <f>IFERROR(MATCH(KX$44,Sheep!$R$319:$R$326,1),0)</f>
        <v>5</v>
      </c>
      <c r="KX48" s="454">
        <f>IFERROR(MATCH(KY$44,Sheep!$R$319:$R$326,1),0)</f>
        <v>5</v>
      </c>
      <c r="KY48" s="454">
        <f>IFERROR(MATCH(KZ$44,Sheep!$R$319:$R$326,1),0)</f>
        <v>5</v>
      </c>
      <c r="KZ48" s="454">
        <f>IFERROR(MATCH(LA$44,Sheep!$R$319:$R$326,1),0)</f>
        <v>5</v>
      </c>
      <c r="LA48" s="454">
        <f>IFERROR(MATCH(LB$44,Sheep!$R$319:$R$326,1),0)</f>
        <v>5</v>
      </c>
      <c r="LB48" s="454">
        <f>IFERROR(MATCH(LC$44,Sheep!$R$319:$R$326,1),0)</f>
        <v>5</v>
      </c>
      <c r="LC48" s="454">
        <f>IFERROR(MATCH(LD$44,Sheep!$R$319:$R$326,1),0)</f>
        <v>5</v>
      </c>
      <c r="LD48" s="454">
        <f>IFERROR(MATCH(LE$44,Sheep!$R$319:$R$326,1),0)</f>
        <v>5</v>
      </c>
      <c r="LE48" s="454">
        <f>IFERROR(MATCH(LF$44,Sheep!$R$319:$R$326,1),0)</f>
        <v>5</v>
      </c>
      <c r="LF48" s="454">
        <f>IFERROR(MATCH(LG$44,Sheep!$R$319:$R$326,1),0)</f>
        <v>5</v>
      </c>
      <c r="LG48" s="454">
        <f>IFERROR(MATCH(LH$44,Sheep!$R$319:$R$326,1),0)</f>
        <v>5</v>
      </c>
      <c r="LH48" s="454">
        <f>IFERROR(MATCH(LI$44,Sheep!$R$319:$R$326,1),0)</f>
        <v>5</v>
      </c>
      <c r="LI48" s="454">
        <f>IFERROR(MATCH(LJ$44,Sheep!$R$319:$R$326,1),0)</f>
        <v>5</v>
      </c>
      <c r="LJ48" s="454">
        <f>IFERROR(MATCH(LK$44,Sheep!$R$319:$R$326,1),0)</f>
        <v>5</v>
      </c>
      <c r="LK48" s="454">
        <f>IFERROR(MATCH(LL$44,Sheep!$R$319:$R$326,1),0)</f>
        <v>6</v>
      </c>
      <c r="LL48" s="454">
        <f>IFERROR(MATCH(LM$44,Sheep!$R$319:$R$326,1),0)</f>
        <v>6</v>
      </c>
      <c r="LM48" s="454">
        <f>IFERROR(MATCH(LN$44,Sheep!$R$319:$R$326,1),0)</f>
        <v>6</v>
      </c>
      <c r="LN48" s="454">
        <f>IFERROR(MATCH(LO$44,Sheep!$R$319:$R$326,1),0)</f>
        <v>6</v>
      </c>
      <c r="LO48" s="454">
        <f>IFERROR(MATCH(LP$44,Sheep!$R$319:$R$326,1),0)</f>
        <v>6</v>
      </c>
      <c r="LP48" s="454">
        <f>IFERROR(MATCH(LQ$44,Sheep!$R$319:$R$326,1),0)</f>
        <v>6</v>
      </c>
      <c r="LQ48" s="454">
        <f>IFERROR(MATCH(LR$44,Sheep!$R$319:$R$326,1),0)</f>
        <v>6</v>
      </c>
      <c r="LR48" s="454">
        <f>IFERROR(MATCH(LS$44,Sheep!$R$319:$R$326,1),0)</f>
        <v>6</v>
      </c>
      <c r="LS48" s="454">
        <f>IFERROR(MATCH(LT$44,Sheep!$R$319:$R$326,1),0)</f>
        <v>6</v>
      </c>
      <c r="LT48" s="454">
        <f>IFERROR(MATCH(LU$44,Sheep!$R$319:$R$326,1),0)</f>
        <v>6</v>
      </c>
      <c r="LU48" s="454">
        <f>IFERROR(MATCH(LV$44,Sheep!$R$319:$R$326,1),0)</f>
        <v>6</v>
      </c>
      <c r="LV48" s="454">
        <f>IFERROR(MATCH(LW$44,Sheep!$R$319:$R$326,1),0)</f>
        <v>6</v>
      </c>
      <c r="LW48" s="454">
        <f>IFERROR(MATCH(LX$44,Sheep!$R$319:$R$326,1),0)</f>
        <v>6</v>
      </c>
      <c r="LX48" s="454">
        <f>IFERROR(MATCH(LY$44,Sheep!$R$319:$R$326,1),0)</f>
        <v>6</v>
      </c>
      <c r="LY48" s="454">
        <f>IFERROR(MATCH(LZ$44,Sheep!$R$319:$R$326,1),0)</f>
        <v>6</v>
      </c>
      <c r="LZ48" s="454">
        <f>IFERROR(MATCH(MA$44,Sheep!$R$319:$R$326,1),0)</f>
        <v>6</v>
      </c>
      <c r="MA48" s="454">
        <f>IFERROR(MATCH(MB$44,Sheep!$R$319:$R$326,1),0)</f>
        <v>6</v>
      </c>
      <c r="MB48" s="454">
        <f>IFERROR(MATCH(MC$44,Sheep!$R$319:$R$326,1),0)</f>
        <v>6</v>
      </c>
      <c r="MC48" s="454">
        <f>IFERROR(MATCH(MD$44,Sheep!$R$319:$R$326,1),0)</f>
        <v>6</v>
      </c>
      <c r="MD48" s="454">
        <f>IFERROR(MATCH(ME$44,Sheep!$R$319:$R$326,1),0)</f>
        <v>6</v>
      </c>
      <c r="ME48" s="454">
        <f>IFERROR(MATCH(MF$44,Sheep!$R$319:$R$326,1),0)</f>
        <v>6</v>
      </c>
      <c r="MF48" s="454">
        <f>IFERROR(MATCH(MG$44,Sheep!$R$319:$R$326,1),0)</f>
        <v>6</v>
      </c>
      <c r="MG48" s="454">
        <f>IFERROR(MATCH(MH$44,Sheep!$R$319:$R$326,1),0)</f>
        <v>6</v>
      </c>
      <c r="MH48" s="454">
        <f>IFERROR(MATCH(MI$44,Sheep!$R$319:$R$326,1),0)</f>
        <v>6</v>
      </c>
      <c r="MI48" s="454">
        <f>IFERROR(MATCH(MJ$44,Sheep!$R$319:$R$326,1),0)</f>
        <v>6</v>
      </c>
      <c r="MJ48" s="454">
        <f>IFERROR(MATCH(MK$44,Sheep!$R$319:$R$326,1),0)</f>
        <v>6</v>
      </c>
      <c r="MK48" s="454">
        <f>IFERROR(MATCH(ML$44,Sheep!$R$319:$R$326,1),0)</f>
        <v>6</v>
      </c>
      <c r="ML48" s="454">
        <f>IFERROR(MATCH(MM$44,Sheep!$R$319:$R$326,1),0)</f>
        <v>6</v>
      </c>
      <c r="MM48" s="454">
        <f>IFERROR(MATCH(MN$44,Sheep!$R$319:$R$326,1),0)</f>
        <v>6</v>
      </c>
      <c r="MN48" s="454">
        <f>IFERROR(MATCH(MO$44,Sheep!$R$319:$R$326,1),0)</f>
        <v>6</v>
      </c>
      <c r="MO48" s="454">
        <f>IFERROR(MATCH(MP$44,Sheep!$R$319:$R$326,1),0)</f>
        <v>6</v>
      </c>
      <c r="MP48" s="454">
        <f>IFERROR(MATCH(MQ$44,Sheep!$R$319:$R$326,1),0)</f>
        <v>6</v>
      </c>
      <c r="MQ48" s="454">
        <f>IFERROR(MATCH(MR$44,Sheep!$R$319:$R$326,1),0)</f>
        <v>6</v>
      </c>
      <c r="MR48" s="454">
        <f>IFERROR(MATCH(MS$44,Sheep!$R$319:$R$326,1),0)</f>
        <v>6</v>
      </c>
      <c r="MS48" s="454">
        <f>IFERROR(MATCH(MT$44,Sheep!$R$319:$R$326,1),0)</f>
        <v>6</v>
      </c>
      <c r="MT48" s="454">
        <f>IFERROR(MATCH(MU$44,Sheep!$R$319:$R$326,1),0)</f>
        <v>6</v>
      </c>
      <c r="MU48" s="454">
        <f>IFERROR(MATCH(MV$44,Sheep!$R$319:$R$326,1),0)</f>
        <v>6</v>
      </c>
      <c r="MV48" s="454">
        <f>IFERROR(MATCH(MW$44,Sheep!$R$319:$R$326,1),0)</f>
        <v>6</v>
      </c>
      <c r="MW48" s="454">
        <f>IFERROR(MATCH(MX$44,Sheep!$R$319:$R$326,1),0)</f>
        <v>6</v>
      </c>
      <c r="MX48" s="454">
        <f>IFERROR(MATCH(MY$44,Sheep!$R$319:$R$326,1),0)</f>
        <v>6</v>
      </c>
      <c r="MY48" s="454">
        <f>IFERROR(MATCH(MZ$44,Sheep!$R$319:$R$326,1),0)</f>
        <v>6</v>
      </c>
      <c r="MZ48" s="454">
        <f>IFERROR(MATCH(NA$44,Sheep!$R$319:$R$326,1),0)</f>
        <v>6</v>
      </c>
      <c r="NA48" s="454">
        <f>IFERROR(MATCH(NB$44,Sheep!$R$319:$R$326,1),0)</f>
        <v>6</v>
      </c>
      <c r="NB48" s="454">
        <f>IFERROR(MATCH(NC$44,Sheep!$R$319:$R$326,1),0)</f>
        <v>6</v>
      </c>
      <c r="NC48" s="454">
        <f>IFERROR(MATCH(ND$44,Sheep!$R$319:$R$326,1),0)</f>
        <v>6</v>
      </c>
      <c r="ND48" s="454">
        <f>IFERROR(MATCH(NE$44,Sheep!$R$319:$R$326,1),0)</f>
        <v>6</v>
      </c>
      <c r="NE48" s="454">
        <f>IFERROR(MATCH(NF$44,Sheep!$R$319:$R$326,1),0)</f>
        <v>6</v>
      </c>
      <c r="NF48" s="454">
        <f>IFERROR(MATCH(NG$44,Sheep!$R$319:$R$326,1),0)</f>
        <v>6</v>
      </c>
      <c r="NG48" s="454">
        <f>IFERROR(MATCH(NH$44,Sheep!$R$319:$R$326,1),0)</f>
        <v>6</v>
      </c>
      <c r="NH48" s="454">
        <f>IFERROR(MATCH(NI$44,Sheep!$R$319:$R$326,1),0)</f>
        <v>6</v>
      </c>
      <c r="NI48" s="454">
        <f>IFERROR(MATCH(NJ$44,Sheep!$R$319:$R$326,1),0)</f>
        <v>6</v>
      </c>
      <c r="NJ48" s="454">
        <f>IFERROR(MATCH(NK$44,Sheep!$R$319:$R$326,1),0)</f>
        <v>6</v>
      </c>
      <c r="NK48" s="454">
        <f>IFERROR(MATCH(NL$44,Sheep!$R$319:$R$326,1),0)</f>
        <v>7</v>
      </c>
      <c r="NL48" s="454">
        <f>IFERROR(MATCH(NM$44,Sheep!$R$319:$R$326,1),0)</f>
        <v>7</v>
      </c>
      <c r="NM48" s="454">
        <f>IFERROR(MATCH(NN$44,Sheep!$R$319:$R$326,1),0)</f>
        <v>7</v>
      </c>
      <c r="NN48" s="454">
        <f>IFERROR(MATCH(NO$44,Sheep!$R$319:$R$326,1),0)</f>
        <v>7</v>
      </c>
      <c r="NO48" s="454">
        <f>IFERROR(MATCH(NP$44,Sheep!$R$319:$R$326,1),0)</f>
        <v>7</v>
      </c>
      <c r="NP48" s="454">
        <f>IFERROR(MATCH(NQ$44,Sheep!$R$319:$R$326,1),0)</f>
        <v>7</v>
      </c>
      <c r="NQ48" s="454">
        <f>IFERROR(MATCH(NR$44,Sheep!$R$319:$R$326,1),0)</f>
        <v>7</v>
      </c>
      <c r="NR48" s="454">
        <f>IFERROR(MATCH(NS$44,Sheep!$R$319:$R$326,1),0)</f>
        <v>7</v>
      </c>
      <c r="NS48" s="454">
        <f>IFERROR(MATCH(NT$44,Sheep!$R$319:$R$326,1),0)</f>
        <v>7</v>
      </c>
      <c r="NT48" s="454">
        <f>IFERROR(MATCH(NU$44,Sheep!$R$319:$R$326,1),0)</f>
        <v>7</v>
      </c>
      <c r="NU48" s="454">
        <f>IFERROR(MATCH(NV$44,Sheep!$R$319:$R$326,1),0)</f>
        <v>7</v>
      </c>
      <c r="NV48" s="454">
        <f>IFERROR(MATCH(NW$44,Sheep!$R$319:$R$326,1),0)</f>
        <v>7</v>
      </c>
      <c r="NW48" s="454">
        <f>IFERROR(MATCH(NX$44,Sheep!$R$319:$R$326,1),0)</f>
        <v>7</v>
      </c>
      <c r="NX48" s="454">
        <f>IFERROR(MATCH(NY$44,Sheep!$R$319:$R$326,1),0)</f>
        <v>7</v>
      </c>
      <c r="NY48" s="454">
        <f>IFERROR(MATCH(NZ$44,Sheep!$R$319:$R$326,1),0)</f>
        <v>7</v>
      </c>
      <c r="NZ48" s="454">
        <f>IFERROR(MATCH(OA$44,Sheep!$R$319:$R$326,1),0)</f>
        <v>7</v>
      </c>
      <c r="OA48" s="454">
        <f>IFERROR(MATCH(OB$44,Sheep!$R$319:$R$326,1),0)</f>
        <v>7</v>
      </c>
      <c r="OB48" s="454">
        <f>IFERROR(MATCH(OC$44,Sheep!$R$319:$R$326,1),0)</f>
        <v>7</v>
      </c>
      <c r="OC48" s="454">
        <f>IFERROR(MATCH(OD$44,Sheep!$R$319:$R$326,1),0)</f>
        <v>7</v>
      </c>
      <c r="OD48" s="454">
        <f>IFERROR(MATCH(OE$44,Sheep!$R$319:$R$326,1),0)</f>
        <v>7</v>
      </c>
      <c r="OE48" s="454">
        <f>IFERROR(MATCH(OF$44,Sheep!$R$319:$R$326,1),0)</f>
        <v>7</v>
      </c>
      <c r="OF48" s="454">
        <f>IFERROR(MATCH(OG$44,Sheep!$R$319:$R$326,1),0)</f>
        <v>7</v>
      </c>
      <c r="OG48" s="454">
        <f>IFERROR(MATCH(OH$44,Sheep!$R$319:$R$326,1),0)</f>
        <v>7</v>
      </c>
      <c r="OH48" s="454">
        <f>IFERROR(MATCH(OI$44,Sheep!$R$319:$R$326,1),0)</f>
        <v>7</v>
      </c>
      <c r="OI48" s="454">
        <f>IFERROR(MATCH(OJ$44,Sheep!$R$319:$R$326,1),0)</f>
        <v>7</v>
      </c>
      <c r="OJ48" s="454">
        <f>IFERROR(MATCH(OK$44,Sheep!$R$319:$R$326,1),0)</f>
        <v>7</v>
      </c>
      <c r="OK48" s="454">
        <f>IFERROR(MATCH(OL$44,Sheep!$R$319:$R$326,1),0)</f>
        <v>7</v>
      </c>
      <c r="OL48" s="454">
        <f>IFERROR(MATCH(OM$44,Sheep!$R$319:$R$326,1),0)</f>
        <v>7</v>
      </c>
      <c r="OM48" s="454">
        <f>IFERROR(MATCH(ON$44,Sheep!$R$319:$R$326,1),0)</f>
        <v>7</v>
      </c>
      <c r="ON48" s="454">
        <f>IFERROR(MATCH(OO$44,Sheep!$R$319:$R$326,1),0)</f>
        <v>7</v>
      </c>
      <c r="OO48" s="454">
        <f>IFERROR(MATCH(OP$44,Sheep!$R$319:$R$326,1),0)</f>
        <v>7</v>
      </c>
      <c r="OP48" s="454">
        <f>IFERROR(MATCH(OQ$44,Sheep!$R$319:$R$326,1),0)</f>
        <v>7</v>
      </c>
      <c r="OQ48" s="454">
        <f>IFERROR(MATCH(OR$44,Sheep!$R$319:$R$326,1),0)</f>
        <v>7</v>
      </c>
      <c r="OR48" s="454">
        <f>IFERROR(MATCH(OS$44,Sheep!$R$319:$R$326,1),0)</f>
        <v>7</v>
      </c>
      <c r="OS48" s="454">
        <f>IFERROR(MATCH(OT$44,Sheep!$R$319:$R$326,1),0)</f>
        <v>7</v>
      </c>
      <c r="OT48" s="454">
        <f>IFERROR(MATCH(OU$44,Sheep!$R$319:$R$326,1),0)</f>
        <v>7</v>
      </c>
      <c r="OU48" s="454">
        <f>IFERROR(MATCH(OV$44,Sheep!$R$319:$R$326,1),0)</f>
        <v>7</v>
      </c>
      <c r="OV48" s="454">
        <f>IFERROR(MATCH(OW$44,Sheep!$R$319:$R$326,1),0)</f>
        <v>7</v>
      </c>
      <c r="OW48" s="454">
        <f>IFERROR(MATCH(OX$44,Sheep!$R$319:$R$326,1),0)</f>
        <v>7</v>
      </c>
      <c r="OX48" s="454">
        <f>IFERROR(MATCH(OY$44,Sheep!$R$319:$R$326,1),0)</f>
        <v>7</v>
      </c>
      <c r="OY48" s="454">
        <f>IFERROR(MATCH(OZ$44,Sheep!$R$319:$R$326,1),0)</f>
        <v>7</v>
      </c>
      <c r="OZ48" s="454">
        <f>IFERROR(MATCH(PA$44,Sheep!$R$319:$R$326,1),0)</f>
        <v>7</v>
      </c>
      <c r="PA48" s="454">
        <f>IFERROR(MATCH(PB$44,Sheep!$R$319:$R$326,1),0)</f>
        <v>7</v>
      </c>
      <c r="PB48" s="454">
        <f>IFERROR(MATCH(PC$44,Sheep!$R$319:$R$326,1),0)</f>
        <v>7</v>
      </c>
      <c r="PC48" s="454">
        <f>IFERROR(MATCH(PD$44,Sheep!$R$319:$R$326,1),0)</f>
        <v>7</v>
      </c>
      <c r="PD48" s="454">
        <f>IFERROR(MATCH(PE$44,Sheep!$R$319:$R$326,1),0)</f>
        <v>7</v>
      </c>
      <c r="PE48" s="454">
        <f>IFERROR(MATCH(PF$44,Sheep!$R$319:$R$326,1),0)</f>
        <v>7</v>
      </c>
      <c r="PF48" s="454">
        <f>IFERROR(MATCH(PG$44,Sheep!$R$319:$R$326,1),0)</f>
        <v>7</v>
      </c>
      <c r="PG48" s="454">
        <f>IFERROR(MATCH(PH$44,Sheep!$R$319:$R$326,1),0)</f>
        <v>7</v>
      </c>
      <c r="PH48" s="454">
        <f>IFERROR(MATCH(PI$44,Sheep!$R$319:$R$326,1),0)</f>
        <v>7</v>
      </c>
      <c r="PI48" s="454">
        <f>IFERROR(MATCH(PJ$44,Sheep!$R$319:$R$326,1),0)</f>
        <v>7</v>
      </c>
      <c r="PJ48" s="454">
        <f>IFERROR(MATCH(PK$44,Sheep!$R$319:$R$326,1),0)</f>
        <v>7</v>
      </c>
      <c r="PK48" s="454">
        <f>IFERROR(MATCH(PL$44,Sheep!$R$319:$R$326,1),0)</f>
        <v>8</v>
      </c>
      <c r="PL48" s="454">
        <f>IFERROR(MATCH(PM$44,Sheep!$R$319:$R$326,1),0)</f>
        <v>8</v>
      </c>
      <c r="PM48" s="454">
        <f>IFERROR(MATCH(PN$44,Sheep!$R$319:$R$326,1),0)</f>
        <v>8</v>
      </c>
      <c r="PN48" s="454">
        <f>IFERROR(MATCH(PO$44,Sheep!$R$319:$R$326,1),0)</f>
        <v>8</v>
      </c>
      <c r="PO48" s="454">
        <f>IFERROR(MATCH(PP$44,Sheep!$R$319:$R$326,1),0)</f>
        <v>8</v>
      </c>
      <c r="PP48" s="454">
        <f>IFERROR(MATCH(PQ$44,Sheep!$R$319:$R$326,1),0)</f>
        <v>8</v>
      </c>
      <c r="PQ48" s="454">
        <f>IFERROR(MATCH(PR$44,Sheep!$R$319:$R$326,1),0)</f>
        <v>8</v>
      </c>
      <c r="PR48" s="454">
        <f>IFERROR(MATCH(PS$44,Sheep!$R$319:$R$326,1),0)</f>
        <v>8</v>
      </c>
      <c r="PS48" s="454">
        <f>IFERROR(MATCH(PT$44,Sheep!$R$319:$R$326,1),0)</f>
        <v>8</v>
      </c>
      <c r="PT48" s="454">
        <f>IFERROR(MATCH(PU$44,Sheep!$R$319:$R$326,1),0)</f>
        <v>8</v>
      </c>
      <c r="PU48" s="454">
        <f>IFERROR(MATCH(PV$44,Sheep!$R$319:$R$326,1),0)</f>
        <v>8</v>
      </c>
      <c r="PV48" s="454">
        <f>IFERROR(MATCH(PW$44,Sheep!$R$319:$R$326,1),0)</f>
        <v>8</v>
      </c>
      <c r="PW48" s="454">
        <f>IFERROR(MATCH(PX$44,Sheep!$R$319:$R$326,1),0)</f>
        <v>8</v>
      </c>
      <c r="PX48" s="454">
        <f>IFERROR(MATCH(PY$44,Sheep!$R$319:$R$326,1),0)</f>
        <v>8</v>
      </c>
      <c r="PY48" s="454">
        <f>IFERROR(MATCH(PZ$44,Sheep!$R$319:$R$326,1),0)</f>
        <v>8</v>
      </c>
      <c r="PZ48" s="454">
        <f>IFERROR(MATCH(QA$44,Sheep!$R$319:$R$326,1),0)</f>
        <v>8</v>
      </c>
      <c r="QA48" s="454">
        <f>IFERROR(MATCH(QB$44,Sheep!$R$319:$R$326,1),0)</f>
        <v>8</v>
      </c>
      <c r="QB48" s="454">
        <f>IFERROR(MATCH(QC$44,Sheep!$R$319:$R$326,1),0)</f>
        <v>8</v>
      </c>
      <c r="QC48" s="454">
        <f>IFERROR(MATCH(QD$44,Sheep!$R$319:$R$326,1),0)</f>
        <v>8</v>
      </c>
      <c r="QD48" s="454">
        <f>IFERROR(MATCH(QE$44,Sheep!$R$319:$R$326,1),0)</f>
        <v>8</v>
      </c>
      <c r="QE48" s="454">
        <f>IFERROR(MATCH(QF$44,Sheep!$R$319:$R$326,1),0)</f>
        <v>8</v>
      </c>
      <c r="QF48" s="454">
        <f>IFERROR(MATCH(QG$44,Sheep!$R$319:$R$326,1),0)</f>
        <v>8</v>
      </c>
      <c r="QG48" s="454">
        <f>IFERROR(MATCH(QH$44,Sheep!$R$319:$R$326,1),0)</f>
        <v>8</v>
      </c>
      <c r="QH48" s="454">
        <f>IFERROR(MATCH(QI$44,Sheep!$R$319:$R$326,1),0)</f>
        <v>8</v>
      </c>
      <c r="QI48" s="454">
        <f>IFERROR(MATCH(QJ$44,Sheep!$R$319:$R$326,1),0)</f>
        <v>8</v>
      </c>
      <c r="QJ48" s="454">
        <f>IFERROR(MATCH(QK$44,Sheep!$R$319:$R$326,1),0)</f>
        <v>8</v>
      </c>
      <c r="QK48" s="454">
        <f>IFERROR(MATCH(QL$44,Sheep!$R$319:$R$326,1),0)</f>
        <v>8</v>
      </c>
      <c r="QL48" s="454">
        <f>IFERROR(MATCH(QM$44,Sheep!$R$319:$R$326,1),0)</f>
        <v>8</v>
      </c>
      <c r="QM48" s="454">
        <f>IFERROR(MATCH(QN$44,Sheep!$R$319:$R$326,1),0)</f>
        <v>8</v>
      </c>
      <c r="QN48" s="454">
        <f>IFERROR(MATCH(QO$44,Sheep!$R$319:$R$326,1),0)</f>
        <v>8</v>
      </c>
      <c r="QO48" s="454">
        <f>IFERROR(MATCH(QP$44,Sheep!$R$319:$R$326,1),0)</f>
        <v>8</v>
      </c>
      <c r="QP48" s="454">
        <f>IFERROR(MATCH(QQ$44,Sheep!$R$319:$R$326,1),0)</f>
        <v>8</v>
      </c>
      <c r="QQ48" s="454">
        <f>IFERROR(MATCH(QR$44,Sheep!$R$319:$R$326,1),0)</f>
        <v>8</v>
      </c>
      <c r="QR48" s="454">
        <f>IFERROR(MATCH(QS$44,Sheep!$R$319:$R$326,1),0)</f>
        <v>8</v>
      </c>
      <c r="QS48" s="454">
        <f>IFERROR(MATCH(QT$44,Sheep!$R$319:$R$326,1),0)</f>
        <v>8</v>
      </c>
      <c r="QT48" s="454">
        <f>IFERROR(MATCH(QU$44,Sheep!$R$319:$R$326,1),0)</f>
        <v>8</v>
      </c>
      <c r="QU48" s="454">
        <f>IFERROR(MATCH(QV$44,Sheep!$R$319:$R$326,1),0)</f>
        <v>8</v>
      </c>
      <c r="QV48" s="454">
        <f>IFERROR(MATCH(QW$44,Sheep!$R$319:$R$326,1),0)</f>
        <v>8</v>
      </c>
      <c r="QW48" s="454">
        <f>IFERROR(MATCH(QX$44,Sheep!$R$319:$R$326,1),0)</f>
        <v>8</v>
      </c>
      <c r="QX48" s="454">
        <f>IFERROR(MATCH(QY$44,Sheep!$R$319:$R$326,1),0)</f>
        <v>8</v>
      </c>
      <c r="QY48" s="454">
        <f>IFERROR(MATCH(QZ$44,Sheep!$R$319:$R$326,1),0)</f>
        <v>8</v>
      </c>
      <c r="QZ48" s="454">
        <f>IFERROR(MATCH(RA$44,Sheep!$R$319:$R$326,1),0)</f>
        <v>8</v>
      </c>
      <c r="RA48" s="454">
        <f>IFERROR(MATCH(RB$44,Sheep!$R$319:$R$326,1),0)</f>
        <v>8</v>
      </c>
      <c r="RB48" s="454">
        <f>IFERROR(MATCH(RC$44,Sheep!$R$319:$R$326,1),0)</f>
        <v>8</v>
      </c>
      <c r="RC48" s="454">
        <f>IFERROR(MATCH(RD$44,Sheep!$R$319:$R$326,1),0)</f>
        <v>8</v>
      </c>
      <c r="RD48" s="454">
        <f>IFERROR(MATCH(RE$44,Sheep!$R$319:$R$326,1),0)</f>
        <v>8</v>
      </c>
      <c r="RE48" s="454">
        <f>IFERROR(MATCH(RF$44,Sheep!$R$319:$R$326,1),0)</f>
        <v>8</v>
      </c>
      <c r="RF48" s="454">
        <f>IFERROR(MATCH(RG$44,Sheep!$R$319:$R$326,1),0)</f>
        <v>8</v>
      </c>
      <c r="RG48" s="454">
        <f>IFERROR(MATCH(RH$44,Sheep!$R$319:$R$326,1),0)</f>
        <v>8</v>
      </c>
      <c r="RH48" s="454">
        <f>IFERROR(MATCH(RI$44,Sheep!$R$319:$R$326,1),0)</f>
        <v>8</v>
      </c>
      <c r="RI48" s="454">
        <f>IFERROR(MATCH(RJ$44,Sheep!$R$319:$R$326,1),0)</f>
        <v>8</v>
      </c>
      <c r="RJ48" s="454">
        <f>IFERROR(MATCH(RK$44,Sheep!$R$319:$R$326,1),0)</f>
        <v>8</v>
      </c>
      <c r="RK48" s="454">
        <f>IFERROR(MATCH(RL$44,Sheep!$R$319:$R$326,1),0)</f>
        <v>8</v>
      </c>
      <c r="RL48" s="454">
        <f>IFERROR(MATCH(RM$44,Sheep!$R$319:$R$326,1),0)</f>
        <v>8</v>
      </c>
      <c r="RM48" s="454">
        <f>IFERROR(MATCH(RN$44,Sheep!$R$319:$R$326,1),0)</f>
        <v>8</v>
      </c>
      <c r="RN48" s="454">
        <f>IFERROR(MATCH(RO$44,Sheep!$R$319:$R$326,1),0)</f>
        <v>8</v>
      </c>
      <c r="RO48" s="454">
        <f>IFERROR(MATCH(RP$44,Sheep!$R$319:$R$326,1),0)</f>
        <v>8</v>
      </c>
      <c r="RP48" s="454">
        <f>IFERROR(MATCH(RQ$44,Sheep!$R$319:$R$326,1),0)</f>
        <v>8</v>
      </c>
      <c r="RQ48" s="454">
        <f>IFERROR(MATCH(RR$44,Sheep!$R$319:$R$326,1),0)</f>
        <v>8</v>
      </c>
      <c r="RR48" s="454">
        <f>IFERROR(MATCH(RS$44,Sheep!$R$319:$R$326,1),0)</f>
        <v>8</v>
      </c>
      <c r="RS48" s="454">
        <f>IFERROR(MATCH(RT$44,Sheep!$R$319:$R$326,1),0)</f>
        <v>8</v>
      </c>
      <c r="RT48" s="454">
        <f>IFERROR(MATCH(RU$44,Sheep!$R$319:$R$326,1),0)</f>
        <v>8</v>
      </c>
      <c r="RU48" s="454">
        <f>IFERROR(MATCH(RV$44,Sheep!$R$319:$R$326,1),0)</f>
        <v>8</v>
      </c>
      <c r="RV48" s="454">
        <f>IFERROR(MATCH(RW$44,Sheep!$R$319:$R$326,1),0)</f>
        <v>8</v>
      </c>
      <c r="RW48" s="454">
        <f>IFERROR(MATCH(RX$44,Sheep!$R$319:$R$326,1),0)</f>
        <v>8</v>
      </c>
      <c r="RX48" s="454">
        <f>IFERROR(MATCH(RY$44,Sheep!$R$319:$R$326,1),0)</f>
        <v>8</v>
      </c>
      <c r="RY48" s="454">
        <f>IFERROR(MATCH(RZ$44,Sheep!$R$319:$R$326,1),0)</f>
        <v>8</v>
      </c>
      <c r="RZ48" s="454">
        <f>IFERROR(MATCH(SA$44,Sheep!$R$319:$R$326,1),0)</f>
        <v>8</v>
      </c>
      <c r="SA48" s="454">
        <f>IFERROR(MATCH(SB$44,Sheep!$R$319:$R$326,1),0)</f>
        <v>8</v>
      </c>
      <c r="SB48" s="454">
        <f>IFERROR(MATCH(SC$44,Sheep!$R$319:$R$326,1),0)</f>
        <v>8</v>
      </c>
      <c r="SC48" s="454">
        <f>IFERROR(MATCH(SD$44,Sheep!$R$319:$R$326,1),0)</f>
        <v>8</v>
      </c>
      <c r="SD48" s="454">
        <f>IFERROR(MATCH(SE$44,Sheep!$R$319:$R$326,1),0)</f>
        <v>8</v>
      </c>
      <c r="SE48" s="454">
        <f>IFERROR(MATCH(SF$44,Sheep!$R$319:$R$326,1),0)</f>
        <v>8</v>
      </c>
      <c r="SF48" s="454">
        <f>IFERROR(MATCH(SG$44,Sheep!$R$319:$R$326,1),0)</f>
        <v>8</v>
      </c>
      <c r="SG48" s="454">
        <f>IFERROR(MATCH(SH$44,Sheep!$R$319:$R$326,1),0)</f>
        <v>8</v>
      </c>
      <c r="SH48" s="454">
        <f>IFERROR(MATCH(SI$44,Sheep!$R$319:$R$326,1),0)</f>
        <v>8</v>
      </c>
      <c r="SI48" s="454">
        <f>IFERROR(MATCH(SJ$44,Sheep!$R$319:$R$326,1),0)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IFERROR(INDEX(Sheep!$R$319:$R$326,K48,1),0)</f>
        <v>0</v>
      </c>
      <c r="L49" s="497">
        <f>IFERROR(INDEX(Sheep!$R$319:$R$326,L48,1),0)</f>
        <v>0</v>
      </c>
      <c r="M49" s="497">
        <f>IFERROR(INDEX(Sheep!$R$319:$R$326,M48,1),0)</f>
        <v>0</v>
      </c>
      <c r="N49" s="497">
        <f>IFERROR(INDEX(Sheep!$R$319:$R$326,N48,1),0)</f>
        <v>0</v>
      </c>
      <c r="O49" s="497">
        <f>IFERROR(INDEX(Sheep!$R$319:$R$326,O48,1),0)</f>
        <v>0</v>
      </c>
      <c r="P49" s="497">
        <f>IFERROR(INDEX(Sheep!$R$319:$R$326,P48,1),0)</f>
        <v>0</v>
      </c>
      <c r="Q49" s="497">
        <f>IFERROR(INDEX(Sheep!$R$319:$R$326,Q48,1),0)</f>
        <v>0</v>
      </c>
      <c r="R49" s="497">
        <f>IFERROR(INDEX(Sheep!$R$319:$R$326,R48,1),0)</f>
        <v>0</v>
      </c>
      <c r="S49" s="497">
        <f>IFERROR(INDEX(Sheep!$R$319:$R$326,S48,1),0)</f>
        <v>0</v>
      </c>
      <c r="T49" s="497">
        <f>IFERROR(INDEX(Sheep!$R$319:$R$326,T48,1),0)</f>
        <v>0</v>
      </c>
      <c r="U49" s="497">
        <f>IFERROR(INDEX(Sheep!$R$319:$R$326,U48,1),0)</f>
        <v>0</v>
      </c>
      <c r="V49" s="497">
        <f>IFERROR(INDEX(Sheep!$R$319:$R$326,V48,1),0)</f>
        <v>0</v>
      </c>
      <c r="W49" s="497">
        <f>IFERROR(INDEX(Sheep!$R$319:$R$326,W48,1),0)</f>
        <v>0</v>
      </c>
      <c r="X49" s="497">
        <f>IFERROR(INDEX(Sheep!$R$319:$R$326,X48,1),0)</f>
        <v>0</v>
      </c>
      <c r="Y49" s="497">
        <f>IFERROR(INDEX(Sheep!$R$319:$R$326,Y48,1),0)</f>
        <v>0</v>
      </c>
      <c r="Z49" s="497">
        <f>IFERROR(INDEX(Sheep!$R$319:$R$326,Z48,1),0)</f>
        <v>0</v>
      </c>
      <c r="AA49" s="497">
        <f>IFERROR(INDEX(Sheep!$R$319:$R$326,AA48,1),0)</f>
        <v>0</v>
      </c>
      <c r="AB49" s="497">
        <f>IFERROR(INDEX(Sheep!$R$319:$R$326,AB48,1),0)</f>
        <v>0</v>
      </c>
      <c r="AC49" s="497">
        <f>IFERROR(INDEX(Sheep!$R$319:$R$326,AC48,1),0)</f>
        <v>0</v>
      </c>
      <c r="AD49" s="497">
        <f>IFERROR(INDEX(Sheep!$R$319:$R$326,AD48,1),0)</f>
        <v>0</v>
      </c>
      <c r="AE49" s="497">
        <f>IFERROR(INDEX(Sheep!$R$319:$R$326,AE48,1),0)</f>
        <v>0</v>
      </c>
      <c r="AF49" s="497">
        <f>IFERROR(INDEX(Sheep!$R$319:$R$326,AF48,1),0)</f>
        <v>0</v>
      </c>
      <c r="AG49" s="497">
        <f>IFERROR(INDEX(Sheep!$R$319:$R$326,AG48,1),0)</f>
        <v>0</v>
      </c>
      <c r="AH49" s="497">
        <f>IFERROR(INDEX(Sheep!$R$319:$R$326,AH48,1),0)</f>
        <v>0</v>
      </c>
      <c r="AI49" s="497">
        <f>IFERROR(INDEX(Sheep!$R$319:$R$326,AI48,1),0)</f>
        <v>0</v>
      </c>
      <c r="AJ49" s="497">
        <f>IFERROR(INDEX(Sheep!$R$319:$R$326,AJ48,1),0)</f>
        <v>0</v>
      </c>
      <c r="AK49" s="497">
        <f>IFERROR(INDEX(Sheep!$R$319:$R$326,AK48,1),0)</f>
        <v>0</v>
      </c>
      <c r="AL49" s="497">
        <f>IFERROR(INDEX(Sheep!$R$319:$R$326,AL48,1),0)</f>
        <v>0</v>
      </c>
      <c r="AM49" s="497">
        <f>IFERROR(INDEX(Sheep!$R$319:$R$326,AM48,1),0)</f>
        <v>0</v>
      </c>
      <c r="AN49" s="497">
        <f>IFERROR(INDEX(Sheep!$R$319:$R$326,AN48,1),0)</f>
        <v>0</v>
      </c>
      <c r="AO49" s="497">
        <f>IFERROR(INDEX(Sheep!$R$319:$R$326,AO48,1),0)</f>
        <v>0</v>
      </c>
      <c r="AP49" s="497">
        <f>IFERROR(INDEX(Sheep!$R$319:$R$326,AP48,1),0)</f>
        <v>0</v>
      </c>
      <c r="AQ49" s="497">
        <f>IFERROR(INDEX(Sheep!$R$319:$R$326,AQ48,1),0)</f>
        <v>0</v>
      </c>
      <c r="AR49" s="497">
        <f>IFERROR(INDEX(Sheep!$R$319:$R$326,AR48,1),0)</f>
        <v>0</v>
      </c>
      <c r="AS49" s="497">
        <f>IFERROR(INDEX(Sheep!$R$319:$R$326,AS48,1),0)</f>
        <v>0</v>
      </c>
      <c r="AT49" s="497">
        <f>IFERROR(INDEX(Sheep!$R$319:$R$326,AT48,1),0)</f>
        <v>0</v>
      </c>
      <c r="AU49" s="497">
        <f>IFERROR(INDEX(Sheep!$R$319:$R$326,AU48,1),0)</f>
        <v>0</v>
      </c>
      <c r="AV49" s="497">
        <f>IFERROR(INDEX(Sheep!$R$319:$R$326,AV48,1),0)</f>
        <v>0</v>
      </c>
      <c r="AW49" s="497">
        <f>IFERROR(INDEX(Sheep!$R$319:$R$326,AW48,1),0)</f>
        <v>0</v>
      </c>
      <c r="AX49" s="497">
        <f>IFERROR(INDEX(Sheep!$R$319:$R$326,AX48,1),0)</f>
        <v>0</v>
      </c>
      <c r="AY49" s="497">
        <f>IFERROR(INDEX(Sheep!$R$319:$R$326,AY48,1),0)</f>
        <v>0</v>
      </c>
      <c r="AZ49" s="497">
        <f>IFERROR(INDEX(Sheep!$R$319:$R$326,AZ48,1),0)</f>
        <v>0</v>
      </c>
      <c r="BA49" s="497">
        <f>IFERROR(INDEX(Sheep!$R$319:$R$326,BA48,1),0)</f>
        <v>0</v>
      </c>
      <c r="BB49" s="497">
        <f>IFERROR(INDEX(Sheep!$R$319:$R$326,BB48,1),0)</f>
        <v>0</v>
      </c>
      <c r="BC49" s="497">
        <f>IFERROR(INDEX(Sheep!$R$319:$R$326,BC48,1),0)</f>
        <v>0</v>
      </c>
      <c r="BD49" s="497">
        <f>IFERROR(INDEX(Sheep!$R$319:$R$326,BD48,1),0)</f>
        <v>0</v>
      </c>
      <c r="BE49" s="497">
        <f>IFERROR(INDEX(Sheep!$R$319:$R$326,BE48,1),0)</f>
        <v>0</v>
      </c>
      <c r="BF49" s="497">
        <f>IFERROR(INDEX(Sheep!$R$319:$R$326,BF48,1),0)</f>
        <v>0</v>
      </c>
      <c r="BG49" s="497">
        <f>IFERROR(INDEX(Sheep!$R$319:$R$326,BG48,1),0)</f>
        <v>0</v>
      </c>
      <c r="BH49" s="497">
        <f>IFERROR(INDEX(Sheep!$R$319:$R$326,BH48,1),0)</f>
        <v>0</v>
      </c>
      <c r="BI49" s="497">
        <f>IFERROR(INDEX(Sheep!$R$319:$R$326,BI48,1),0)</f>
        <v>0</v>
      </c>
      <c r="BJ49" s="497">
        <f>IFERROR(INDEX(Sheep!$R$319:$R$326,BJ48,1),0)</f>
        <v>0</v>
      </c>
      <c r="BK49" s="497">
        <f>IFERROR(INDEX(Sheep!$R$319:$R$326,BK48,1),0)</f>
        <v>43836</v>
      </c>
      <c r="BL49" s="497">
        <f>IFERROR(INDEX(Sheep!$R$319:$R$326,BL48,1),0)</f>
        <v>43836</v>
      </c>
      <c r="BM49" s="497">
        <f>IFERROR(INDEX(Sheep!$R$319:$R$326,BM48,1),0)</f>
        <v>43836</v>
      </c>
      <c r="BN49" s="497">
        <f>IFERROR(INDEX(Sheep!$R$319:$R$326,BN48,1),0)</f>
        <v>43836</v>
      </c>
      <c r="BO49" s="497">
        <f>IFERROR(INDEX(Sheep!$R$319:$R$326,BO48,1),0)</f>
        <v>43836</v>
      </c>
      <c r="BP49" s="497">
        <f>IFERROR(INDEX(Sheep!$R$319:$R$326,BP48,1),0)</f>
        <v>43836</v>
      </c>
      <c r="BQ49" s="497">
        <f>IFERROR(INDEX(Sheep!$R$319:$R$326,BQ48,1),0)</f>
        <v>43836</v>
      </c>
      <c r="BR49" s="497">
        <f>IFERROR(INDEX(Sheep!$R$319:$R$326,BR48,1),0)</f>
        <v>43836</v>
      </c>
      <c r="BS49" s="497">
        <f>IFERROR(INDEX(Sheep!$R$319:$R$326,BS48,1),0)</f>
        <v>43836</v>
      </c>
      <c r="BT49" s="497">
        <f>IFERROR(INDEX(Sheep!$R$319:$R$326,BT48,1),0)</f>
        <v>43836</v>
      </c>
      <c r="BU49" s="497">
        <f>IFERROR(INDEX(Sheep!$R$319:$R$326,BU48,1),0)</f>
        <v>43836</v>
      </c>
      <c r="BV49" s="497">
        <f>IFERROR(INDEX(Sheep!$R$319:$R$326,BV48,1),0)</f>
        <v>43836</v>
      </c>
      <c r="BW49" s="497">
        <f>IFERROR(INDEX(Sheep!$R$319:$R$326,BW48,1),0)</f>
        <v>43836</v>
      </c>
      <c r="BX49" s="497">
        <f>IFERROR(INDEX(Sheep!$R$319:$R$326,BX48,1),0)</f>
        <v>43836</v>
      </c>
      <c r="BY49" s="497">
        <f>IFERROR(INDEX(Sheep!$R$319:$R$326,BY48,1),0)</f>
        <v>43836</v>
      </c>
      <c r="BZ49" s="497">
        <f>IFERROR(INDEX(Sheep!$R$319:$R$326,BZ48,1),0)</f>
        <v>43836</v>
      </c>
      <c r="CA49" s="497">
        <f>IFERROR(INDEX(Sheep!$R$319:$R$326,CA48,1),0)</f>
        <v>43836</v>
      </c>
      <c r="CB49" s="497">
        <f>IFERROR(INDEX(Sheep!$R$319:$R$326,CB48,1),0)</f>
        <v>43836</v>
      </c>
      <c r="CC49" s="497">
        <f>IFERROR(INDEX(Sheep!$R$319:$R$326,CC48,1),0)</f>
        <v>43836</v>
      </c>
      <c r="CD49" s="497">
        <f>IFERROR(INDEX(Sheep!$R$319:$R$326,CD48,1),0)</f>
        <v>43836</v>
      </c>
      <c r="CE49" s="497">
        <f>IFERROR(INDEX(Sheep!$R$319:$R$326,CE48,1),0)</f>
        <v>43836</v>
      </c>
      <c r="CF49" s="497">
        <f>IFERROR(INDEX(Sheep!$R$319:$R$326,CF48,1),0)</f>
        <v>43836</v>
      </c>
      <c r="CG49" s="497">
        <f>IFERROR(INDEX(Sheep!$R$319:$R$326,CG48,1),0)</f>
        <v>43836</v>
      </c>
      <c r="CH49" s="497">
        <f>IFERROR(INDEX(Sheep!$R$319:$R$326,CH48,1),0)</f>
        <v>43836</v>
      </c>
      <c r="CI49" s="497">
        <f>IFERROR(INDEX(Sheep!$R$319:$R$326,CI48,1),0)</f>
        <v>43836</v>
      </c>
      <c r="CJ49" s="497">
        <f>IFERROR(INDEX(Sheep!$R$319:$R$326,CJ48,1),0)</f>
        <v>43836</v>
      </c>
      <c r="CK49" s="497">
        <f>IFERROR(INDEX(Sheep!$R$319:$R$326,CK48,1),0)</f>
        <v>43836</v>
      </c>
      <c r="CL49" s="497">
        <f>IFERROR(INDEX(Sheep!$R$319:$R$326,CL48,1),0)</f>
        <v>43836</v>
      </c>
      <c r="CM49" s="497">
        <f>IFERROR(INDEX(Sheep!$R$319:$R$326,CM48,1),0)</f>
        <v>43836</v>
      </c>
      <c r="CN49" s="497">
        <f>IFERROR(INDEX(Sheep!$R$319:$R$326,CN48,1),0)</f>
        <v>43836</v>
      </c>
      <c r="CO49" s="497">
        <f>IFERROR(INDEX(Sheep!$R$319:$R$326,CO48,1),0)</f>
        <v>43836</v>
      </c>
      <c r="CP49" s="497">
        <f>IFERROR(INDEX(Sheep!$R$319:$R$326,CP48,1),0)</f>
        <v>43836</v>
      </c>
      <c r="CQ49" s="497">
        <f>IFERROR(INDEX(Sheep!$R$319:$R$326,CQ48,1),0)</f>
        <v>43836</v>
      </c>
      <c r="CR49" s="497">
        <f>IFERROR(INDEX(Sheep!$R$319:$R$326,CR48,1),0)</f>
        <v>43836</v>
      </c>
      <c r="CS49" s="497">
        <f>IFERROR(INDEX(Sheep!$R$319:$R$326,CS48,1),0)</f>
        <v>43836</v>
      </c>
      <c r="CT49" s="497">
        <f>IFERROR(INDEX(Sheep!$R$319:$R$326,CT48,1),0)</f>
        <v>43836</v>
      </c>
      <c r="CU49" s="497">
        <f>IFERROR(INDEX(Sheep!$R$319:$R$326,CU48,1),0)</f>
        <v>43836</v>
      </c>
      <c r="CV49" s="497">
        <f>IFERROR(INDEX(Sheep!$R$319:$R$326,CV48,1),0)</f>
        <v>43836</v>
      </c>
      <c r="CW49" s="497">
        <f>IFERROR(INDEX(Sheep!$R$319:$R$326,CW48,1),0)</f>
        <v>43836</v>
      </c>
      <c r="CX49" s="497">
        <f>IFERROR(INDEX(Sheep!$R$319:$R$326,CX48,1),0)</f>
        <v>43836</v>
      </c>
      <c r="CY49" s="497">
        <f>IFERROR(INDEX(Sheep!$R$319:$R$326,CY48,1),0)</f>
        <v>43836</v>
      </c>
      <c r="CZ49" s="497">
        <f>IFERROR(INDEX(Sheep!$R$319:$R$326,CZ48,1),0)</f>
        <v>43836</v>
      </c>
      <c r="DA49" s="497">
        <f>IFERROR(INDEX(Sheep!$R$319:$R$326,DA48,1),0)</f>
        <v>43836</v>
      </c>
      <c r="DB49" s="497">
        <f>IFERROR(INDEX(Sheep!$R$319:$R$326,DB48,1),0)</f>
        <v>43836</v>
      </c>
      <c r="DC49" s="497">
        <f>IFERROR(INDEX(Sheep!$R$319:$R$326,DC48,1),0)</f>
        <v>43836</v>
      </c>
      <c r="DD49" s="497">
        <f>IFERROR(INDEX(Sheep!$R$319:$R$326,DD48,1),0)</f>
        <v>43836</v>
      </c>
      <c r="DE49" s="497">
        <f>IFERROR(INDEX(Sheep!$R$319:$R$326,DE48,1),0)</f>
        <v>43836</v>
      </c>
      <c r="DF49" s="497">
        <f>IFERROR(INDEX(Sheep!$R$319:$R$326,DF48,1),0)</f>
        <v>43836</v>
      </c>
      <c r="DG49" s="497">
        <f>IFERROR(INDEX(Sheep!$R$319:$R$326,DG48,1),0)</f>
        <v>43836</v>
      </c>
      <c r="DH49" s="497">
        <f>IFERROR(INDEX(Sheep!$R$319:$R$326,DH48,1),0)</f>
        <v>43836</v>
      </c>
      <c r="DI49" s="497">
        <f>IFERROR(INDEX(Sheep!$R$319:$R$326,DI48,1),0)</f>
        <v>43836</v>
      </c>
      <c r="DJ49" s="497">
        <f>IFERROR(INDEX(Sheep!$R$319:$R$326,DJ48,1),0)</f>
        <v>43836</v>
      </c>
      <c r="DK49" s="497">
        <f>IFERROR(INDEX(Sheep!$R$319:$R$326,DK48,1),0)</f>
        <v>44201</v>
      </c>
      <c r="DL49" s="497">
        <f>IFERROR(INDEX(Sheep!$R$319:$R$326,DL48,1),0)</f>
        <v>44201</v>
      </c>
      <c r="DM49" s="497">
        <f>IFERROR(INDEX(Sheep!$R$319:$R$326,DM48,1),0)</f>
        <v>44201</v>
      </c>
      <c r="DN49" s="497">
        <f>IFERROR(INDEX(Sheep!$R$319:$R$326,DN48,1),0)</f>
        <v>44201</v>
      </c>
      <c r="DO49" s="497">
        <f>IFERROR(INDEX(Sheep!$R$319:$R$326,DO48,1),0)</f>
        <v>44201</v>
      </c>
      <c r="DP49" s="497">
        <f>IFERROR(INDEX(Sheep!$R$319:$R$326,DP48,1),0)</f>
        <v>44201</v>
      </c>
      <c r="DQ49" s="497">
        <f>IFERROR(INDEX(Sheep!$R$319:$R$326,DQ48,1),0)</f>
        <v>44201</v>
      </c>
      <c r="DR49" s="497">
        <f>IFERROR(INDEX(Sheep!$R$319:$R$326,DR48,1),0)</f>
        <v>44201</v>
      </c>
      <c r="DS49" s="497">
        <f>IFERROR(INDEX(Sheep!$R$319:$R$326,DS48,1),0)</f>
        <v>44201</v>
      </c>
      <c r="DT49" s="497">
        <f>IFERROR(INDEX(Sheep!$R$319:$R$326,DT48,1),0)</f>
        <v>44201</v>
      </c>
      <c r="DU49" s="497">
        <f>IFERROR(INDEX(Sheep!$R$319:$R$326,DU48,1),0)</f>
        <v>44201</v>
      </c>
      <c r="DV49" s="497">
        <f>IFERROR(INDEX(Sheep!$R$319:$R$326,DV48,1),0)</f>
        <v>44201</v>
      </c>
      <c r="DW49" s="497">
        <f>IFERROR(INDEX(Sheep!$R$319:$R$326,DW48,1),0)</f>
        <v>44201</v>
      </c>
      <c r="DX49" s="497">
        <f>IFERROR(INDEX(Sheep!$R$319:$R$326,DX48,1),0)</f>
        <v>44201</v>
      </c>
      <c r="DY49" s="497">
        <f>IFERROR(INDEX(Sheep!$R$319:$R$326,DY48,1),0)</f>
        <v>44201</v>
      </c>
      <c r="DZ49" s="497">
        <f>IFERROR(INDEX(Sheep!$R$319:$R$326,DZ48,1),0)</f>
        <v>44201</v>
      </c>
      <c r="EA49" s="497">
        <f>IFERROR(INDEX(Sheep!$R$319:$R$326,EA48,1),0)</f>
        <v>44201</v>
      </c>
      <c r="EB49" s="497">
        <f>IFERROR(INDEX(Sheep!$R$319:$R$326,EB48,1),0)</f>
        <v>44201</v>
      </c>
      <c r="EC49" s="497">
        <f>IFERROR(INDEX(Sheep!$R$319:$R$326,EC48,1),0)</f>
        <v>44201</v>
      </c>
      <c r="ED49" s="497">
        <f>IFERROR(INDEX(Sheep!$R$319:$R$326,ED48,1),0)</f>
        <v>44201</v>
      </c>
      <c r="EE49" s="497">
        <f>IFERROR(INDEX(Sheep!$R$319:$R$326,EE48,1),0)</f>
        <v>44201</v>
      </c>
      <c r="EF49" s="497">
        <f>IFERROR(INDEX(Sheep!$R$319:$R$326,EF48,1),0)</f>
        <v>44201</v>
      </c>
      <c r="EG49" s="497">
        <f>IFERROR(INDEX(Sheep!$R$319:$R$326,EG48,1),0)</f>
        <v>44201</v>
      </c>
      <c r="EH49" s="497">
        <f>IFERROR(INDEX(Sheep!$R$319:$R$326,EH48,1),0)</f>
        <v>44201</v>
      </c>
      <c r="EI49" s="497">
        <f>IFERROR(INDEX(Sheep!$R$319:$R$326,EI48,1),0)</f>
        <v>44201</v>
      </c>
      <c r="EJ49" s="497">
        <f>IFERROR(INDEX(Sheep!$R$319:$R$326,EJ48,1),0)</f>
        <v>44201</v>
      </c>
      <c r="EK49" s="497">
        <f>IFERROR(INDEX(Sheep!$R$319:$R$326,EK48,1),0)</f>
        <v>44201</v>
      </c>
      <c r="EL49" s="497">
        <f>IFERROR(INDEX(Sheep!$R$319:$R$326,EL48,1),0)</f>
        <v>44201</v>
      </c>
      <c r="EM49" s="497">
        <f>IFERROR(INDEX(Sheep!$R$319:$R$326,EM48,1),0)</f>
        <v>44201</v>
      </c>
      <c r="EN49" s="497">
        <f>IFERROR(INDEX(Sheep!$R$319:$R$326,EN48,1),0)</f>
        <v>44201</v>
      </c>
      <c r="EO49" s="497">
        <f>IFERROR(INDEX(Sheep!$R$319:$R$326,EO48,1),0)</f>
        <v>44201</v>
      </c>
      <c r="EP49" s="497">
        <f>IFERROR(INDEX(Sheep!$R$319:$R$326,EP48,1),0)</f>
        <v>44201</v>
      </c>
      <c r="EQ49" s="497">
        <f>IFERROR(INDEX(Sheep!$R$319:$R$326,EQ48,1),0)</f>
        <v>44201</v>
      </c>
      <c r="ER49" s="497">
        <f>IFERROR(INDEX(Sheep!$R$319:$R$326,ER48,1),0)</f>
        <v>44201</v>
      </c>
      <c r="ES49" s="497">
        <f>IFERROR(INDEX(Sheep!$R$319:$R$326,ES48,1),0)</f>
        <v>44201</v>
      </c>
      <c r="ET49" s="497">
        <f>IFERROR(INDEX(Sheep!$R$319:$R$326,ET48,1),0)</f>
        <v>44201</v>
      </c>
      <c r="EU49" s="497">
        <f>IFERROR(INDEX(Sheep!$R$319:$R$326,EU48,1),0)</f>
        <v>44201</v>
      </c>
      <c r="EV49" s="497">
        <f>IFERROR(INDEX(Sheep!$R$319:$R$326,EV48,1),0)</f>
        <v>44201</v>
      </c>
      <c r="EW49" s="497">
        <f>IFERROR(INDEX(Sheep!$R$319:$R$326,EW48,1),0)</f>
        <v>44201</v>
      </c>
      <c r="EX49" s="497">
        <f>IFERROR(INDEX(Sheep!$R$319:$R$326,EX48,1),0)</f>
        <v>44201</v>
      </c>
      <c r="EY49" s="497">
        <f>IFERROR(INDEX(Sheep!$R$319:$R$326,EY48,1),0)</f>
        <v>44201</v>
      </c>
      <c r="EZ49" s="497">
        <f>IFERROR(INDEX(Sheep!$R$319:$R$326,EZ48,1),0)</f>
        <v>44201</v>
      </c>
      <c r="FA49" s="497">
        <f>IFERROR(INDEX(Sheep!$R$319:$R$326,FA48,1),0)</f>
        <v>44201</v>
      </c>
      <c r="FB49" s="497">
        <f>IFERROR(INDEX(Sheep!$R$319:$R$326,FB48,1),0)</f>
        <v>44201</v>
      </c>
      <c r="FC49" s="497">
        <f>IFERROR(INDEX(Sheep!$R$319:$R$326,FC48,1),0)</f>
        <v>44201</v>
      </c>
      <c r="FD49" s="497">
        <f>IFERROR(INDEX(Sheep!$R$319:$R$326,FD48,1),0)</f>
        <v>44201</v>
      </c>
      <c r="FE49" s="497">
        <f>IFERROR(INDEX(Sheep!$R$319:$R$326,FE48,1),0)</f>
        <v>44201</v>
      </c>
      <c r="FF49" s="497">
        <f>IFERROR(INDEX(Sheep!$R$319:$R$326,FF48,1),0)</f>
        <v>44201</v>
      </c>
      <c r="FG49" s="497">
        <f>IFERROR(INDEX(Sheep!$R$319:$R$326,FG48,1),0)</f>
        <v>44201</v>
      </c>
      <c r="FH49" s="497">
        <f>IFERROR(INDEX(Sheep!$R$319:$R$326,FH48,1),0)</f>
        <v>44201</v>
      </c>
      <c r="FI49" s="497">
        <f>IFERROR(INDEX(Sheep!$R$319:$R$326,FI48,1),0)</f>
        <v>44201</v>
      </c>
      <c r="FJ49" s="497">
        <f>IFERROR(INDEX(Sheep!$R$319:$R$326,FJ48,1),0)</f>
        <v>44201</v>
      </c>
      <c r="FK49" s="497">
        <f>IFERROR(INDEX(Sheep!$R$319:$R$326,FK48,1),0)</f>
        <v>44566</v>
      </c>
      <c r="FL49" s="497">
        <f>IFERROR(INDEX(Sheep!$R$319:$R$326,FL48,1),0)</f>
        <v>44566</v>
      </c>
      <c r="FM49" s="497">
        <f>IFERROR(INDEX(Sheep!$R$319:$R$326,FM48,1),0)</f>
        <v>44566</v>
      </c>
      <c r="FN49" s="497">
        <f>IFERROR(INDEX(Sheep!$R$319:$R$326,FN48,1),0)</f>
        <v>44566</v>
      </c>
      <c r="FO49" s="497">
        <f>IFERROR(INDEX(Sheep!$R$319:$R$326,FO48,1),0)</f>
        <v>44566</v>
      </c>
      <c r="FP49" s="497">
        <f>IFERROR(INDEX(Sheep!$R$319:$R$326,FP48,1),0)</f>
        <v>44566</v>
      </c>
      <c r="FQ49" s="497">
        <f>IFERROR(INDEX(Sheep!$R$319:$R$326,FQ48,1),0)</f>
        <v>44566</v>
      </c>
      <c r="FR49" s="497">
        <f>IFERROR(INDEX(Sheep!$R$319:$R$326,FR48,1),0)</f>
        <v>44566</v>
      </c>
      <c r="FS49" s="497">
        <f>IFERROR(INDEX(Sheep!$R$319:$R$326,FS48,1),0)</f>
        <v>44566</v>
      </c>
      <c r="FT49" s="497">
        <f>IFERROR(INDEX(Sheep!$R$319:$R$326,FT48,1),0)</f>
        <v>44566</v>
      </c>
      <c r="FU49" s="497">
        <f>IFERROR(INDEX(Sheep!$R$319:$R$326,FU48,1),0)</f>
        <v>44566</v>
      </c>
      <c r="FV49" s="497">
        <f>IFERROR(INDEX(Sheep!$R$319:$R$326,FV48,1),0)</f>
        <v>44566</v>
      </c>
      <c r="FW49" s="497">
        <f>IFERROR(INDEX(Sheep!$R$319:$R$326,FW48,1),0)</f>
        <v>44566</v>
      </c>
      <c r="FX49" s="497">
        <f>IFERROR(INDEX(Sheep!$R$319:$R$326,FX48,1),0)</f>
        <v>44566</v>
      </c>
      <c r="FY49" s="497">
        <f>IFERROR(INDEX(Sheep!$R$319:$R$326,FY48,1),0)</f>
        <v>44566</v>
      </c>
      <c r="FZ49" s="497">
        <f>IFERROR(INDEX(Sheep!$R$319:$R$326,FZ48,1),0)</f>
        <v>44566</v>
      </c>
      <c r="GA49" s="497">
        <f>IFERROR(INDEX(Sheep!$R$319:$R$326,GA48,1),0)</f>
        <v>44566</v>
      </c>
      <c r="GB49" s="497">
        <f>IFERROR(INDEX(Sheep!$R$319:$R$326,GB48,1),0)</f>
        <v>44566</v>
      </c>
      <c r="GC49" s="497">
        <f>IFERROR(INDEX(Sheep!$R$319:$R$326,GC48,1),0)</f>
        <v>44566</v>
      </c>
      <c r="GD49" s="497">
        <f>IFERROR(INDEX(Sheep!$R$319:$R$326,GD48,1),0)</f>
        <v>44566</v>
      </c>
      <c r="GE49" s="497">
        <f>IFERROR(INDEX(Sheep!$R$319:$R$326,GE48,1),0)</f>
        <v>44566</v>
      </c>
      <c r="GF49" s="497">
        <f>IFERROR(INDEX(Sheep!$R$319:$R$326,GF48,1),0)</f>
        <v>44566</v>
      </c>
      <c r="GG49" s="497">
        <f>IFERROR(INDEX(Sheep!$R$319:$R$326,GG48,1),0)</f>
        <v>44566</v>
      </c>
      <c r="GH49" s="497">
        <f>IFERROR(INDEX(Sheep!$R$319:$R$326,GH48,1),0)</f>
        <v>44566</v>
      </c>
      <c r="GI49" s="497">
        <f>IFERROR(INDEX(Sheep!$R$319:$R$326,GI48,1),0)</f>
        <v>44566</v>
      </c>
      <c r="GJ49" s="497">
        <f>IFERROR(INDEX(Sheep!$R$319:$R$326,GJ48,1),0)</f>
        <v>44566</v>
      </c>
      <c r="GK49" s="497">
        <f>IFERROR(INDEX(Sheep!$R$319:$R$326,GK48,1),0)</f>
        <v>44566</v>
      </c>
      <c r="GL49" s="497">
        <f>IFERROR(INDEX(Sheep!$R$319:$R$326,GL48,1),0)</f>
        <v>44566</v>
      </c>
      <c r="GM49" s="497">
        <f>IFERROR(INDEX(Sheep!$R$319:$R$326,GM48,1),0)</f>
        <v>44566</v>
      </c>
      <c r="GN49" s="497">
        <f>IFERROR(INDEX(Sheep!$R$319:$R$326,GN48,1),0)</f>
        <v>44566</v>
      </c>
      <c r="GO49" s="497">
        <f>IFERROR(INDEX(Sheep!$R$319:$R$326,GO48,1),0)</f>
        <v>44566</v>
      </c>
      <c r="GP49" s="497">
        <f>IFERROR(INDEX(Sheep!$R$319:$R$326,GP48,1),0)</f>
        <v>44566</v>
      </c>
      <c r="GQ49" s="497">
        <f>IFERROR(INDEX(Sheep!$R$319:$R$326,GQ48,1),0)</f>
        <v>44566</v>
      </c>
      <c r="GR49" s="497">
        <f>IFERROR(INDEX(Sheep!$R$319:$R$326,GR48,1),0)</f>
        <v>44566</v>
      </c>
      <c r="GS49" s="497">
        <f>IFERROR(INDEX(Sheep!$R$319:$R$326,GS48,1),0)</f>
        <v>44566</v>
      </c>
      <c r="GT49" s="497">
        <f>IFERROR(INDEX(Sheep!$R$319:$R$326,GT48,1),0)</f>
        <v>44566</v>
      </c>
      <c r="GU49" s="497">
        <f>IFERROR(INDEX(Sheep!$R$319:$R$326,GU48,1),0)</f>
        <v>44566</v>
      </c>
      <c r="GV49" s="497">
        <f>IFERROR(INDEX(Sheep!$R$319:$R$326,GV48,1),0)</f>
        <v>44566</v>
      </c>
      <c r="GW49" s="497">
        <f>IFERROR(INDEX(Sheep!$R$319:$R$326,GW48,1),0)</f>
        <v>44566</v>
      </c>
      <c r="GX49" s="497">
        <f>IFERROR(INDEX(Sheep!$R$319:$R$326,GX48,1),0)</f>
        <v>44566</v>
      </c>
      <c r="GY49" s="497">
        <f>IFERROR(INDEX(Sheep!$R$319:$R$326,GY48,1),0)</f>
        <v>44566</v>
      </c>
      <c r="GZ49" s="497">
        <f>IFERROR(INDEX(Sheep!$R$319:$R$326,GZ48,1),0)</f>
        <v>44566</v>
      </c>
      <c r="HA49" s="497">
        <f>IFERROR(INDEX(Sheep!$R$319:$R$326,HA48,1),0)</f>
        <v>44566</v>
      </c>
      <c r="HB49" s="497">
        <f>IFERROR(INDEX(Sheep!$R$319:$R$326,HB48,1),0)</f>
        <v>44566</v>
      </c>
      <c r="HC49" s="497">
        <f>IFERROR(INDEX(Sheep!$R$319:$R$326,HC48,1),0)</f>
        <v>44566</v>
      </c>
      <c r="HD49" s="497">
        <f>IFERROR(INDEX(Sheep!$R$319:$R$326,HD48,1),0)</f>
        <v>44566</v>
      </c>
      <c r="HE49" s="497">
        <f>IFERROR(INDEX(Sheep!$R$319:$R$326,HE48,1),0)</f>
        <v>44566</v>
      </c>
      <c r="HF49" s="497">
        <f>IFERROR(INDEX(Sheep!$R$319:$R$326,HF48,1),0)</f>
        <v>44566</v>
      </c>
      <c r="HG49" s="497">
        <f>IFERROR(INDEX(Sheep!$R$319:$R$326,HG48,1),0)</f>
        <v>44566</v>
      </c>
      <c r="HH49" s="497">
        <f>IFERROR(INDEX(Sheep!$R$319:$R$326,HH48,1),0)</f>
        <v>44566</v>
      </c>
      <c r="HI49" s="497">
        <f>IFERROR(INDEX(Sheep!$R$319:$R$326,HI48,1),0)</f>
        <v>44566</v>
      </c>
      <c r="HJ49" s="497">
        <f>IFERROR(INDEX(Sheep!$R$319:$R$326,HJ48,1),0)</f>
        <v>44566</v>
      </c>
      <c r="HK49" s="497">
        <f>IFERROR(INDEX(Sheep!$R$319:$R$326,HK48,1),0)</f>
        <v>44931</v>
      </c>
      <c r="HL49" s="497">
        <f>IFERROR(INDEX(Sheep!$R$319:$R$326,HL48,1),0)</f>
        <v>44931</v>
      </c>
      <c r="HM49" s="497">
        <f>IFERROR(INDEX(Sheep!$R$319:$R$326,HM48,1),0)</f>
        <v>44931</v>
      </c>
      <c r="HN49" s="497">
        <f>IFERROR(INDEX(Sheep!$R$319:$R$326,HN48,1),0)</f>
        <v>44931</v>
      </c>
      <c r="HO49" s="497">
        <f>IFERROR(INDEX(Sheep!$R$319:$R$326,HO48,1),0)</f>
        <v>44931</v>
      </c>
      <c r="HP49" s="497">
        <f>IFERROR(INDEX(Sheep!$R$319:$R$326,HP48,1),0)</f>
        <v>44931</v>
      </c>
      <c r="HQ49" s="497">
        <f>IFERROR(INDEX(Sheep!$R$319:$R$326,HQ48,1),0)</f>
        <v>44931</v>
      </c>
      <c r="HR49" s="497">
        <f>IFERROR(INDEX(Sheep!$R$319:$R$326,HR48,1),0)</f>
        <v>44931</v>
      </c>
      <c r="HS49" s="497">
        <f>IFERROR(INDEX(Sheep!$R$319:$R$326,HS48,1),0)</f>
        <v>44931</v>
      </c>
      <c r="HT49" s="497">
        <f>IFERROR(INDEX(Sheep!$R$319:$R$326,HT48,1),0)</f>
        <v>44931</v>
      </c>
      <c r="HU49" s="497">
        <f>IFERROR(INDEX(Sheep!$R$319:$R$326,HU48,1),0)</f>
        <v>44931</v>
      </c>
      <c r="HV49" s="497">
        <f>IFERROR(INDEX(Sheep!$R$319:$R$326,HV48,1),0)</f>
        <v>44931</v>
      </c>
      <c r="HW49" s="497">
        <f>IFERROR(INDEX(Sheep!$R$319:$R$326,HW48,1),0)</f>
        <v>44931</v>
      </c>
      <c r="HX49" s="497">
        <f>IFERROR(INDEX(Sheep!$R$319:$R$326,HX48,1),0)</f>
        <v>44931</v>
      </c>
      <c r="HY49" s="497">
        <f>IFERROR(INDEX(Sheep!$R$319:$R$326,HY48,1),0)</f>
        <v>44931</v>
      </c>
      <c r="HZ49" s="497">
        <f>IFERROR(INDEX(Sheep!$R$319:$R$326,HZ48,1),0)</f>
        <v>44931</v>
      </c>
      <c r="IA49" s="497">
        <f>IFERROR(INDEX(Sheep!$R$319:$R$326,IA48,1),0)</f>
        <v>44931</v>
      </c>
      <c r="IB49" s="497">
        <f>IFERROR(INDEX(Sheep!$R$319:$R$326,IB48,1),0)</f>
        <v>44931</v>
      </c>
      <c r="IC49" s="497">
        <f>IFERROR(INDEX(Sheep!$R$319:$R$326,IC48,1),0)</f>
        <v>44931</v>
      </c>
      <c r="ID49" s="497">
        <f>IFERROR(INDEX(Sheep!$R$319:$R$326,ID48,1),0)</f>
        <v>44931</v>
      </c>
      <c r="IE49" s="497">
        <f>IFERROR(INDEX(Sheep!$R$319:$R$326,IE48,1),0)</f>
        <v>44931</v>
      </c>
      <c r="IF49" s="497">
        <f>IFERROR(INDEX(Sheep!$R$319:$R$326,IF48,1),0)</f>
        <v>44931</v>
      </c>
      <c r="IG49" s="497">
        <f>IFERROR(INDEX(Sheep!$R$319:$R$326,IG48,1),0)</f>
        <v>44931</v>
      </c>
      <c r="IH49" s="497">
        <f>IFERROR(INDEX(Sheep!$R$319:$R$326,IH48,1),0)</f>
        <v>44931</v>
      </c>
      <c r="II49" s="497">
        <f>IFERROR(INDEX(Sheep!$R$319:$R$326,II48,1),0)</f>
        <v>44931</v>
      </c>
      <c r="IJ49" s="497">
        <f>IFERROR(INDEX(Sheep!$R$319:$R$326,IJ48,1),0)</f>
        <v>44931</v>
      </c>
      <c r="IK49" s="497">
        <f>IFERROR(INDEX(Sheep!$R$319:$R$326,IK48,1),0)</f>
        <v>44931</v>
      </c>
      <c r="IL49" s="497">
        <f>IFERROR(INDEX(Sheep!$R$319:$R$326,IL48,1),0)</f>
        <v>44931</v>
      </c>
      <c r="IM49" s="497">
        <f>IFERROR(INDEX(Sheep!$R$319:$R$326,IM48,1),0)</f>
        <v>44931</v>
      </c>
      <c r="IN49" s="497">
        <f>IFERROR(INDEX(Sheep!$R$319:$R$326,IN48,1),0)</f>
        <v>44931</v>
      </c>
      <c r="IO49" s="497">
        <f>IFERROR(INDEX(Sheep!$R$319:$R$326,IO48,1),0)</f>
        <v>44931</v>
      </c>
      <c r="IP49" s="497">
        <f>IFERROR(INDEX(Sheep!$R$319:$R$326,IP48,1),0)</f>
        <v>44931</v>
      </c>
      <c r="IQ49" s="497">
        <f>IFERROR(INDEX(Sheep!$R$319:$R$326,IQ48,1),0)</f>
        <v>44931</v>
      </c>
      <c r="IR49" s="497">
        <f>IFERROR(INDEX(Sheep!$R$319:$R$326,IR48,1),0)</f>
        <v>44931</v>
      </c>
      <c r="IS49" s="497">
        <f>IFERROR(INDEX(Sheep!$R$319:$R$326,IS48,1),0)</f>
        <v>44931</v>
      </c>
      <c r="IT49" s="497">
        <f>IFERROR(INDEX(Sheep!$R$319:$R$326,IT48,1),0)</f>
        <v>44931</v>
      </c>
      <c r="IU49" s="497">
        <f>IFERROR(INDEX(Sheep!$R$319:$R$326,IU48,1),0)</f>
        <v>44931</v>
      </c>
      <c r="IV49" s="497">
        <f>IFERROR(INDEX(Sheep!$R$319:$R$326,IV48,1),0)</f>
        <v>44931</v>
      </c>
      <c r="IW49" s="497">
        <f>IFERROR(INDEX(Sheep!$R$319:$R$326,IW48,1),0)</f>
        <v>44931</v>
      </c>
      <c r="IX49" s="497">
        <f>IFERROR(INDEX(Sheep!$R$319:$R$326,IX48,1),0)</f>
        <v>44931</v>
      </c>
      <c r="IY49" s="497">
        <f>IFERROR(INDEX(Sheep!$R$319:$R$326,IY48,1),0)</f>
        <v>44931</v>
      </c>
      <c r="IZ49" s="497">
        <f>IFERROR(INDEX(Sheep!$R$319:$R$326,IZ48,1),0)</f>
        <v>44931</v>
      </c>
      <c r="JA49" s="497">
        <f>IFERROR(INDEX(Sheep!$R$319:$R$326,JA48,1),0)</f>
        <v>44931</v>
      </c>
      <c r="JB49" s="497">
        <f>IFERROR(INDEX(Sheep!$R$319:$R$326,JB48,1),0)</f>
        <v>44931</v>
      </c>
      <c r="JC49" s="497">
        <f>IFERROR(INDEX(Sheep!$R$319:$R$326,JC48,1),0)</f>
        <v>44931</v>
      </c>
      <c r="JD49" s="497">
        <f>IFERROR(INDEX(Sheep!$R$319:$R$326,JD48,1),0)</f>
        <v>44931</v>
      </c>
      <c r="JE49" s="497">
        <f>IFERROR(INDEX(Sheep!$R$319:$R$326,JE48,1),0)</f>
        <v>44931</v>
      </c>
      <c r="JF49" s="497">
        <f>IFERROR(INDEX(Sheep!$R$319:$R$326,JF48,1),0)</f>
        <v>44931</v>
      </c>
      <c r="JG49" s="497">
        <f>IFERROR(INDEX(Sheep!$R$319:$R$326,JG48,1),0)</f>
        <v>44931</v>
      </c>
      <c r="JH49" s="497">
        <f>IFERROR(INDEX(Sheep!$R$319:$R$326,JH48,1),0)</f>
        <v>44931</v>
      </c>
      <c r="JI49" s="497">
        <f>IFERROR(INDEX(Sheep!$R$319:$R$326,JI48,1),0)</f>
        <v>44931</v>
      </c>
      <c r="JJ49" s="497">
        <f>IFERROR(INDEX(Sheep!$R$319:$R$326,JJ48,1),0)</f>
        <v>44931</v>
      </c>
      <c r="JK49" s="497">
        <f>IFERROR(INDEX(Sheep!$R$319:$R$326,JK48,1),0)</f>
        <v>45297</v>
      </c>
      <c r="JL49" s="497">
        <f>IFERROR(INDEX(Sheep!$R$319:$R$326,JL48,1),0)</f>
        <v>45297</v>
      </c>
      <c r="JM49" s="497">
        <f>IFERROR(INDEX(Sheep!$R$319:$R$326,JM48,1),0)</f>
        <v>45297</v>
      </c>
      <c r="JN49" s="497">
        <f>IFERROR(INDEX(Sheep!$R$319:$R$326,JN48,1),0)</f>
        <v>45297</v>
      </c>
      <c r="JO49" s="497">
        <f>IFERROR(INDEX(Sheep!$R$319:$R$326,JO48,1),0)</f>
        <v>45297</v>
      </c>
      <c r="JP49" s="497">
        <f>IFERROR(INDEX(Sheep!$R$319:$R$326,JP48,1),0)</f>
        <v>45297</v>
      </c>
      <c r="JQ49" s="497">
        <f>IFERROR(INDEX(Sheep!$R$319:$R$326,JQ48,1),0)</f>
        <v>45297</v>
      </c>
      <c r="JR49" s="497">
        <f>IFERROR(INDEX(Sheep!$R$319:$R$326,JR48,1),0)</f>
        <v>45297</v>
      </c>
      <c r="JS49" s="497">
        <f>IFERROR(INDEX(Sheep!$R$319:$R$326,JS48,1),0)</f>
        <v>45297</v>
      </c>
      <c r="JT49" s="497">
        <f>IFERROR(INDEX(Sheep!$R$319:$R$326,JT48,1),0)</f>
        <v>45297</v>
      </c>
      <c r="JU49" s="497">
        <f>IFERROR(INDEX(Sheep!$R$319:$R$326,JU48,1),0)</f>
        <v>45297</v>
      </c>
      <c r="JV49" s="497">
        <f>IFERROR(INDEX(Sheep!$R$319:$R$326,JV48,1),0)</f>
        <v>45297</v>
      </c>
      <c r="JW49" s="497">
        <f>IFERROR(INDEX(Sheep!$R$319:$R$326,JW48,1),0)</f>
        <v>45297</v>
      </c>
      <c r="JX49" s="497">
        <f>IFERROR(INDEX(Sheep!$R$319:$R$326,JX48,1),0)</f>
        <v>45297</v>
      </c>
      <c r="JY49" s="497">
        <f>IFERROR(INDEX(Sheep!$R$319:$R$326,JY48,1),0)</f>
        <v>45297</v>
      </c>
      <c r="JZ49" s="497">
        <f>IFERROR(INDEX(Sheep!$R$319:$R$326,JZ48,1),0)</f>
        <v>45297</v>
      </c>
      <c r="KA49" s="497">
        <f>IFERROR(INDEX(Sheep!$R$319:$R$326,KA48,1),0)</f>
        <v>45297</v>
      </c>
      <c r="KB49" s="497">
        <f>IFERROR(INDEX(Sheep!$R$319:$R$326,KB48,1),0)</f>
        <v>45297</v>
      </c>
      <c r="KC49" s="497">
        <f>IFERROR(INDEX(Sheep!$R$319:$R$326,KC48,1),0)</f>
        <v>45297</v>
      </c>
      <c r="KD49" s="497">
        <f>IFERROR(INDEX(Sheep!$R$319:$R$326,KD48,1),0)</f>
        <v>45297</v>
      </c>
      <c r="KE49" s="497">
        <f>IFERROR(INDEX(Sheep!$R$319:$R$326,KE48,1),0)</f>
        <v>45297</v>
      </c>
      <c r="KF49" s="497">
        <f>IFERROR(INDEX(Sheep!$R$319:$R$326,KF48,1),0)</f>
        <v>45297</v>
      </c>
      <c r="KG49" s="497">
        <f>IFERROR(INDEX(Sheep!$R$319:$R$326,KG48,1),0)</f>
        <v>45297</v>
      </c>
      <c r="KH49" s="497">
        <f>IFERROR(INDEX(Sheep!$R$319:$R$326,KH48,1),0)</f>
        <v>45297</v>
      </c>
      <c r="KI49" s="497">
        <f>IFERROR(INDEX(Sheep!$R$319:$R$326,KI48,1),0)</f>
        <v>45297</v>
      </c>
      <c r="KJ49" s="497">
        <f>IFERROR(INDEX(Sheep!$R$319:$R$326,KJ48,1),0)</f>
        <v>45297</v>
      </c>
      <c r="KK49" s="497">
        <f>IFERROR(INDEX(Sheep!$R$319:$R$326,KK48,1),0)</f>
        <v>45297</v>
      </c>
      <c r="KL49" s="497">
        <f>IFERROR(INDEX(Sheep!$R$319:$R$326,KL48,1),0)</f>
        <v>45297</v>
      </c>
      <c r="KM49" s="497">
        <f>IFERROR(INDEX(Sheep!$R$319:$R$326,KM48,1),0)</f>
        <v>45297</v>
      </c>
      <c r="KN49" s="497">
        <f>IFERROR(INDEX(Sheep!$R$319:$R$326,KN48,1),0)</f>
        <v>45297</v>
      </c>
      <c r="KO49" s="497">
        <f>IFERROR(INDEX(Sheep!$R$319:$R$326,KO48,1),0)</f>
        <v>45297</v>
      </c>
      <c r="KP49" s="497">
        <f>IFERROR(INDEX(Sheep!$R$319:$R$326,KP48,1),0)</f>
        <v>45297</v>
      </c>
      <c r="KQ49" s="497">
        <f>IFERROR(INDEX(Sheep!$R$319:$R$326,KQ48,1),0)</f>
        <v>45297</v>
      </c>
      <c r="KR49" s="497">
        <f>IFERROR(INDEX(Sheep!$R$319:$R$326,KR48,1),0)</f>
        <v>45297</v>
      </c>
      <c r="KS49" s="497">
        <f>IFERROR(INDEX(Sheep!$R$319:$R$326,KS48,1),0)</f>
        <v>45297</v>
      </c>
      <c r="KT49" s="497">
        <f>IFERROR(INDEX(Sheep!$R$319:$R$326,KT48,1),0)</f>
        <v>45297</v>
      </c>
      <c r="KU49" s="497">
        <f>IFERROR(INDEX(Sheep!$R$319:$R$326,KU48,1),0)</f>
        <v>45297</v>
      </c>
      <c r="KV49" s="497">
        <f>IFERROR(INDEX(Sheep!$R$319:$R$326,KV48,1),0)</f>
        <v>45297</v>
      </c>
      <c r="KW49" s="497">
        <f>IFERROR(INDEX(Sheep!$R$319:$R$326,KW48,1),0)</f>
        <v>45297</v>
      </c>
      <c r="KX49" s="497">
        <f>IFERROR(INDEX(Sheep!$R$319:$R$326,KX48,1),0)</f>
        <v>45297</v>
      </c>
      <c r="KY49" s="497">
        <f>IFERROR(INDEX(Sheep!$R$319:$R$326,KY48,1),0)</f>
        <v>45297</v>
      </c>
      <c r="KZ49" s="497">
        <f>IFERROR(INDEX(Sheep!$R$319:$R$326,KZ48,1),0)</f>
        <v>45297</v>
      </c>
      <c r="LA49" s="497">
        <f>IFERROR(INDEX(Sheep!$R$319:$R$326,LA48,1),0)</f>
        <v>45297</v>
      </c>
      <c r="LB49" s="497">
        <f>IFERROR(INDEX(Sheep!$R$319:$R$326,LB48,1),0)</f>
        <v>45297</v>
      </c>
      <c r="LC49" s="497">
        <f>IFERROR(INDEX(Sheep!$R$319:$R$326,LC48,1),0)</f>
        <v>45297</v>
      </c>
      <c r="LD49" s="497">
        <f>IFERROR(INDEX(Sheep!$R$319:$R$326,LD48,1),0)</f>
        <v>45297</v>
      </c>
      <c r="LE49" s="497">
        <f>IFERROR(INDEX(Sheep!$R$319:$R$326,LE48,1),0)</f>
        <v>45297</v>
      </c>
      <c r="LF49" s="497">
        <f>IFERROR(INDEX(Sheep!$R$319:$R$326,LF48,1),0)</f>
        <v>45297</v>
      </c>
      <c r="LG49" s="497">
        <f>IFERROR(INDEX(Sheep!$R$319:$R$326,LG48,1),0)</f>
        <v>45297</v>
      </c>
      <c r="LH49" s="497">
        <f>IFERROR(INDEX(Sheep!$R$319:$R$326,LH48,1),0)</f>
        <v>45297</v>
      </c>
      <c r="LI49" s="497">
        <f>IFERROR(INDEX(Sheep!$R$319:$R$326,LI48,1),0)</f>
        <v>45297</v>
      </c>
      <c r="LJ49" s="497">
        <f>IFERROR(INDEX(Sheep!$R$319:$R$326,LJ48,1),0)</f>
        <v>45297</v>
      </c>
      <c r="LK49" s="497">
        <f>IFERROR(INDEX(Sheep!$R$319:$R$326,LK48,1),0)</f>
        <v>45662</v>
      </c>
      <c r="LL49" s="497">
        <f>IFERROR(INDEX(Sheep!$R$319:$R$326,LL48,1),0)</f>
        <v>45662</v>
      </c>
      <c r="LM49" s="497">
        <f>IFERROR(INDEX(Sheep!$R$319:$R$326,LM48,1),0)</f>
        <v>45662</v>
      </c>
      <c r="LN49" s="497">
        <f>IFERROR(INDEX(Sheep!$R$319:$R$326,LN48,1),0)</f>
        <v>45662</v>
      </c>
      <c r="LO49" s="497">
        <f>IFERROR(INDEX(Sheep!$R$319:$R$326,LO48,1),0)</f>
        <v>45662</v>
      </c>
      <c r="LP49" s="497">
        <f>IFERROR(INDEX(Sheep!$R$319:$R$326,LP48,1),0)</f>
        <v>45662</v>
      </c>
      <c r="LQ49" s="497">
        <f>IFERROR(INDEX(Sheep!$R$319:$R$326,LQ48,1),0)</f>
        <v>45662</v>
      </c>
      <c r="LR49" s="497">
        <f>IFERROR(INDEX(Sheep!$R$319:$R$326,LR48,1),0)</f>
        <v>45662</v>
      </c>
      <c r="LS49" s="497">
        <f>IFERROR(INDEX(Sheep!$R$319:$R$326,LS48,1),0)</f>
        <v>45662</v>
      </c>
      <c r="LT49" s="497">
        <f>IFERROR(INDEX(Sheep!$R$319:$R$326,LT48,1),0)</f>
        <v>45662</v>
      </c>
      <c r="LU49" s="497">
        <f>IFERROR(INDEX(Sheep!$R$319:$R$326,LU48,1),0)</f>
        <v>45662</v>
      </c>
      <c r="LV49" s="497">
        <f>IFERROR(INDEX(Sheep!$R$319:$R$326,LV48,1),0)</f>
        <v>45662</v>
      </c>
      <c r="LW49" s="497">
        <f>IFERROR(INDEX(Sheep!$R$319:$R$326,LW48,1),0)</f>
        <v>45662</v>
      </c>
      <c r="LX49" s="497">
        <f>IFERROR(INDEX(Sheep!$R$319:$R$326,LX48,1),0)</f>
        <v>45662</v>
      </c>
      <c r="LY49" s="497">
        <f>IFERROR(INDEX(Sheep!$R$319:$R$326,LY48,1),0)</f>
        <v>45662</v>
      </c>
      <c r="LZ49" s="497">
        <f>IFERROR(INDEX(Sheep!$R$319:$R$326,LZ48,1),0)</f>
        <v>45662</v>
      </c>
      <c r="MA49" s="497">
        <f>IFERROR(INDEX(Sheep!$R$319:$R$326,MA48,1),0)</f>
        <v>45662</v>
      </c>
      <c r="MB49" s="497">
        <f>IFERROR(INDEX(Sheep!$R$319:$R$326,MB48,1),0)</f>
        <v>45662</v>
      </c>
      <c r="MC49" s="497">
        <f>IFERROR(INDEX(Sheep!$R$319:$R$326,MC48,1),0)</f>
        <v>45662</v>
      </c>
      <c r="MD49" s="497">
        <f>IFERROR(INDEX(Sheep!$R$319:$R$326,MD48,1),0)</f>
        <v>45662</v>
      </c>
      <c r="ME49" s="497">
        <f>IFERROR(INDEX(Sheep!$R$319:$R$326,ME48,1),0)</f>
        <v>45662</v>
      </c>
      <c r="MF49" s="497">
        <f>IFERROR(INDEX(Sheep!$R$319:$R$326,MF48,1),0)</f>
        <v>45662</v>
      </c>
      <c r="MG49" s="497">
        <f>IFERROR(INDEX(Sheep!$R$319:$R$326,MG48,1),0)</f>
        <v>45662</v>
      </c>
      <c r="MH49" s="497">
        <f>IFERROR(INDEX(Sheep!$R$319:$R$326,MH48,1),0)</f>
        <v>45662</v>
      </c>
      <c r="MI49" s="497">
        <f>IFERROR(INDEX(Sheep!$R$319:$R$326,MI48,1),0)</f>
        <v>45662</v>
      </c>
      <c r="MJ49" s="497">
        <f>IFERROR(INDEX(Sheep!$R$319:$R$326,MJ48,1),0)</f>
        <v>45662</v>
      </c>
      <c r="MK49" s="497">
        <f>IFERROR(INDEX(Sheep!$R$319:$R$326,MK48,1),0)</f>
        <v>45662</v>
      </c>
      <c r="ML49" s="497">
        <f>IFERROR(INDEX(Sheep!$R$319:$R$326,ML48,1),0)</f>
        <v>45662</v>
      </c>
      <c r="MM49" s="497">
        <f>IFERROR(INDEX(Sheep!$R$319:$R$326,MM48,1),0)</f>
        <v>45662</v>
      </c>
      <c r="MN49" s="497">
        <f>IFERROR(INDEX(Sheep!$R$319:$R$326,MN48,1),0)</f>
        <v>45662</v>
      </c>
      <c r="MO49" s="497">
        <f>IFERROR(INDEX(Sheep!$R$319:$R$326,MO48,1),0)</f>
        <v>45662</v>
      </c>
      <c r="MP49" s="497">
        <f>IFERROR(INDEX(Sheep!$R$319:$R$326,MP48,1),0)</f>
        <v>45662</v>
      </c>
      <c r="MQ49" s="497">
        <f>IFERROR(INDEX(Sheep!$R$319:$R$326,MQ48,1),0)</f>
        <v>45662</v>
      </c>
      <c r="MR49" s="497">
        <f>IFERROR(INDEX(Sheep!$R$319:$R$326,MR48,1),0)</f>
        <v>45662</v>
      </c>
      <c r="MS49" s="497">
        <f>IFERROR(INDEX(Sheep!$R$319:$R$326,MS48,1),0)</f>
        <v>45662</v>
      </c>
      <c r="MT49" s="497">
        <f>IFERROR(INDEX(Sheep!$R$319:$R$326,MT48,1),0)</f>
        <v>45662</v>
      </c>
      <c r="MU49" s="497">
        <f>IFERROR(INDEX(Sheep!$R$319:$R$326,MU48,1),0)</f>
        <v>45662</v>
      </c>
      <c r="MV49" s="497">
        <f>IFERROR(INDEX(Sheep!$R$319:$R$326,MV48,1),0)</f>
        <v>45662</v>
      </c>
      <c r="MW49" s="497">
        <f>IFERROR(INDEX(Sheep!$R$319:$R$326,MW48,1),0)</f>
        <v>45662</v>
      </c>
      <c r="MX49" s="497">
        <f>IFERROR(INDEX(Sheep!$R$319:$R$326,MX48,1),0)</f>
        <v>45662</v>
      </c>
      <c r="MY49" s="497">
        <f>IFERROR(INDEX(Sheep!$R$319:$R$326,MY48,1),0)</f>
        <v>45662</v>
      </c>
      <c r="MZ49" s="497">
        <f>IFERROR(INDEX(Sheep!$R$319:$R$326,MZ48,1),0)</f>
        <v>45662</v>
      </c>
      <c r="NA49" s="497">
        <f>IFERROR(INDEX(Sheep!$R$319:$R$326,NA48,1),0)</f>
        <v>45662</v>
      </c>
      <c r="NB49" s="497">
        <f>IFERROR(INDEX(Sheep!$R$319:$R$326,NB48,1),0)</f>
        <v>45662</v>
      </c>
      <c r="NC49" s="497">
        <f>IFERROR(INDEX(Sheep!$R$319:$R$326,NC48,1),0)</f>
        <v>45662</v>
      </c>
      <c r="ND49" s="497">
        <f>IFERROR(INDEX(Sheep!$R$319:$R$326,ND48,1),0)</f>
        <v>45662</v>
      </c>
      <c r="NE49" s="497">
        <f>IFERROR(INDEX(Sheep!$R$319:$R$326,NE48,1),0)</f>
        <v>45662</v>
      </c>
      <c r="NF49" s="497">
        <f>IFERROR(INDEX(Sheep!$R$319:$R$326,NF48,1),0)</f>
        <v>45662</v>
      </c>
      <c r="NG49" s="497">
        <f>IFERROR(INDEX(Sheep!$R$319:$R$326,NG48,1),0)</f>
        <v>45662</v>
      </c>
      <c r="NH49" s="497">
        <f>IFERROR(INDEX(Sheep!$R$319:$R$326,NH48,1),0)</f>
        <v>45662</v>
      </c>
      <c r="NI49" s="497">
        <f>IFERROR(INDEX(Sheep!$R$319:$R$326,NI48,1),0)</f>
        <v>45662</v>
      </c>
      <c r="NJ49" s="497">
        <f>IFERROR(INDEX(Sheep!$R$319:$R$326,NJ48,1),0)</f>
        <v>45662</v>
      </c>
      <c r="NK49" s="497">
        <f>IFERROR(INDEX(Sheep!$R$319:$R$326,NK48,1),0)</f>
        <v>46027</v>
      </c>
      <c r="NL49" s="497">
        <f>IFERROR(INDEX(Sheep!$R$319:$R$326,NL48,1),0)</f>
        <v>46027</v>
      </c>
      <c r="NM49" s="497">
        <f>IFERROR(INDEX(Sheep!$R$319:$R$326,NM48,1),0)</f>
        <v>46027</v>
      </c>
      <c r="NN49" s="497">
        <f>IFERROR(INDEX(Sheep!$R$319:$R$326,NN48,1),0)</f>
        <v>46027</v>
      </c>
      <c r="NO49" s="497">
        <f>IFERROR(INDEX(Sheep!$R$319:$R$326,NO48,1),0)</f>
        <v>46027</v>
      </c>
      <c r="NP49" s="497">
        <f>IFERROR(INDEX(Sheep!$R$319:$R$326,NP48,1),0)</f>
        <v>46027</v>
      </c>
      <c r="NQ49" s="497">
        <f>IFERROR(INDEX(Sheep!$R$319:$R$326,NQ48,1),0)</f>
        <v>46027</v>
      </c>
      <c r="NR49" s="497">
        <f>IFERROR(INDEX(Sheep!$R$319:$R$326,NR48,1),0)</f>
        <v>46027</v>
      </c>
      <c r="NS49" s="497">
        <f>IFERROR(INDEX(Sheep!$R$319:$R$326,NS48,1),0)</f>
        <v>46027</v>
      </c>
      <c r="NT49" s="497">
        <f>IFERROR(INDEX(Sheep!$R$319:$R$326,NT48,1),0)</f>
        <v>46027</v>
      </c>
      <c r="NU49" s="497">
        <f>IFERROR(INDEX(Sheep!$R$319:$R$326,NU48,1),0)</f>
        <v>46027</v>
      </c>
      <c r="NV49" s="497">
        <f>IFERROR(INDEX(Sheep!$R$319:$R$326,NV48,1),0)</f>
        <v>46027</v>
      </c>
      <c r="NW49" s="497">
        <f>IFERROR(INDEX(Sheep!$R$319:$R$326,NW48,1),0)</f>
        <v>46027</v>
      </c>
      <c r="NX49" s="497">
        <f>IFERROR(INDEX(Sheep!$R$319:$R$326,NX48,1),0)</f>
        <v>46027</v>
      </c>
      <c r="NY49" s="497">
        <f>IFERROR(INDEX(Sheep!$R$319:$R$326,NY48,1),0)</f>
        <v>46027</v>
      </c>
      <c r="NZ49" s="497">
        <f>IFERROR(INDEX(Sheep!$R$319:$R$326,NZ48,1),0)</f>
        <v>46027</v>
      </c>
      <c r="OA49" s="497">
        <f>IFERROR(INDEX(Sheep!$R$319:$R$326,OA48,1),0)</f>
        <v>46027</v>
      </c>
      <c r="OB49" s="497">
        <f>IFERROR(INDEX(Sheep!$R$319:$R$326,OB48,1),0)</f>
        <v>46027</v>
      </c>
      <c r="OC49" s="497">
        <f>IFERROR(INDEX(Sheep!$R$319:$R$326,OC48,1),0)</f>
        <v>46027</v>
      </c>
      <c r="OD49" s="497">
        <f>IFERROR(INDEX(Sheep!$R$319:$R$326,OD48,1),0)</f>
        <v>46027</v>
      </c>
      <c r="OE49" s="497">
        <f>IFERROR(INDEX(Sheep!$R$319:$R$326,OE48,1),0)</f>
        <v>46027</v>
      </c>
      <c r="OF49" s="497">
        <f>IFERROR(INDEX(Sheep!$R$319:$R$326,OF48,1),0)</f>
        <v>46027</v>
      </c>
      <c r="OG49" s="497">
        <f>IFERROR(INDEX(Sheep!$R$319:$R$326,OG48,1),0)</f>
        <v>46027</v>
      </c>
      <c r="OH49" s="497">
        <f>IFERROR(INDEX(Sheep!$R$319:$R$326,OH48,1),0)</f>
        <v>46027</v>
      </c>
      <c r="OI49" s="497">
        <f>IFERROR(INDEX(Sheep!$R$319:$R$326,OI48,1),0)</f>
        <v>46027</v>
      </c>
      <c r="OJ49" s="497">
        <f>IFERROR(INDEX(Sheep!$R$319:$R$326,OJ48,1),0)</f>
        <v>46027</v>
      </c>
      <c r="OK49" s="497">
        <f>IFERROR(INDEX(Sheep!$R$319:$R$326,OK48,1),0)</f>
        <v>46027</v>
      </c>
      <c r="OL49" s="497">
        <f>IFERROR(INDEX(Sheep!$R$319:$R$326,OL48,1),0)</f>
        <v>46027</v>
      </c>
      <c r="OM49" s="497">
        <f>IFERROR(INDEX(Sheep!$R$319:$R$326,OM48,1),0)</f>
        <v>46027</v>
      </c>
      <c r="ON49" s="497">
        <f>IFERROR(INDEX(Sheep!$R$319:$R$326,ON48,1),0)</f>
        <v>46027</v>
      </c>
      <c r="OO49" s="497">
        <f>IFERROR(INDEX(Sheep!$R$319:$R$326,OO48,1),0)</f>
        <v>46027</v>
      </c>
      <c r="OP49" s="497">
        <f>IFERROR(INDEX(Sheep!$R$319:$R$326,OP48,1),0)</f>
        <v>46027</v>
      </c>
      <c r="OQ49" s="497">
        <f>IFERROR(INDEX(Sheep!$R$319:$R$326,OQ48,1),0)</f>
        <v>46027</v>
      </c>
      <c r="OR49" s="497">
        <f>IFERROR(INDEX(Sheep!$R$319:$R$326,OR48,1),0)</f>
        <v>46027</v>
      </c>
      <c r="OS49" s="497">
        <f>IFERROR(INDEX(Sheep!$R$319:$R$326,OS48,1),0)</f>
        <v>46027</v>
      </c>
      <c r="OT49" s="497">
        <f>IFERROR(INDEX(Sheep!$R$319:$R$326,OT48,1),0)</f>
        <v>46027</v>
      </c>
      <c r="OU49" s="497">
        <f>IFERROR(INDEX(Sheep!$R$319:$R$326,OU48,1),0)</f>
        <v>46027</v>
      </c>
      <c r="OV49" s="497">
        <f>IFERROR(INDEX(Sheep!$R$319:$R$326,OV48,1),0)</f>
        <v>46027</v>
      </c>
      <c r="OW49" s="497">
        <f>IFERROR(INDEX(Sheep!$R$319:$R$326,OW48,1),0)</f>
        <v>46027</v>
      </c>
      <c r="OX49" s="497">
        <f>IFERROR(INDEX(Sheep!$R$319:$R$326,OX48,1),0)</f>
        <v>46027</v>
      </c>
      <c r="OY49" s="497">
        <f>IFERROR(INDEX(Sheep!$R$319:$R$326,OY48,1),0)</f>
        <v>46027</v>
      </c>
      <c r="OZ49" s="497">
        <f>IFERROR(INDEX(Sheep!$R$319:$R$326,OZ48,1),0)</f>
        <v>46027</v>
      </c>
      <c r="PA49" s="497">
        <f>IFERROR(INDEX(Sheep!$R$319:$R$326,PA48,1),0)</f>
        <v>46027</v>
      </c>
      <c r="PB49" s="497">
        <f>IFERROR(INDEX(Sheep!$R$319:$R$326,PB48,1),0)</f>
        <v>46027</v>
      </c>
      <c r="PC49" s="497">
        <f>IFERROR(INDEX(Sheep!$R$319:$R$326,PC48,1),0)</f>
        <v>46027</v>
      </c>
      <c r="PD49" s="497">
        <f>IFERROR(INDEX(Sheep!$R$319:$R$326,PD48,1),0)</f>
        <v>46027</v>
      </c>
      <c r="PE49" s="497">
        <f>IFERROR(INDEX(Sheep!$R$319:$R$326,PE48,1),0)</f>
        <v>46027</v>
      </c>
      <c r="PF49" s="497">
        <f>IFERROR(INDEX(Sheep!$R$319:$R$326,PF48,1),0)</f>
        <v>46027</v>
      </c>
      <c r="PG49" s="497">
        <f>IFERROR(INDEX(Sheep!$R$319:$R$326,PG48,1),0)</f>
        <v>46027</v>
      </c>
      <c r="PH49" s="497">
        <f>IFERROR(INDEX(Sheep!$R$319:$R$326,PH48,1),0)</f>
        <v>46027</v>
      </c>
      <c r="PI49" s="497">
        <f>IFERROR(INDEX(Sheep!$R$319:$R$326,PI48,1),0)</f>
        <v>46027</v>
      </c>
      <c r="PJ49" s="497">
        <f>IFERROR(INDEX(Sheep!$R$319:$R$326,PJ48,1),0)</f>
        <v>46027</v>
      </c>
      <c r="PK49" s="497">
        <f>IFERROR(INDEX(Sheep!$R$319:$R$326,PK48,1),0)</f>
        <v>46392</v>
      </c>
      <c r="PL49" s="497">
        <f>IFERROR(INDEX(Sheep!$R$319:$R$326,PL48,1),0)</f>
        <v>46392</v>
      </c>
      <c r="PM49" s="497">
        <f>IFERROR(INDEX(Sheep!$R$319:$R$326,PM48,1),0)</f>
        <v>46392</v>
      </c>
      <c r="PN49" s="497">
        <f>IFERROR(INDEX(Sheep!$R$319:$R$326,PN48,1),0)</f>
        <v>46392</v>
      </c>
      <c r="PO49" s="497">
        <f>IFERROR(INDEX(Sheep!$R$319:$R$326,PO48,1),0)</f>
        <v>46392</v>
      </c>
      <c r="PP49" s="497">
        <f>IFERROR(INDEX(Sheep!$R$319:$R$326,PP48,1),0)</f>
        <v>46392</v>
      </c>
      <c r="PQ49" s="497">
        <f>IFERROR(INDEX(Sheep!$R$319:$R$326,PQ48,1),0)</f>
        <v>46392</v>
      </c>
      <c r="PR49" s="497">
        <f>IFERROR(INDEX(Sheep!$R$319:$R$326,PR48,1),0)</f>
        <v>46392</v>
      </c>
      <c r="PS49" s="497">
        <f>IFERROR(INDEX(Sheep!$R$319:$R$326,PS48,1),0)</f>
        <v>46392</v>
      </c>
      <c r="PT49" s="497">
        <f>IFERROR(INDEX(Sheep!$R$319:$R$326,PT48,1),0)</f>
        <v>46392</v>
      </c>
      <c r="PU49" s="497">
        <f>IFERROR(INDEX(Sheep!$R$319:$R$326,PU48,1),0)</f>
        <v>46392</v>
      </c>
      <c r="PV49" s="497">
        <f>IFERROR(INDEX(Sheep!$R$319:$R$326,PV48,1),0)</f>
        <v>46392</v>
      </c>
      <c r="PW49" s="497">
        <f>IFERROR(INDEX(Sheep!$R$319:$R$326,PW48,1),0)</f>
        <v>46392</v>
      </c>
      <c r="PX49" s="497">
        <f>IFERROR(INDEX(Sheep!$R$319:$R$326,PX48,1),0)</f>
        <v>46392</v>
      </c>
      <c r="PY49" s="497">
        <f>IFERROR(INDEX(Sheep!$R$319:$R$326,PY48,1),0)</f>
        <v>46392</v>
      </c>
      <c r="PZ49" s="497">
        <f>IFERROR(INDEX(Sheep!$R$319:$R$326,PZ48,1),0)</f>
        <v>46392</v>
      </c>
      <c r="QA49" s="497">
        <f>IFERROR(INDEX(Sheep!$R$319:$R$326,QA48,1),0)</f>
        <v>46392</v>
      </c>
      <c r="QB49" s="497">
        <f>IFERROR(INDEX(Sheep!$R$319:$R$326,QB48,1),0)</f>
        <v>46392</v>
      </c>
      <c r="QC49" s="497">
        <f>IFERROR(INDEX(Sheep!$R$319:$R$326,QC48,1),0)</f>
        <v>46392</v>
      </c>
      <c r="QD49" s="497">
        <f>IFERROR(INDEX(Sheep!$R$319:$R$326,QD48,1),0)</f>
        <v>46392</v>
      </c>
      <c r="QE49" s="497">
        <f>IFERROR(INDEX(Sheep!$R$319:$R$326,QE48,1),0)</f>
        <v>46392</v>
      </c>
      <c r="QF49" s="497">
        <f>IFERROR(INDEX(Sheep!$R$319:$R$326,QF48,1),0)</f>
        <v>46392</v>
      </c>
      <c r="QG49" s="497">
        <f>IFERROR(INDEX(Sheep!$R$319:$R$326,QG48,1),0)</f>
        <v>46392</v>
      </c>
      <c r="QH49" s="497">
        <f>IFERROR(INDEX(Sheep!$R$319:$R$326,QH48,1),0)</f>
        <v>46392</v>
      </c>
      <c r="QI49" s="497">
        <f>IFERROR(INDEX(Sheep!$R$319:$R$326,QI48,1),0)</f>
        <v>46392</v>
      </c>
      <c r="QJ49" s="497">
        <f>IFERROR(INDEX(Sheep!$R$319:$R$326,QJ48,1),0)</f>
        <v>46392</v>
      </c>
      <c r="QK49" s="497">
        <f>IFERROR(INDEX(Sheep!$R$319:$R$326,QK48,1),0)</f>
        <v>46392</v>
      </c>
      <c r="QL49" s="497">
        <f>IFERROR(INDEX(Sheep!$R$319:$R$326,QL48,1),0)</f>
        <v>46392</v>
      </c>
      <c r="QM49" s="497">
        <f>IFERROR(INDEX(Sheep!$R$319:$R$326,QM48,1),0)</f>
        <v>46392</v>
      </c>
      <c r="QN49" s="497">
        <f>IFERROR(INDEX(Sheep!$R$319:$R$326,QN48,1),0)</f>
        <v>46392</v>
      </c>
      <c r="QO49" s="497">
        <f>IFERROR(INDEX(Sheep!$R$319:$R$326,QO48,1),0)</f>
        <v>46392</v>
      </c>
      <c r="QP49" s="497">
        <f>IFERROR(INDEX(Sheep!$R$319:$R$326,QP48,1),0)</f>
        <v>46392</v>
      </c>
      <c r="QQ49" s="497">
        <f>IFERROR(INDEX(Sheep!$R$319:$R$326,QQ48,1),0)</f>
        <v>46392</v>
      </c>
      <c r="QR49" s="497">
        <f>IFERROR(INDEX(Sheep!$R$319:$R$326,QR48,1),0)</f>
        <v>46392</v>
      </c>
      <c r="QS49" s="497">
        <f>IFERROR(INDEX(Sheep!$R$319:$R$326,QS48,1),0)</f>
        <v>46392</v>
      </c>
      <c r="QT49" s="497">
        <f>IFERROR(INDEX(Sheep!$R$319:$R$326,QT48,1),0)</f>
        <v>46392</v>
      </c>
      <c r="QU49" s="497">
        <f>IFERROR(INDEX(Sheep!$R$319:$R$326,QU48,1),0)</f>
        <v>46392</v>
      </c>
      <c r="QV49" s="497">
        <f>IFERROR(INDEX(Sheep!$R$319:$R$326,QV48,1),0)</f>
        <v>46392</v>
      </c>
      <c r="QW49" s="497">
        <f>IFERROR(INDEX(Sheep!$R$319:$R$326,QW48,1),0)</f>
        <v>46392</v>
      </c>
      <c r="QX49" s="497">
        <f>IFERROR(INDEX(Sheep!$R$319:$R$326,QX48,1),0)</f>
        <v>46392</v>
      </c>
      <c r="QY49" s="497">
        <f>IFERROR(INDEX(Sheep!$R$319:$R$326,QY48,1),0)</f>
        <v>46392</v>
      </c>
      <c r="QZ49" s="497">
        <f>IFERROR(INDEX(Sheep!$R$319:$R$326,QZ48,1),0)</f>
        <v>46392</v>
      </c>
      <c r="RA49" s="497">
        <f>IFERROR(INDEX(Sheep!$R$319:$R$326,RA48,1),0)</f>
        <v>46392</v>
      </c>
      <c r="RB49" s="497">
        <f>IFERROR(INDEX(Sheep!$R$319:$R$326,RB48,1),0)</f>
        <v>46392</v>
      </c>
      <c r="RC49" s="497">
        <f>IFERROR(INDEX(Sheep!$R$319:$R$326,RC48,1),0)</f>
        <v>46392</v>
      </c>
      <c r="RD49" s="497">
        <f>IFERROR(INDEX(Sheep!$R$319:$R$326,RD48,1),0)</f>
        <v>46392</v>
      </c>
      <c r="RE49" s="497">
        <f>IFERROR(INDEX(Sheep!$R$319:$R$326,RE48,1),0)</f>
        <v>46392</v>
      </c>
      <c r="RF49" s="497">
        <f>IFERROR(INDEX(Sheep!$R$319:$R$326,RF48,1),0)</f>
        <v>46392</v>
      </c>
      <c r="RG49" s="497">
        <f>IFERROR(INDEX(Sheep!$R$319:$R$326,RG48,1),0)</f>
        <v>46392</v>
      </c>
      <c r="RH49" s="497">
        <f>IFERROR(INDEX(Sheep!$R$319:$R$326,RH48,1),0)</f>
        <v>46392</v>
      </c>
      <c r="RI49" s="497">
        <f>IFERROR(INDEX(Sheep!$R$319:$R$326,RI48,1),0)</f>
        <v>46392</v>
      </c>
      <c r="RJ49" s="497">
        <f>IFERROR(INDEX(Sheep!$R$319:$R$326,RJ48,1),0)</f>
        <v>46392</v>
      </c>
      <c r="RK49" s="497">
        <f>IFERROR(INDEX(Sheep!$R$319:$R$326,RK48,1),0)</f>
        <v>46392</v>
      </c>
      <c r="RL49" s="497">
        <f>IFERROR(INDEX(Sheep!$R$319:$R$326,RL48,1),0)</f>
        <v>46392</v>
      </c>
      <c r="RM49" s="497">
        <f>IFERROR(INDEX(Sheep!$R$319:$R$326,RM48,1),0)</f>
        <v>46392</v>
      </c>
      <c r="RN49" s="497">
        <f>IFERROR(INDEX(Sheep!$R$319:$R$326,RN48,1),0)</f>
        <v>46392</v>
      </c>
      <c r="RO49" s="497">
        <f>IFERROR(INDEX(Sheep!$R$319:$R$326,RO48,1),0)</f>
        <v>46392</v>
      </c>
      <c r="RP49" s="497">
        <f>IFERROR(INDEX(Sheep!$R$319:$R$326,RP48,1),0)</f>
        <v>46392</v>
      </c>
      <c r="RQ49" s="497">
        <f>IFERROR(INDEX(Sheep!$R$319:$R$326,RQ48,1),0)</f>
        <v>46392</v>
      </c>
      <c r="RR49" s="497">
        <f>IFERROR(INDEX(Sheep!$R$319:$R$326,RR48,1),0)</f>
        <v>46392</v>
      </c>
      <c r="RS49" s="497">
        <f>IFERROR(INDEX(Sheep!$R$319:$R$326,RS48,1),0)</f>
        <v>46392</v>
      </c>
      <c r="RT49" s="497">
        <f>IFERROR(INDEX(Sheep!$R$319:$R$326,RT48,1),0)</f>
        <v>46392</v>
      </c>
      <c r="RU49" s="497">
        <f>IFERROR(INDEX(Sheep!$R$319:$R$326,RU48,1),0)</f>
        <v>46392</v>
      </c>
      <c r="RV49" s="497">
        <f>IFERROR(INDEX(Sheep!$R$319:$R$326,RV48,1),0)</f>
        <v>46392</v>
      </c>
      <c r="RW49" s="497">
        <f>IFERROR(INDEX(Sheep!$R$319:$R$326,RW48,1),0)</f>
        <v>46392</v>
      </c>
      <c r="RX49" s="497">
        <f>IFERROR(INDEX(Sheep!$R$319:$R$326,RX48,1),0)</f>
        <v>46392</v>
      </c>
      <c r="RY49" s="497">
        <f>IFERROR(INDEX(Sheep!$R$319:$R$326,RY48,1),0)</f>
        <v>46392</v>
      </c>
      <c r="RZ49" s="497">
        <f>IFERROR(INDEX(Sheep!$R$319:$R$326,RZ48,1),0)</f>
        <v>46392</v>
      </c>
      <c r="SA49" s="497">
        <f>IFERROR(INDEX(Sheep!$R$319:$R$326,SA48,1),0)</f>
        <v>46392</v>
      </c>
      <c r="SB49" s="497">
        <f>IFERROR(INDEX(Sheep!$R$319:$R$326,SB48,1),0)</f>
        <v>46392</v>
      </c>
      <c r="SC49" s="497">
        <f>IFERROR(INDEX(Sheep!$R$319:$R$326,SC48,1),0)</f>
        <v>46392</v>
      </c>
      <c r="SD49" s="497">
        <f>IFERROR(INDEX(Sheep!$R$319:$R$326,SD48,1),0)</f>
        <v>46392</v>
      </c>
      <c r="SE49" s="497">
        <f>IFERROR(INDEX(Sheep!$R$319:$R$326,SE48,1),0)</f>
        <v>46392</v>
      </c>
      <c r="SF49" s="497">
        <f>IFERROR(INDEX(Sheep!$R$319:$R$326,SF48,1),0)</f>
        <v>46392</v>
      </c>
      <c r="SG49" s="497">
        <f>IFERROR(INDEX(Sheep!$R$319:$R$326,SG48,1),0)</f>
        <v>46392</v>
      </c>
      <c r="SH49" s="497">
        <f>IFERROR(INDEX(Sheep!$R$319:$R$326,SH48,1),0)</f>
        <v>46392</v>
      </c>
      <c r="SI49" s="497">
        <f>IFERROR(INDEX(Sheep!$R$319:$R$326,SI48,1),0)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Sheep!$H249</f>
        <v>Win</v>
      </c>
      <c r="K50" s="267"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7"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7"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7"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7"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7"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7"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7"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7"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7"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7"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7"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7"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7"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7"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7"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7"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7"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7"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7"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7"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7"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7"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7"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7"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7"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7"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7"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7"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7"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7"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7"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7"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7"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7"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7"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7"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7"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7"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7"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7"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7"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7"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7"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7"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7"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7"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7"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7"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7"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7"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7"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7"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7"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7"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7"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7"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7"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7"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7"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7"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7"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7"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7"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7"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7"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7"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7"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7"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7"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7"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7"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7"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7"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7"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7"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7"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7"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7"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7"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7"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7"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7"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7"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7"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7"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7"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7"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7"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7"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7"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7"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7"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7"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7"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7"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7"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7"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7"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7"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7"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7"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7"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7"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7"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7"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7"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7"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7"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7"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7"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7"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7"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7"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7"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7"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7"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7"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7"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7"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7"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7"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7"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7"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7"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7"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7"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7"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7"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7"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7"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7"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7"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7"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7"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7"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7"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7"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7"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7"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7"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7"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7"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7"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7"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7"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7"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7"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7"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7"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7"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7"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7"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7"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7"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7"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7"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7"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7"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7"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7"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7"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7"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7"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7"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7"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7"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7"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7"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7"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7"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7"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7"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7"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7"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7"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7"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7"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7"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7"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7"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7"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7"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7"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7"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7"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7"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7"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7"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7"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7"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7"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7"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7"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7"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7"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7"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7"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7"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7"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7"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7"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7"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7"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7"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7"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7"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7"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7"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7"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7"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7"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7"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7"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7"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7"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7"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7"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7"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7"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7"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7"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7"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7"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7"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7"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7"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7"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7"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7"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7"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7"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7"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7"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7"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7"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7"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7"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7"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7"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7"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7"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7"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7"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7"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7"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7"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7"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7"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7"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7"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7"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7"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7"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7"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7"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7"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7"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7"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7"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7"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7"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7"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7"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7"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7"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7"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7"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7"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7"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7"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7"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7"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7"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7"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7"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7"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7"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7"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7"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7"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7"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7"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7"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7"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7"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7"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7"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7"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7"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7"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7"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7"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7"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7"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7"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7"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7"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7"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7"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7"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7"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7"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7"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7"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7"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7"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7"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7"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7"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7"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7"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7"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7"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7"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7"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7"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7"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7"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7"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7"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7"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7"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7"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7"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7"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7"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7"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7"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7"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7"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7"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7"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7"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7"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7"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7"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7"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7"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7"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7"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7"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7"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7"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7"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7"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7"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7"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7"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7"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7"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7"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7"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7"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7"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7"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7"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7"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7"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7"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7"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7"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7"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7"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7"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7"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7"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7"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7"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7"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7"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7"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7"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7"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7"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7"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7"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7"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7"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7"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7"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7"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7"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7"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7"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7"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7"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7"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7"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7"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7"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7"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7"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7"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7"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7"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7"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7"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7"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7"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7"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7"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7"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7"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7"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7"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7"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7"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7"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7"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7"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7"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7"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7"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7"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7"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7"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7"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7"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7"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7"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7"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7"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7"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7"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7"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7"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7"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7"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7"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7"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7"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7"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7"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7"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7"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7"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7"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7"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7"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7"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7"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7"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7"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7"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7"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7"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7"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7"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7"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7"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7"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7"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7"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7"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7"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7"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7"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7"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7"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7"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7"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7"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7"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7"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7"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7"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7"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7"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7"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7"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7"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7"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7"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7"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7"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7"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7"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7"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7"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7"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7"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7"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7"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7"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7"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7"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7"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7"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7"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7"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7"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7"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IFERROR(MATCH(L$44,Sheep!$R$327:$R$334,1),0)</f>
        <v>0</v>
      </c>
      <c r="L51" s="454">
        <f>IFERROR(MATCH(M$44,Sheep!$R$327:$R$334,1),0)</f>
        <v>0</v>
      </c>
      <c r="M51" s="454">
        <f>IFERROR(MATCH(N$44,Sheep!$R$327:$R$334,1),0)</f>
        <v>0</v>
      </c>
      <c r="N51" s="454">
        <f>IFERROR(MATCH(O$44,Sheep!$R$327:$R$334,1),0)</f>
        <v>0</v>
      </c>
      <c r="O51" s="454">
        <f>IFERROR(MATCH(P$44,Sheep!$R$327:$R$334,1),0)</f>
        <v>0</v>
      </c>
      <c r="P51" s="454">
        <f>IFERROR(MATCH(Q$44,Sheep!$R$327:$R$334,1),0)</f>
        <v>0</v>
      </c>
      <c r="Q51" s="454">
        <f>IFERROR(MATCH(R$44,Sheep!$R$327:$R$334,1),0)</f>
        <v>0</v>
      </c>
      <c r="R51" s="454">
        <f>IFERROR(MATCH(S$44,Sheep!$R$327:$R$334,1),0)</f>
        <v>0</v>
      </c>
      <c r="S51" s="454">
        <f>IFERROR(MATCH(T$44,Sheep!$R$327:$R$334,1),0)</f>
        <v>0</v>
      </c>
      <c r="T51" s="454">
        <f>IFERROR(MATCH(U$44,Sheep!$R$327:$R$334,1),0)</f>
        <v>0</v>
      </c>
      <c r="U51" s="454">
        <f>IFERROR(MATCH(V$44,Sheep!$R$327:$R$334,1),0)</f>
        <v>0</v>
      </c>
      <c r="V51" s="454">
        <f>IFERROR(MATCH(W$44,Sheep!$R$327:$R$334,1),0)</f>
        <v>0</v>
      </c>
      <c r="W51" s="454">
        <f>IFERROR(MATCH(X$44,Sheep!$R$327:$R$334,1),0)</f>
        <v>0</v>
      </c>
      <c r="X51" s="454">
        <f>IFERROR(MATCH(Y$44,Sheep!$R$327:$R$334,1),0)</f>
        <v>0</v>
      </c>
      <c r="Y51" s="454">
        <f>IFERROR(MATCH(Z$44,Sheep!$R$327:$R$334,1),0)</f>
        <v>0</v>
      </c>
      <c r="Z51" s="454">
        <f>IFERROR(MATCH(AA$44,Sheep!$R$327:$R$334,1),0)</f>
        <v>0</v>
      </c>
      <c r="AA51" s="454">
        <f>IFERROR(MATCH(AB$44,Sheep!$R$327:$R$334,1),0)</f>
        <v>0</v>
      </c>
      <c r="AB51" s="454">
        <f>IFERROR(MATCH(AC$44,Sheep!$R$327:$R$334,1),0)</f>
        <v>0</v>
      </c>
      <c r="AC51" s="454">
        <f>IFERROR(MATCH(AD$44,Sheep!$R$327:$R$334,1),0)</f>
        <v>0</v>
      </c>
      <c r="AD51" s="454">
        <f>IFERROR(MATCH(AE$44,Sheep!$R$327:$R$334,1),0)</f>
        <v>0</v>
      </c>
      <c r="AE51" s="454">
        <f>IFERROR(MATCH(AF$44,Sheep!$R$327:$R$334,1),0)</f>
        <v>0</v>
      </c>
      <c r="AF51" s="454">
        <f>IFERROR(MATCH(AG$44,Sheep!$R$327:$R$334,1),0)</f>
        <v>0</v>
      </c>
      <c r="AG51" s="454">
        <f>IFERROR(MATCH(AH$44,Sheep!$R$327:$R$334,1),0)</f>
        <v>0</v>
      </c>
      <c r="AH51" s="454">
        <f>IFERROR(MATCH(AI$44,Sheep!$R$327:$R$334,1),0)</f>
        <v>0</v>
      </c>
      <c r="AI51" s="454">
        <f>IFERROR(MATCH(AJ$44,Sheep!$R$327:$R$334,1),0)</f>
        <v>0</v>
      </c>
      <c r="AJ51" s="454">
        <f>IFERROR(MATCH(AK$44,Sheep!$R$327:$R$334,1),0)</f>
        <v>0</v>
      </c>
      <c r="AK51" s="454">
        <f>IFERROR(MATCH(AL$44,Sheep!$R$327:$R$334,1),0)</f>
        <v>0</v>
      </c>
      <c r="AL51" s="454">
        <f>IFERROR(MATCH(AM$44,Sheep!$R$327:$R$334,1),0)</f>
        <v>0</v>
      </c>
      <c r="AM51" s="454">
        <f>IFERROR(MATCH(AN$44,Sheep!$R$327:$R$334,1),0)</f>
        <v>0</v>
      </c>
      <c r="AN51" s="454">
        <f>IFERROR(MATCH(AO$44,Sheep!$R$327:$R$334,1),0)</f>
        <v>0</v>
      </c>
      <c r="AO51" s="454">
        <f>IFERROR(MATCH(AP$44,Sheep!$R$327:$R$334,1),0)</f>
        <v>0</v>
      </c>
      <c r="AP51" s="454">
        <f>IFERROR(MATCH(AQ$44,Sheep!$R$327:$R$334,1),0)</f>
        <v>0</v>
      </c>
      <c r="AQ51" s="454">
        <f>IFERROR(MATCH(AR$44,Sheep!$R$327:$R$334,1),0)</f>
        <v>0</v>
      </c>
      <c r="AR51" s="454">
        <f>IFERROR(MATCH(AS$44,Sheep!$R$327:$R$334,1),0)</f>
        <v>0</v>
      </c>
      <c r="AS51" s="454">
        <f>IFERROR(MATCH(AT$44,Sheep!$R$327:$R$334,1),0)</f>
        <v>0</v>
      </c>
      <c r="AT51" s="454">
        <f>IFERROR(MATCH(AU$44,Sheep!$R$327:$R$334,1),0)</f>
        <v>0</v>
      </c>
      <c r="AU51" s="454">
        <f>IFERROR(MATCH(AV$44,Sheep!$R$327:$R$334,1),0)</f>
        <v>0</v>
      </c>
      <c r="AV51" s="454">
        <f>IFERROR(MATCH(AW$44,Sheep!$R$327:$R$334,1),0)</f>
        <v>0</v>
      </c>
      <c r="AW51" s="454">
        <f>IFERROR(MATCH(AX$44,Sheep!$R$327:$R$334,1),0)</f>
        <v>0</v>
      </c>
      <c r="AX51" s="454">
        <f>IFERROR(MATCH(AY$44,Sheep!$R$327:$R$334,1),0)</f>
        <v>0</v>
      </c>
      <c r="AY51" s="454">
        <f>IFERROR(MATCH(AZ$44,Sheep!$R$327:$R$334,1),0)</f>
        <v>0</v>
      </c>
      <c r="AZ51" s="454">
        <f>IFERROR(MATCH(BA$44,Sheep!$R$327:$R$334,1),0)</f>
        <v>0</v>
      </c>
      <c r="BA51" s="454">
        <f>IFERROR(MATCH(BB$44,Sheep!$R$327:$R$334,1),0)</f>
        <v>0</v>
      </c>
      <c r="BB51" s="454">
        <f>IFERROR(MATCH(BC$44,Sheep!$R$327:$R$334,1),0)</f>
        <v>0</v>
      </c>
      <c r="BC51" s="454">
        <f>IFERROR(MATCH(BD$44,Sheep!$R$327:$R$334,1),0)</f>
        <v>0</v>
      </c>
      <c r="BD51" s="454">
        <f>IFERROR(MATCH(BE$44,Sheep!$R$327:$R$334,1),0)</f>
        <v>0</v>
      </c>
      <c r="BE51" s="454">
        <f>IFERROR(MATCH(BF$44,Sheep!$R$327:$R$334,1),0)</f>
        <v>0</v>
      </c>
      <c r="BF51" s="454">
        <f>IFERROR(MATCH(BG$44,Sheep!$R$327:$R$334,1),0)</f>
        <v>0</v>
      </c>
      <c r="BG51" s="454">
        <f>IFERROR(MATCH(BH$44,Sheep!$R$327:$R$334,1),0)</f>
        <v>0</v>
      </c>
      <c r="BH51" s="454">
        <f>IFERROR(MATCH(BI$44,Sheep!$R$327:$R$334,1),0)</f>
        <v>0</v>
      </c>
      <c r="BI51" s="454">
        <f>IFERROR(MATCH(BJ$44,Sheep!$R$327:$R$334,1),0)</f>
        <v>0</v>
      </c>
      <c r="BJ51" s="454">
        <f>IFERROR(MATCH(BK$44,Sheep!$R$327:$R$334,1),0)</f>
        <v>0</v>
      </c>
      <c r="BK51" s="454">
        <f>IFERROR(MATCH(BL$44,Sheep!$R$327:$R$334,1),0)</f>
        <v>0</v>
      </c>
      <c r="BL51" s="454">
        <f>IFERROR(MATCH(BM$44,Sheep!$R$327:$R$334,1),0)</f>
        <v>0</v>
      </c>
      <c r="BM51" s="454">
        <f>IFERROR(MATCH(BN$44,Sheep!$R$327:$R$334,1),0)</f>
        <v>0</v>
      </c>
      <c r="BN51" s="454">
        <f>IFERROR(MATCH(BO$44,Sheep!$R$327:$R$334,1),0)</f>
        <v>0</v>
      </c>
      <c r="BO51" s="454">
        <f>IFERROR(MATCH(BP$44,Sheep!$R$327:$R$334,1),0)</f>
        <v>0</v>
      </c>
      <c r="BP51" s="454">
        <f>IFERROR(MATCH(BQ$44,Sheep!$R$327:$R$334,1),0)</f>
        <v>1</v>
      </c>
      <c r="BQ51" s="454">
        <f>IFERROR(MATCH(BR$44,Sheep!$R$327:$R$334,1),0)</f>
        <v>1</v>
      </c>
      <c r="BR51" s="454">
        <f>IFERROR(MATCH(BS$44,Sheep!$R$327:$R$334,1),0)</f>
        <v>1</v>
      </c>
      <c r="BS51" s="454">
        <f>IFERROR(MATCH(BT$44,Sheep!$R$327:$R$334,1),0)</f>
        <v>1</v>
      </c>
      <c r="BT51" s="454">
        <f>IFERROR(MATCH(BU$44,Sheep!$R$327:$R$334,1),0)</f>
        <v>1</v>
      </c>
      <c r="BU51" s="454">
        <f>IFERROR(MATCH(BV$44,Sheep!$R$327:$R$334,1),0)</f>
        <v>1</v>
      </c>
      <c r="BV51" s="454">
        <f>IFERROR(MATCH(BW$44,Sheep!$R$327:$R$334,1),0)</f>
        <v>1</v>
      </c>
      <c r="BW51" s="454">
        <f>IFERROR(MATCH(BX$44,Sheep!$R$327:$R$334,1),0)</f>
        <v>1</v>
      </c>
      <c r="BX51" s="454">
        <f>IFERROR(MATCH(BY$44,Sheep!$R$327:$R$334,1),0)</f>
        <v>1</v>
      </c>
      <c r="BY51" s="454">
        <f>IFERROR(MATCH(BZ$44,Sheep!$R$327:$R$334,1),0)</f>
        <v>1</v>
      </c>
      <c r="BZ51" s="454">
        <f>IFERROR(MATCH(CA$44,Sheep!$R$327:$R$334,1),0)</f>
        <v>1</v>
      </c>
      <c r="CA51" s="454">
        <f>IFERROR(MATCH(CB$44,Sheep!$R$327:$R$334,1),0)</f>
        <v>1</v>
      </c>
      <c r="CB51" s="454">
        <f>IFERROR(MATCH(CC$44,Sheep!$R$327:$R$334,1),0)</f>
        <v>1</v>
      </c>
      <c r="CC51" s="454">
        <f>IFERROR(MATCH(CD$44,Sheep!$R$327:$R$334,1),0)</f>
        <v>1</v>
      </c>
      <c r="CD51" s="454">
        <f>IFERROR(MATCH(CE$44,Sheep!$R$327:$R$334,1),0)</f>
        <v>1</v>
      </c>
      <c r="CE51" s="454">
        <f>IFERROR(MATCH(CF$44,Sheep!$R$327:$R$334,1),0)</f>
        <v>1</v>
      </c>
      <c r="CF51" s="454">
        <f>IFERROR(MATCH(CG$44,Sheep!$R$327:$R$334,1),0)</f>
        <v>1</v>
      </c>
      <c r="CG51" s="454">
        <f>IFERROR(MATCH(CH$44,Sheep!$R$327:$R$334,1),0)</f>
        <v>1</v>
      </c>
      <c r="CH51" s="454">
        <f>IFERROR(MATCH(CI$44,Sheep!$R$327:$R$334,1),0)</f>
        <v>1</v>
      </c>
      <c r="CI51" s="454">
        <f>IFERROR(MATCH(CJ$44,Sheep!$R$327:$R$334,1),0)</f>
        <v>1</v>
      </c>
      <c r="CJ51" s="454">
        <f>IFERROR(MATCH(CK$44,Sheep!$R$327:$R$334,1),0)</f>
        <v>1</v>
      </c>
      <c r="CK51" s="454">
        <f>IFERROR(MATCH(CL$44,Sheep!$R$327:$R$334,1),0)</f>
        <v>1</v>
      </c>
      <c r="CL51" s="454">
        <f>IFERROR(MATCH(CM$44,Sheep!$R$327:$R$334,1),0)</f>
        <v>1</v>
      </c>
      <c r="CM51" s="454">
        <f>IFERROR(MATCH(CN$44,Sheep!$R$327:$R$334,1),0)</f>
        <v>1</v>
      </c>
      <c r="CN51" s="454">
        <f>IFERROR(MATCH(CO$44,Sheep!$R$327:$R$334,1),0)</f>
        <v>1</v>
      </c>
      <c r="CO51" s="454">
        <f>IFERROR(MATCH(CP$44,Sheep!$R$327:$R$334,1),0)</f>
        <v>1</v>
      </c>
      <c r="CP51" s="454">
        <f>IFERROR(MATCH(CQ$44,Sheep!$R$327:$R$334,1),0)</f>
        <v>1</v>
      </c>
      <c r="CQ51" s="454">
        <f>IFERROR(MATCH(CR$44,Sheep!$R$327:$R$334,1),0)</f>
        <v>1</v>
      </c>
      <c r="CR51" s="454">
        <f>IFERROR(MATCH(CS$44,Sheep!$R$327:$R$334,1),0)</f>
        <v>1</v>
      </c>
      <c r="CS51" s="454">
        <f>IFERROR(MATCH(CT$44,Sheep!$R$327:$R$334,1),0)</f>
        <v>1</v>
      </c>
      <c r="CT51" s="454">
        <f>IFERROR(MATCH(CU$44,Sheep!$R$327:$R$334,1),0)</f>
        <v>1</v>
      </c>
      <c r="CU51" s="454">
        <f>IFERROR(MATCH(CV$44,Sheep!$R$327:$R$334,1),0)</f>
        <v>1</v>
      </c>
      <c r="CV51" s="454">
        <f>IFERROR(MATCH(CW$44,Sheep!$R$327:$R$334,1),0)</f>
        <v>1</v>
      </c>
      <c r="CW51" s="454">
        <f>IFERROR(MATCH(CX$44,Sheep!$R$327:$R$334,1),0)</f>
        <v>1</v>
      </c>
      <c r="CX51" s="454">
        <f>IFERROR(MATCH(CY$44,Sheep!$R$327:$R$334,1),0)</f>
        <v>1</v>
      </c>
      <c r="CY51" s="454">
        <f>IFERROR(MATCH(CZ$44,Sheep!$R$327:$R$334,1),0)</f>
        <v>1</v>
      </c>
      <c r="CZ51" s="454">
        <f>IFERROR(MATCH(DA$44,Sheep!$R$327:$R$334,1),0)</f>
        <v>1</v>
      </c>
      <c r="DA51" s="454">
        <f>IFERROR(MATCH(DB$44,Sheep!$R$327:$R$334,1),0)</f>
        <v>1</v>
      </c>
      <c r="DB51" s="454">
        <f>IFERROR(MATCH(DC$44,Sheep!$R$327:$R$334,1),0)</f>
        <v>1</v>
      </c>
      <c r="DC51" s="454">
        <f>IFERROR(MATCH(DD$44,Sheep!$R$327:$R$334,1),0)</f>
        <v>1</v>
      </c>
      <c r="DD51" s="454">
        <f>IFERROR(MATCH(DE$44,Sheep!$R$327:$R$334,1),0)</f>
        <v>1</v>
      </c>
      <c r="DE51" s="454">
        <f>IFERROR(MATCH(DF$44,Sheep!$R$327:$R$334,1),0)</f>
        <v>1</v>
      </c>
      <c r="DF51" s="454">
        <f>IFERROR(MATCH(DG$44,Sheep!$R$327:$R$334,1),0)</f>
        <v>1</v>
      </c>
      <c r="DG51" s="454">
        <f>IFERROR(MATCH(DH$44,Sheep!$R$327:$R$334,1),0)</f>
        <v>1</v>
      </c>
      <c r="DH51" s="454">
        <f>IFERROR(MATCH(DI$44,Sheep!$R$327:$R$334,1),0)</f>
        <v>1</v>
      </c>
      <c r="DI51" s="454">
        <f>IFERROR(MATCH(DJ$44,Sheep!$R$327:$R$334,1),0)</f>
        <v>1</v>
      </c>
      <c r="DJ51" s="454">
        <f>IFERROR(MATCH(DK$44,Sheep!$R$327:$R$334,1),0)</f>
        <v>1</v>
      </c>
      <c r="DK51" s="454">
        <f>IFERROR(MATCH(DL$44,Sheep!$R$327:$R$334,1),0)</f>
        <v>1</v>
      </c>
      <c r="DL51" s="454">
        <f>IFERROR(MATCH(DM$44,Sheep!$R$327:$R$334,1),0)</f>
        <v>1</v>
      </c>
      <c r="DM51" s="454">
        <f>IFERROR(MATCH(DN$44,Sheep!$R$327:$R$334,1),0)</f>
        <v>1</v>
      </c>
      <c r="DN51" s="454">
        <f>IFERROR(MATCH(DO$44,Sheep!$R$327:$R$334,1),0)</f>
        <v>1</v>
      </c>
      <c r="DO51" s="454">
        <f>IFERROR(MATCH(DP$44,Sheep!$R$327:$R$334,1),0)</f>
        <v>1</v>
      </c>
      <c r="DP51" s="454">
        <f>IFERROR(MATCH(DQ$44,Sheep!$R$327:$R$334,1),0)</f>
        <v>2</v>
      </c>
      <c r="DQ51" s="454">
        <f>IFERROR(MATCH(DR$44,Sheep!$R$327:$R$334,1),0)</f>
        <v>2</v>
      </c>
      <c r="DR51" s="454">
        <f>IFERROR(MATCH(DS$44,Sheep!$R$327:$R$334,1),0)</f>
        <v>2</v>
      </c>
      <c r="DS51" s="454">
        <f>IFERROR(MATCH(DT$44,Sheep!$R$327:$R$334,1),0)</f>
        <v>2</v>
      </c>
      <c r="DT51" s="454">
        <f>IFERROR(MATCH(DU$44,Sheep!$R$327:$R$334,1),0)</f>
        <v>2</v>
      </c>
      <c r="DU51" s="454">
        <f>IFERROR(MATCH(DV$44,Sheep!$R$327:$R$334,1),0)</f>
        <v>2</v>
      </c>
      <c r="DV51" s="454">
        <f>IFERROR(MATCH(DW$44,Sheep!$R$327:$R$334,1),0)</f>
        <v>2</v>
      </c>
      <c r="DW51" s="454">
        <f>IFERROR(MATCH(DX$44,Sheep!$R$327:$R$334,1),0)</f>
        <v>2</v>
      </c>
      <c r="DX51" s="454">
        <f>IFERROR(MATCH(DY$44,Sheep!$R$327:$R$334,1),0)</f>
        <v>2</v>
      </c>
      <c r="DY51" s="454">
        <f>IFERROR(MATCH(DZ$44,Sheep!$R$327:$R$334,1),0)</f>
        <v>2</v>
      </c>
      <c r="DZ51" s="454">
        <f>IFERROR(MATCH(EA$44,Sheep!$R$327:$R$334,1),0)</f>
        <v>2</v>
      </c>
      <c r="EA51" s="454">
        <f>IFERROR(MATCH(EB$44,Sheep!$R$327:$R$334,1),0)</f>
        <v>2</v>
      </c>
      <c r="EB51" s="454">
        <f>IFERROR(MATCH(EC$44,Sheep!$R$327:$R$334,1),0)</f>
        <v>2</v>
      </c>
      <c r="EC51" s="454">
        <f>IFERROR(MATCH(ED$44,Sheep!$R$327:$R$334,1),0)</f>
        <v>2</v>
      </c>
      <c r="ED51" s="454">
        <f>IFERROR(MATCH(EE$44,Sheep!$R$327:$R$334,1),0)</f>
        <v>2</v>
      </c>
      <c r="EE51" s="454">
        <f>IFERROR(MATCH(EF$44,Sheep!$R$327:$R$334,1),0)</f>
        <v>2</v>
      </c>
      <c r="EF51" s="454">
        <f>IFERROR(MATCH(EG$44,Sheep!$R$327:$R$334,1),0)</f>
        <v>2</v>
      </c>
      <c r="EG51" s="454">
        <f>IFERROR(MATCH(EH$44,Sheep!$R$327:$R$334,1),0)</f>
        <v>2</v>
      </c>
      <c r="EH51" s="454">
        <f>IFERROR(MATCH(EI$44,Sheep!$R$327:$R$334,1),0)</f>
        <v>2</v>
      </c>
      <c r="EI51" s="454">
        <f>IFERROR(MATCH(EJ$44,Sheep!$R$327:$R$334,1),0)</f>
        <v>2</v>
      </c>
      <c r="EJ51" s="454">
        <f>IFERROR(MATCH(EK$44,Sheep!$R$327:$R$334,1),0)</f>
        <v>2</v>
      </c>
      <c r="EK51" s="454">
        <f>IFERROR(MATCH(EL$44,Sheep!$R$327:$R$334,1),0)</f>
        <v>2</v>
      </c>
      <c r="EL51" s="454">
        <f>IFERROR(MATCH(EM$44,Sheep!$R$327:$R$334,1),0)</f>
        <v>2</v>
      </c>
      <c r="EM51" s="454">
        <f>IFERROR(MATCH(EN$44,Sheep!$R$327:$R$334,1),0)</f>
        <v>2</v>
      </c>
      <c r="EN51" s="454">
        <f>IFERROR(MATCH(EO$44,Sheep!$R$327:$R$334,1),0)</f>
        <v>2</v>
      </c>
      <c r="EO51" s="454">
        <f>IFERROR(MATCH(EP$44,Sheep!$R$327:$R$334,1),0)</f>
        <v>2</v>
      </c>
      <c r="EP51" s="454">
        <f>IFERROR(MATCH(EQ$44,Sheep!$R$327:$R$334,1),0)</f>
        <v>2</v>
      </c>
      <c r="EQ51" s="454">
        <f>IFERROR(MATCH(ER$44,Sheep!$R$327:$R$334,1),0)</f>
        <v>2</v>
      </c>
      <c r="ER51" s="454">
        <f>IFERROR(MATCH(ES$44,Sheep!$R$327:$R$334,1),0)</f>
        <v>2</v>
      </c>
      <c r="ES51" s="454">
        <f>IFERROR(MATCH(ET$44,Sheep!$R$327:$R$334,1),0)</f>
        <v>2</v>
      </c>
      <c r="ET51" s="454">
        <f>IFERROR(MATCH(EU$44,Sheep!$R$327:$R$334,1),0)</f>
        <v>2</v>
      </c>
      <c r="EU51" s="454">
        <f>IFERROR(MATCH(EV$44,Sheep!$R$327:$R$334,1),0)</f>
        <v>2</v>
      </c>
      <c r="EV51" s="454">
        <f>IFERROR(MATCH(EW$44,Sheep!$R$327:$R$334,1),0)</f>
        <v>2</v>
      </c>
      <c r="EW51" s="454">
        <f>IFERROR(MATCH(EX$44,Sheep!$R$327:$R$334,1),0)</f>
        <v>2</v>
      </c>
      <c r="EX51" s="454">
        <f>IFERROR(MATCH(EY$44,Sheep!$R$327:$R$334,1),0)</f>
        <v>2</v>
      </c>
      <c r="EY51" s="454">
        <f>IFERROR(MATCH(EZ$44,Sheep!$R$327:$R$334,1),0)</f>
        <v>2</v>
      </c>
      <c r="EZ51" s="454">
        <f>IFERROR(MATCH(FA$44,Sheep!$R$327:$R$334,1),0)</f>
        <v>2</v>
      </c>
      <c r="FA51" s="454">
        <f>IFERROR(MATCH(FB$44,Sheep!$R$327:$R$334,1),0)</f>
        <v>2</v>
      </c>
      <c r="FB51" s="454">
        <f>IFERROR(MATCH(FC$44,Sheep!$R$327:$R$334,1),0)</f>
        <v>2</v>
      </c>
      <c r="FC51" s="454">
        <f>IFERROR(MATCH(FD$44,Sheep!$R$327:$R$334,1),0)</f>
        <v>2</v>
      </c>
      <c r="FD51" s="454">
        <f>IFERROR(MATCH(FE$44,Sheep!$R$327:$R$334,1),0)</f>
        <v>2</v>
      </c>
      <c r="FE51" s="454">
        <f>IFERROR(MATCH(FF$44,Sheep!$R$327:$R$334,1),0)</f>
        <v>2</v>
      </c>
      <c r="FF51" s="454">
        <f>IFERROR(MATCH(FG$44,Sheep!$R$327:$R$334,1),0)</f>
        <v>2</v>
      </c>
      <c r="FG51" s="454">
        <f>IFERROR(MATCH(FH$44,Sheep!$R$327:$R$334,1),0)</f>
        <v>2</v>
      </c>
      <c r="FH51" s="454">
        <f>IFERROR(MATCH(FI$44,Sheep!$R$327:$R$334,1),0)</f>
        <v>2</v>
      </c>
      <c r="FI51" s="454">
        <f>IFERROR(MATCH(FJ$44,Sheep!$R$327:$R$334,1),0)</f>
        <v>2</v>
      </c>
      <c r="FJ51" s="454">
        <f>IFERROR(MATCH(FK$44,Sheep!$R$327:$R$334,1),0)</f>
        <v>2</v>
      </c>
      <c r="FK51" s="454">
        <f>IFERROR(MATCH(FL$44,Sheep!$R$327:$R$334,1),0)</f>
        <v>2</v>
      </c>
      <c r="FL51" s="454">
        <f>IFERROR(MATCH(FM$44,Sheep!$R$327:$R$334,1),0)</f>
        <v>2</v>
      </c>
      <c r="FM51" s="454">
        <f>IFERROR(MATCH(FN$44,Sheep!$R$327:$R$334,1),0)</f>
        <v>2</v>
      </c>
      <c r="FN51" s="454">
        <f>IFERROR(MATCH(FO$44,Sheep!$R$327:$R$334,1),0)</f>
        <v>2</v>
      </c>
      <c r="FO51" s="454">
        <f>IFERROR(MATCH(FP$44,Sheep!$R$327:$R$334,1),0)</f>
        <v>2</v>
      </c>
      <c r="FP51" s="454">
        <f>IFERROR(MATCH(FQ$44,Sheep!$R$327:$R$334,1),0)</f>
        <v>3</v>
      </c>
      <c r="FQ51" s="454">
        <f>IFERROR(MATCH(FR$44,Sheep!$R$327:$R$334,1),0)</f>
        <v>3</v>
      </c>
      <c r="FR51" s="454">
        <f>IFERROR(MATCH(FS$44,Sheep!$R$327:$R$334,1),0)</f>
        <v>3</v>
      </c>
      <c r="FS51" s="454">
        <f>IFERROR(MATCH(FT$44,Sheep!$R$327:$R$334,1),0)</f>
        <v>3</v>
      </c>
      <c r="FT51" s="454">
        <f>IFERROR(MATCH(FU$44,Sheep!$R$327:$R$334,1),0)</f>
        <v>3</v>
      </c>
      <c r="FU51" s="454">
        <f>IFERROR(MATCH(FV$44,Sheep!$R$327:$R$334,1),0)</f>
        <v>3</v>
      </c>
      <c r="FV51" s="454">
        <f>IFERROR(MATCH(FW$44,Sheep!$R$327:$R$334,1),0)</f>
        <v>3</v>
      </c>
      <c r="FW51" s="454">
        <f>IFERROR(MATCH(FX$44,Sheep!$R$327:$R$334,1),0)</f>
        <v>3</v>
      </c>
      <c r="FX51" s="454">
        <f>IFERROR(MATCH(FY$44,Sheep!$R$327:$R$334,1),0)</f>
        <v>3</v>
      </c>
      <c r="FY51" s="454">
        <f>IFERROR(MATCH(FZ$44,Sheep!$R$327:$R$334,1),0)</f>
        <v>3</v>
      </c>
      <c r="FZ51" s="454">
        <f>IFERROR(MATCH(GA$44,Sheep!$R$327:$R$334,1),0)</f>
        <v>3</v>
      </c>
      <c r="GA51" s="454">
        <f>IFERROR(MATCH(GB$44,Sheep!$R$327:$R$334,1),0)</f>
        <v>3</v>
      </c>
      <c r="GB51" s="454">
        <f>IFERROR(MATCH(GC$44,Sheep!$R$327:$R$334,1),0)</f>
        <v>3</v>
      </c>
      <c r="GC51" s="454">
        <f>IFERROR(MATCH(GD$44,Sheep!$R$327:$R$334,1),0)</f>
        <v>3</v>
      </c>
      <c r="GD51" s="454">
        <f>IFERROR(MATCH(GE$44,Sheep!$R$327:$R$334,1),0)</f>
        <v>3</v>
      </c>
      <c r="GE51" s="454">
        <f>IFERROR(MATCH(GF$44,Sheep!$R$327:$R$334,1),0)</f>
        <v>3</v>
      </c>
      <c r="GF51" s="454">
        <f>IFERROR(MATCH(GG$44,Sheep!$R$327:$R$334,1),0)</f>
        <v>3</v>
      </c>
      <c r="GG51" s="454">
        <f>IFERROR(MATCH(GH$44,Sheep!$R$327:$R$334,1),0)</f>
        <v>3</v>
      </c>
      <c r="GH51" s="454">
        <f>IFERROR(MATCH(GI$44,Sheep!$R$327:$R$334,1),0)</f>
        <v>3</v>
      </c>
      <c r="GI51" s="454">
        <f>IFERROR(MATCH(GJ$44,Sheep!$R$327:$R$334,1),0)</f>
        <v>3</v>
      </c>
      <c r="GJ51" s="454">
        <f>IFERROR(MATCH(GK$44,Sheep!$R$327:$R$334,1),0)</f>
        <v>3</v>
      </c>
      <c r="GK51" s="454">
        <f>IFERROR(MATCH(GL$44,Sheep!$R$327:$R$334,1),0)</f>
        <v>3</v>
      </c>
      <c r="GL51" s="454">
        <f>IFERROR(MATCH(GM$44,Sheep!$R$327:$R$334,1),0)</f>
        <v>3</v>
      </c>
      <c r="GM51" s="454">
        <f>IFERROR(MATCH(GN$44,Sheep!$R$327:$R$334,1),0)</f>
        <v>3</v>
      </c>
      <c r="GN51" s="454">
        <f>IFERROR(MATCH(GO$44,Sheep!$R$327:$R$334,1),0)</f>
        <v>3</v>
      </c>
      <c r="GO51" s="454">
        <f>IFERROR(MATCH(GP$44,Sheep!$R$327:$R$334,1),0)</f>
        <v>3</v>
      </c>
      <c r="GP51" s="454">
        <f>IFERROR(MATCH(GQ$44,Sheep!$R$327:$R$334,1),0)</f>
        <v>3</v>
      </c>
      <c r="GQ51" s="454">
        <f>IFERROR(MATCH(GR$44,Sheep!$R$327:$R$334,1),0)</f>
        <v>3</v>
      </c>
      <c r="GR51" s="454">
        <f>IFERROR(MATCH(GS$44,Sheep!$R$327:$R$334,1),0)</f>
        <v>3</v>
      </c>
      <c r="GS51" s="454">
        <f>IFERROR(MATCH(GT$44,Sheep!$R$327:$R$334,1),0)</f>
        <v>3</v>
      </c>
      <c r="GT51" s="454">
        <f>IFERROR(MATCH(GU$44,Sheep!$R$327:$R$334,1),0)</f>
        <v>3</v>
      </c>
      <c r="GU51" s="454">
        <f>IFERROR(MATCH(GV$44,Sheep!$R$327:$R$334,1),0)</f>
        <v>3</v>
      </c>
      <c r="GV51" s="454">
        <f>IFERROR(MATCH(GW$44,Sheep!$R$327:$R$334,1),0)</f>
        <v>3</v>
      </c>
      <c r="GW51" s="454">
        <f>IFERROR(MATCH(GX$44,Sheep!$R$327:$R$334,1),0)</f>
        <v>3</v>
      </c>
      <c r="GX51" s="454">
        <f>IFERROR(MATCH(GY$44,Sheep!$R$327:$R$334,1),0)</f>
        <v>3</v>
      </c>
      <c r="GY51" s="454">
        <f>IFERROR(MATCH(GZ$44,Sheep!$R$327:$R$334,1),0)</f>
        <v>3</v>
      </c>
      <c r="GZ51" s="454">
        <f>IFERROR(MATCH(HA$44,Sheep!$R$327:$R$334,1),0)</f>
        <v>3</v>
      </c>
      <c r="HA51" s="454">
        <f>IFERROR(MATCH(HB$44,Sheep!$R$327:$R$334,1),0)</f>
        <v>3</v>
      </c>
      <c r="HB51" s="454">
        <f>IFERROR(MATCH(HC$44,Sheep!$R$327:$R$334,1),0)</f>
        <v>3</v>
      </c>
      <c r="HC51" s="454">
        <f>IFERROR(MATCH(HD$44,Sheep!$R$327:$R$334,1),0)</f>
        <v>3</v>
      </c>
      <c r="HD51" s="454">
        <f>IFERROR(MATCH(HE$44,Sheep!$R$327:$R$334,1),0)</f>
        <v>3</v>
      </c>
      <c r="HE51" s="454">
        <f>IFERROR(MATCH(HF$44,Sheep!$R$327:$R$334,1),0)</f>
        <v>3</v>
      </c>
      <c r="HF51" s="454">
        <f>IFERROR(MATCH(HG$44,Sheep!$R$327:$R$334,1),0)</f>
        <v>3</v>
      </c>
      <c r="HG51" s="454">
        <f>IFERROR(MATCH(HH$44,Sheep!$R$327:$R$334,1),0)</f>
        <v>3</v>
      </c>
      <c r="HH51" s="454">
        <f>IFERROR(MATCH(HI$44,Sheep!$R$327:$R$334,1),0)</f>
        <v>3</v>
      </c>
      <c r="HI51" s="454">
        <f>IFERROR(MATCH(HJ$44,Sheep!$R$327:$R$334,1),0)</f>
        <v>3</v>
      </c>
      <c r="HJ51" s="454">
        <f>IFERROR(MATCH(HK$44,Sheep!$R$327:$R$334,1),0)</f>
        <v>3</v>
      </c>
      <c r="HK51" s="454">
        <f>IFERROR(MATCH(HL$44,Sheep!$R$327:$R$334,1),0)</f>
        <v>3</v>
      </c>
      <c r="HL51" s="454">
        <f>IFERROR(MATCH(HM$44,Sheep!$R$327:$R$334,1),0)</f>
        <v>3</v>
      </c>
      <c r="HM51" s="454">
        <f>IFERROR(MATCH(HN$44,Sheep!$R$327:$R$334,1),0)</f>
        <v>3</v>
      </c>
      <c r="HN51" s="454">
        <f>IFERROR(MATCH(HO$44,Sheep!$R$327:$R$334,1),0)</f>
        <v>3</v>
      </c>
      <c r="HO51" s="454">
        <f>IFERROR(MATCH(HP$44,Sheep!$R$327:$R$334,1),0)</f>
        <v>3</v>
      </c>
      <c r="HP51" s="454">
        <f>IFERROR(MATCH(HQ$44,Sheep!$R$327:$R$334,1),0)</f>
        <v>4</v>
      </c>
      <c r="HQ51" s="454">
        <f>IFERROR(MATCH(HR$44,Sheep!$R$327:$R$334,1),0)</f>
        <v>4</v>
      </c>
      <c r="HR51" s="454">
        <f>IFERROR(MATCH(HS$44,Sheep!$R$327:$R$334,1),0)</f>
        <v>4</v>
      </c>
      <c r="HS51" s="454">
        <f>IFERROR(MATCH(HT$44,Sheep!$R$327:$R$334,1),0)</f>
        <v>4</v>
      </c>
      <c r="HT51" s="454">
        <f>IFERROR(MATCH(HU$44,Sheep!$R$327:$R$334,1),0)</f>
        <v>4</v>
      </c>
      <c r="HU51" s="454">
        <f>IFERROR(MATCH(HV$44,Sheep!$R$327:$R$334,1),0)</f>
        <v>4</v>
      </c>
      <c r="HV51" s="454">
        <f>IFERROR(MATCH(HW$44,Sheep!$R$327:$R$334,1),0)</f>
        <v>4</v>
      </c>
      <c r="HW51" s="454">
        <f>IFERROR(MATCH(HX$44,Sheep!$R$327:$R$334,1),0)</f>
        <v>4</v>
      </c>
      <c r="HX51" s="454">
        <f>IFERROR(MATCH(HY$44,Sheep!$R$327:$R$334,1),0)</f>
        <v>4</v>
      </c>
      <c r="HY51" s="454">
        <f>IFERROR(MATCH(HZ$44,Sheep!$R$327:$R$334,1),0)</f>
        <v>4</v>
      </c>
      <c r="HZ51" s="454">
        <f>IFERROR(MATCH(IA$44,Sheep!$R$327:$R$334,1),0)</f>
        <v>4</v>
      </c>
      <c r="IA51" s="454">
        <f>IFERROR(MATCH(IB$44,Sheep!$R$327:$R$334,1),0)</f>
        <v>4</v>
      </c>
      <c r="IB51" s="454">
        <f>IFERROR(MATCH(IC$44,Sheep!$R$327:$R$334,1),0)</f>
        <v>4</v>
      </c>
      <c r="IC51" s="454">
        <f>IFERROR(MATCH(ID$44,Sheep!$R$327:$R$334,1),0)</f>
        <v>4</v>
      </c>
      <c r="ID51" s="454">
        <f>IFERROR(MATCH(IE$44,Sheep!$R$327:$R$334,1),0)</f>
        <v>4</v>
      </c>
      <c r="IE51" s="454">
        <f>IFERROR(MATCH(IF$44,Sheep!$R$327:$R$334,1),0)</f>
        <v>4</v>
      </c>
      <c r="IF51" s="454">
        <f>IFERROR(MATCH(IG$44,Sheep!$R$327:$R$334,1),0)</f>
        <v>4</v>
      </c>
      <c r="IG51" s="454">
        <f>IFERROR(MATCH(IH$44,Sheep!$R$327:$R$334,1),0)</f>
        <v>4</v>
      </c>
      <c r="IH51" s="454">
        <f>IFERROR(MATCH(II$44,Sheep!$R$327:$R$334,1),0)</f>
        <v>4</v>
      </c>
      <c r="II51" s="454">
        <f>IFERROR(MATCH(IJ$44,Sheep!$R$327:$R$334,1),0)</f>
        <v>4</v>
      </c>
      <c r="IJ51" s="454">
        <f>IFERROR(MATCH(IK$44,Sheep!$R$327:$R$334,1),0)</f>
        <v>4</v>
      </c>
      <c r="IK51" s="454">
        <f>IFERROR(MATCH(IL$44,Sheep!$R$327:$R$334,1),0)</f>
        <v>4</v>
      </c>
      <c r="IL51" s="454">
        <f>IFERROR(MATCH(IM$44,Sheep!$R$327:$R$334,1),0)</f>
        <v>4</v>
      </c>
      <c r="IM51" s="454">
        <f>IFERROR(MATCH(IN$44,Sheep!$R$327:$R$334,1),0)</f>
        <v>4</v>
      </c>
      <c r="IN51" s="454">
        <f>IFERROR(MATCH(IO$44,Sheep!$R$327:$R$334,1),0)</f>
        <v>4</v>
      </c>
      <c r="IO51" s="454">
        <f>IFERROR(MATCH(IP$44,Sheep!$R$327:$R$334,1),0)</f>
        <v>4</v>
      </c>
      <c r="IP51" s="454">
        <f>IFERROR(MATCH(IQ$44,Sheep!$R$327:$R$334,1),0)</f>
        <v>4</v>
      </c>
      <c r="IQ51" s="454">
        <f>IFERROR(MATCH(IR$44,Sheep!$R$327:$R$334,1),0)</f>
        <v>4</v>
      </c>
      <c r="IR51" s="454">
        <f>IFERROR(MATCH(IS$44,Sheep!$R$327:$R$334,1),0)</f>
        <v>4</v>
      </c>
      <c r="IS51" s="454">
        <f>IFERROR(MATCH(IT$44,Sheep!$R$327:$R$334,1),0)</f>
        <v>4</v>
      </c>
      <c r="IT51" s="454">
        <f>IFERROR(MATCH(IU$44,Sheep!$R$327:$R$334,1),0)</f>
        <v>4</v>
      </c>
      <c r="IU51" s="454">
        <f>IFERROR(MATCH(IV$44,Sheep!$R$327:$R$334,1),0)</f>
        <v>4</v>
      </c>
      <c r="IV51" s="454">
        <f>IFERROR(MATCH(IW$44,Sheep!$R$327:$R$334,1),0)</f>
        <v>4</v>
      </c>
      <c r="IW51" s="454">
        <f>IFERROR(MATCH(IX$44,Sheep!$R$327:$R$334,1),0)</f>
        <v>4</v>
      </c>
      <c r="IX51" s="454">
        <f>IFERROR(MATCH(IY$44,Sheep!$R$327:$R$334,1),0)</f>
        <v>4</v>
      </c>
      <c r="IY51" s="454">
        <f>IFERROR(MATCH(IZ$44,Sheep!$R$327:$R$334,1),0)</f>
        <v>4</v>
      </c>
      <c r="IZ51" s="454">
        <f>IFERROR(MATCH(JA$44,Sheep!$R$327:$R$334,1),0)</f>
        <v>4</v>
      </c>
      <c r="JA51" s="454">
        <f>IFERROR(MATCH(JB$44,Sheep!$R$327:$R$334,1),0)</f>
        <v>4</v>
      </c>
      <c r="JB51" s="454">
        <f>IFERROR(MATCH(JC$44,Sheep!$R$327:$R$334,1),0)</f>
        <v>4</v>
      </c>
      <c r="JC51" s="454">
        <f>IFERROR(MATCH(JD$44,Sheep!$R$327:$R$334,1),0)</f>
        <v>4</v>
      </c>
      <c r="JD51" s="454">
        <f>IFERROR(MATCH(JE$44,Sheep!$R$327:$R$334,1),0)</f>
        <v>4</v>
      </c>
      <c r="JE51" s="454">
        <f>IFERROR(MATCH(JF$44,Sheep!$R$327:$R$334,1),0)</f>
        <v>4</v>
      </c>
      <c r="JF51" s="454">
        <f>IFERROR(MATCH(JG$44,Sheep!$R$327:$R$334,1),0)</f>
        <v>4</v>
      </c>
      <c r="JG51" s="454">
        <f>IFERROR(MATCH(JH$44,Sheep!$R$327:$R$334,1),0)</f>
        <v>4</v>
      </c>
      <c r="JH51" s="454">
        <f>IFERROR(MATCH(JI$44,Sheep!$R$327:$R$334,1),0)</f>
        <v>4</v>
      </c>
      <c r="JI51" s="454">
        <f>IFERROR(MATCH(JJ$44,Sheep!$R$327:$R$334,1),0)</f>
        <v>4</v>
      </c>
      <c r="JJ51" s="454">
        <f>IFERROR(MATCH(JK$44,Sheep!$R$327:$R$334,1),0)</f>
        <v>4</v>
      </c>
      <c r="JK51" s="454">
        <f>IFERROR(MATCH(JL$44,Sheep!$R$327:$R$334,1),0)</f>
        <v>4</v>
      </c>
      <c r="JL51" s="454">
        <f>IFERROR(MATCH(JM$44,Sheep!$R$327:$R$334,1),0)</f>
        <v>4</v>
      </c>
      <c r="JM51" s="454">
        <f>IFERROR(MATCH(JN$44,Sheep!$R$327:$R$334,1),0)</f>
        <v>4</v>
      </c>
      <c r="JN51" s="454">
        <f>IFERROR(MATCH(JO$44,Sheep!$R$327:$R$334,1),0)</f>
        <v>4</v>
      </c>
      <c r="JO51" s="454">
        <f>IFERROR(MATCH(JP$44,Sheep!$R$327:$R$334,1),0)</f>
        <v>4</v>
      </c>
      <c r="JP51" s="454">
        <f>IFERROR(MATCH(JQ$44,Sheep!$R$327:$R$334,1),0)</f>
        <v>5</v>
      </c>
      <c r="JQ51" s="454">
        <f>IFERROR(MATCH(JR$44,Sheep!$R$327:$R$334,1),0)</f>
        <v>5</v>
      </c>
      <c r="JR51" s="454">
        <f>IFERROR(MATCH(JS$44,Sheep!$R$327:$R$334,1),0)</f>
        <v>5</v>
      </c>
      <c r="JS51" s="454">
        <f>IFERROR(MATCH(JT$44,Sheep!$R$327:$R$334,1),0)</f>
        <v>5</v>
      </c>
      <c r="JT51" s="454">
        <f>IFERROR(MATCH(JU$44,Sheep!$R$327:$R$334,1),0)</f>
        <v>5</v>
      </c>
      <c r="JU51" s="454">
        <f>IFERROR(MATCH(JV$44,Sheep!$R$327:$R$334,1),0)</f>
        <v>5</v>
      </c>
      <c r="JV51" s="454">
        <f>IFERROR(MATCH(JW$44,Sheep!$R$327:$R$334,1),0)</f>
        <v>5</v>
      </c>
      <c r="JW51" s="454">
        <f>IFERROR(MATCH(JX$44,Sheep!$R$327:$R$334,1),0)</f>
        <v>5</v>
      </c>
      <c r="JX51" s="454">
        <f>IFERROR(MATCH(JY$44,Sheep!$R$327:$R$334,1),0)</f>
        <v>5</v>
      </c>
      <c r="JY51" s="454">
        <f>IFERROR(MATCH(JZ$44,Sheep!$R$327:$R$334,1),0)</f>
        <v>5</v>
      </c>
      <c r="JZ51" s="454">
        <f>IFERROR(MATCH(KA$44,Sheep!$R$327:$R$334,1),0)</f>
        <v>5</v>
      </c>
      <c r="KA51" s="454">
        <f>IFERROR(MATCH(KB$44,Sheep!$R$327:$R$334,1),0)</f>
        <v>5</v>
      </c>
      <c r="KB51" s="454">
        <f>IFERROR(MATCH(KC$44,Sheep!$R$327:$R$334,1),0)</f>
        <v>5</v>
      </c>
      <c r="KC51" s="454">
        <f>IFERROR(MATCH(KD$44,Sheep!$R$327:$R$334,1),0)</f>
        <v>5</v>
      </c>
      <c r="KD51" s="454">
        <f>IFERROR(MATCH(KE$44,Sheep!$R$327:$R$334,1),0)</f>
        <v>5</v>
      </c>
      <c r="KE51" s="454">
        <f>IFERROR(MATCH(KF$44,Sheep!$R$327:$R$334,1),0)</f>
        <v>5</v>
      </c>
      <c r="KF51" s="454">
        <f>IFERROR(MATCH(KG$44,Sheep!$R$327:$R$334,1),0)</f>
        <v>5</v>
      </c>
      <c r="KG51" s="454">
        <f>IFERROR(MATCH(KH$44,Sheep!$R$327:$R$334,1),0)</f>
        <v>5</v>
      </c>
      <c r="KH51" s="454">
        <f>IFERROR(MATCH(KI$44,Sheep!$R$327:$R$334,1),0)</f>
        <v>5</v>
      </c>
      <c r="KI51" s="454">
        <f>IFERROR(MATCH(KJ$44,Sheep!$R$327:$R$334,1),0)</f>
        <v>5</v>
      </c>
      <c r="KJ51" s="454">
        <f>IFERROR(MATCH(KK$44,Sheep!$R$327:$R$334,1),0)</f>
        <v>5</v>
      </c>
      <c r="KK51" s="454">
        <f>IFERROR(MATCH(KL$44,Sheep!$R$327:$R$334,1),0)</f>
        <v>5</v>
      </c>
      <c r="KL51" s="454">
        <f>IFERROR(MATCH(KM$44,Sheep!$R$327:$R$334,1),0)</f>
        <v>5</v>
      </c>
      <c r="KM51" s="454">
        <f>IFERROR(MATCH(KN$44,Sheep!$R$327:$R$334,1),0)</f>
        <v>5</v>
      </c>
      <c r="KN51" s="454">
        <f>IFERROR(MATCH(KO$44,Sheep!$R$327:$R$334,1),0)</f>
        <v>5</v>
      </c>
      <c r="KO51" s="454">
        <f>IFERROR(MATCH(KP$44,Sheep!$R$327:$R$334,1),0)</f>
        <v>5</v>
      </c>
      <c r="KP51" s="454">
        <f>IFERROR(MATCH(KQ$44,Sheep!$R$327:$R$334,1),0)</f>
        <v>5</v>
      </c>
      <c r="KQ51" s="454">
        <f>IFERROR(MATCH(KR$44,Sheep!$R$327:$R$334,1),0)</f>
        <v>5</v>
      </c>
      <c r="KR51" s="454">
        <f>IFERROR(MATCH(KS$44,Sheep!$R$327:$R$334,1),0)</f>
        <v>5</v>
      </c>
      <c r="KS51" s="454">
        <f>IFERROR(MATCH(KT$44,Sheep!$R$327:$R$334,1),0)</f>
        <v>5</v>
      </c>
      <c r="KT51" s="454">
        <f>IFERROR(MATCH(KU$44,Sheep!$R$327:$R$334,1),0)</f>
        <v>5</v>
      </c>
      <c r="KU51" s="454">
        <f>IFERROR(MATCH(KV$44,Sheep!$R$327:$R$334,1),0)</f>
        <v>5</v>
      </c>
      <c r="KV51" s="454">
        <f>IFERROR(MATCH(KW$44,Sheep!$R$327:$R$334,1),0)</f>
        <v>5</v>
      </c>
      <c r="KW51" s="454">
        <f>IFERROR(MATCH(KX$44,Sheep!$R$327:$R$334,1),0)</f>
        <v>5</v>
      </c>
      <c r="KX51" s="454">
        <f>IFERROR(MATCH(KY$44,Sheep!$R$327:$R$334,1),0)</f>
        <v>5</v>
      </c>
      <c r="KY51" s="454">
        <f>IFERROR(MATCH(KZ$44,Sheep!$R$327:$R$334,1),0)</f>
        <v>5</v>
      </c>
      <c r="KZ51" s="454">
        <f>IFERROR(MATCH(LA$44,Sheep!$R$327:$R$334,1),0)</f>
        <v>5</v>
      </c>
      <c r="LA51" s="454">
        <f>IFERROR(MATCH(LB$44,Sheep!$R$327:$R$334,1),0)</f>
        <v>5</v>
      </c>
      <c r="LB51" s="454">
        <f>IFERROR(MATCH(LC$44,Sheep!$R$327:$R$334,1),0)</f>
        <v>5</v>
      </c>
      <c r="LC51" s="454">
        <f>IFERROR(MATCH(LD$44,Sheep!$R$327:$R$334,1),0)</f>
        <v>5</v>
      </c>
      <c r="LD51" s="454">
        <f>IFERROR(MATCH(LE$44,Sheep!$R$327:$R$334,1),0)</f>
        <v>5</v>
      </c>
      <c r="LE51" s="454">
        <f>IFERROR(MATCH(LF$44,Sheep!$R$327:$R$334,1),0)</f>
        <v>5</v>
      </c>
      <c r="LF51" s="454">
        <f>IFERROR(MATCH(LG$44,Sheep!$R$327:$R$334,1),0)</f>
        <v>5</v>
      </c>
      <c r="LG51" s="454">
        <f>IFERROR(MATCH(LH$44,Sheep!$R$327:$R$334,1),0)</f>
        <v>5</v>
      </c>
      <c r="LH51" s="454">
        <f>IFERROR(MATCH(LI$44,Sheep!$R$327:$R$334,1),0)</f>
        <v>5</v>
      </c>
      <c r="LI51" s="454">
        <f>IFERROR(MATCH(LJ$44,Sheep!$R$327:$R$334,1),0)</f>
        <v>5</v>
      </c>
      <c r="LJ51" s="454">
        <f>IFERROR(MATCH(LK$44,Sheep!$R$327:$R$334,1),0)</f>
        <v>5</v>
      </c>
      <c r="LK51" s="454">
        <f>IFERROR(MATCH(LL$44,Sheep!$R$327:$R$334,1),0)</f>
        <v>5</v>
      </c>
      <c r="LL51" s="454">
        <f>IFERROR(MATCH(LM$44,Sheep!$R$327:$R$334,1),0)</f>
        <v>5</v>
      </c>
      <c r="LM51" s="454">
        <f>IFERROR(MATCH(LN$44,Sheep!$R$327:$R$334,1),0)</f>
        <v>5</v>
      </c>
      <c r="LN51" s="454">
        <f>IFERROR(MATCH(LO$44,Sheep!$R$327:$R$334,1),0)</f>
        <v>5</v>
      </c>
      <c r="LO51" s="454">
        <f>IFERROR(MATCH(LP$44,Sheep!$R$327:$R$334,1),0)</f>
        <v>5</v>
      </c>
      <c r="LP51" s="454">
        <f>IFERROR(MATCH(LQ$44,Sheep!$R$327:$R$334,1),0)</f>
        <v>6</v>
      </c>
      <c r="LQ51" s="454">
        <f>IFERROR(MATCH(LR$44,Sheep!$R$327:$R$334,1),0)</f>
        <v>6</v>
      </c>
      <c r="LR51" s="454">
        <f>IFERROR(MATCH(LS$44,Sheep!$R$327:$R$334,1),0)</f>
        <v>6</v>
      </c>
      <c r="LS51" s="454">
        <f>IFERROR(MATCH(LT$44,Sheep!$R$327:$R$334,1),0)</f>
        <v>6</v>
      </c>
      <c r="LT51" s="454">
        <f>IFERROR(MATCH(LU$44,Sheep!$R$327:$R$334,1),0)</f>
        <v>6</v>
      </c>
      <c r="LU51" s="454">
        <f>IFERROR(MATCH(LV$44,Sheep!$R$327:$R$334,1),0)</f>
        <v>6</v>
      </c>
      <c r="LV51" s="454">
        <f>IFERROR(MATCH(LW$44,Sheep!$R$327:$R$334,1),0)</f>
        <v>6</v>
      </c>
      <c r="LW51" s="454">
        <f>IFERROR(MATCH(LX$44,Sheep!$R$327:$R$334,1),0)</f>
        <v>6</v>
      </c>
      <c r="LX51" s="454">
        <f>IFERROR(MATCH(LY$44,Sheep!$R$327:$R$334,1),0)</f>
        <v>6</v>
      </c>
      <c r="LY51" s="454">
        <f>IFERROR(MATCH(LZ$44,Sheep!$R$327:$R$334,1),0)</f>
        <v>6</v>
      </c>
      <c r="LZ51" s="454">
        <f>IFERROR(MATCH(MA$44,Sheep!$R$327:$R$334,1),0)</f>
        <v>6</v>
      </c>
      <c r="MA51" s="454">
        <f>IFERROR(MATCH(MB$44,Sheep!$R$327:$R$334,1),0)</f>
        <v>6</v>
      </c>
      <c r="MB51" s="454">
        <f>IFERROR(MATCH(MC$44,Sheep!$R$327:$R$334,1),0)</f>
        <v>6</v>
      </c>
      <c r="MC51" s="454">
        <f>IFERROR(MATCH(MD$44,Sheep!$R$327:$R$334,1),0)</f>
        <v>6</v>
      </c>
      <c r="MD51" s="454">
        <f>IFERROR(MATCH(ME$44,Sheep!$R$327:$R$334,1),0)</f>
        <v>6</v>
      </c>
      <c r="ME51" s="454">
        <f>IFERROR(MATCH(MF$44,Sheep!$R$327:$R$334,1),0)</f>
        <v>6</v>
      </c>
      <c r="MF51" s="454">
        <f>IFERROR(MATCH(MG$44,Sheep!$R$327:$R$334,1),0)</f>
        <v>6</v>
      </c>
      <c r="MG51" s="454">
        <f>IFERROR(MATCH(MH$44,Sheep!$R$327:$R$334,1),0)</f>
        <v>6</v>
      </c>
      <c r="MH51" s="454">
        <f>IFERROR(MATCH(MI$44,Sheep!$R$327:$R$334,1),0)</f>
        <v>6</v>
      </c>
      <c r="MI51" s="454">
        <f>IFERROR(MATCH(MJ$44,Sheep!$R$327:$R$334,1),0)</f>
        <v>6</v>
      </c>
      <c r="MJ51" s="454">
        <f>IFERROR(MATCH(MK$44,Sheep!$R$327:$R$334,1),0)</f>
        <v>6</v>
      </c>
      <c r="MK51" s="454">
        <f>IFERROR(MATCH(ML$44,Sheep!$R$327:$R$334,1),0)</f>
        <v>6</v>
      </c>
      <c r="ML51" s="454">
        <f>IFERROR(MATCH(MM$44,Sheep!$R$327:$R$334,1),0)</f>
        <v>6</v>
      </c>
      <c r="MM51" s="454">
        <f>IFERROR(MATCH(MN$44,Sheep!$R$327:$R$334,1),0)</f>
        <v>6</v>
      </c>
      <c r="MN51" s="454">
        <f>IFERROR(MATCH(MO$44,Sheep!$R$327:$R$334,1),0)</f>
        <v>6</v>
      </c>
      <c r="MO51" s="454">
        <f>IFERROR(MATCH(MP$44,Sheep!$R$327:$R$334,1),0)</f>
        <v>6</v>
      </c>
      <c r="MP51" s="454">
        <f>IFERROR(MATCH(MQ$44,Sheep!$R$327:$R$334,1),0)</f>
        <v>6</v>
      </c>
      <c r="MQ51" s="454">
        <f>IFERROR(MATCH(MR$44,Sheep!$R$327:$R$334,1),0)</f>
        <v>6</v>
      </c>
      <c r="MR51" s="454">
        <f>IFERROR(MATCH(MS$44,Sheep!$R$327:$R$334,1),0)</f>
        <v>6</v>
      </c>
      <c r="MS51" s="454">
        <f>IFERROR(MATCH(MT$44,Sheep!$R$327:$R$334,1),0)</f>
        <v>6</v>
      </c>
      <c r="MT51" s="454">
        <f>IFERROR(MATCH(MU$44,Sheep!$R$327:$R$334,1),0)</f>
        <v>6</v>
      </c>
      <c r="MU51" s="454">
        <f>IFERROR(MATCH(MV$44,Sheep!$R$327:$R$334,1),0)</f>
        <v>6</v>
      </c>
      <c r="MV51" s="454">
        <f>IFERROR(MATCH(MW$44,Sheep!$R$327:$R$334,1),0)</f>
        <v>6</v>
      </c>
      <c r="MW51" s="454">
        <f>IFERROR(MATCH(MX$44,Sheep!$R$327:$R$334,1),0)</f>
        <v>6</v>
      </c>
      <c r="MX51" s="454">
        <f>IFERROR(MATCH(MY$44,Sheep!$R$327:$R$334,1),0)</f>
        <v>6</v>
      </c>
      <c r="MY51" s="454">
        <f>IFERROR(MATCH(MZ$44,Sheep!$R$327:$R$334,1),0)</f>
        <v>6</v>
      </c>
      <c r="MZ51" s="454">
        <f>IFERROR(MATCH(NA$44,Sheep!$R$327:$R$334,1),0)</f>
        <v>6</v>
      </c>
      <c r="NA51" s="454">
        <f>IFERROR(MATCH(NB$44,Sheep!$R$327:$R$334,1),0)</f>
        <v>6</v>
      </c>
      <c r="NB51" s="454">
        <f>IFERROR(MATCH(NC$44,Sheep!$R$327:$R$334,1),0)</f>
        <v>6</v>
      </c>
      <c r="NC51" s="454">
        <f>IFERROR(MATCH(ND$44,Sheep!$R$327:$R$334,1),0)</f>
        <v>6</v>
      </c>
      <c r="ND51" s="454">
        <f>IFERROR(MATCH(NE$44,Sheep!$R$327:$R$334,1),0)</f>
        <v>6</v>
      </c>
      <c r="NE51" s="454">
        <f>IFERROR(MATCH(NF$44,Sheep!$R$327:$R$334,1),0)</f>
        <v>6</v>
      </c>
      <c r="NF51" s="454">
        <f>IFERROR(MATCH(NG$44,Sheep!$R$327:$R$334,1),0)</f>
        <v>6</v>
      </c>
      <c r="NG51" s="454">
        <f>IFERROR(MATCH(NH$44,Sheep!$R$327:$R$334,1),0)</f>
        <v>6</v>
      </c>
      <c r="NH51" s="454">
        <f>IFERROR(MATCH(NI$44,Sheep!$R$327:$R$334,1),0)</f>
        <v>6</v>
      </c>
      <c r="NI51" s="454">
        <f>IFERROR(MATCH(NJ$44,Sheep!$R$327:$R$334,1),0)</f>
        <v>6</v>
      </c>
      <c r="NJ51" s="454">
        <f>IFERROR(MATCH(NK$44,Sheep!$R$327:$R$334,1),0)</f>
        <v>6</v>
      </c>
      <c r="NK51" s="454">
        <f>IFERROR(MATCH(NL$44,Sheep!$R$327:$R$334,1),0)</f>
        <v>6</v>
      </c>
      <c r="NL51" s="454">
        <f>IFERROR(MATCH(NM$44,Sheep!$R$327:$R$334,1),0)</f>
        <v>6</v>
      </c>
      <c r="NM51" s="454">
        <f>IFERROR(MATCH(NN$44,Sheep!$R$327:$R$334,1),0)</f>
        <v>6</v>
      </c>
      <c r="NN51" s="454">
        <f>IFERROR(MATCH(NO$44,Sheep!$R$327:$R$334,1),0)</f>
        <v>6</v>
      </c>
      <c r="NO51" s="454">
        <f>IFERROR(MATCH(NP$44,Sheep!$R$327:$R$334,1),0)</f>
        <v>6</v>
      </c>
      <c r="NP51" s="454">
        <f>IFERROR(MATCH(NQ$44,Sheep!$R$327:$R$334,1),0)</f>
        <v>7</v>
      </c>
      <c r="NQ51" s="454">
        <f>IFERROR(MATCH(NR$44,Sheep!$R$327:$R$334,1),0)</f>
        <v>7</v>
      </c>
      <c r="NR51" s="454">
        <f>IFERROR(MATCH(NS$44,Sheep!$R$327:$R$334,1),0)</f>
        <v>7</v>
      </c>
      <c r="NS51" s="454">
        <f>IFERROR(MATCH(NT$44,Sheep!$R$327:$R$334,1),0)</f>
        <v>7</v>
      </c>
      <c r="NT51" s="454">
        <f>IFERROR(MATCH(NU$44,Sheep!$R$327:$R$334,1),0)</f>
        <v>7</v>
      </c>
      <c r="NU51" s="454">
        <f>IFERROR(MATCH(NV$44,Sheep!$R$327:$R$334,1),0)</f>
        <v>7</v>
      </c>
      <c r="NV51" s="454">
        <f>IFERROR(MATCH(NW$44,Sheep!$R$327:$R$334,1),0)</f>
        <v>7</v>
      </c>
      <c r="NW51" s="454">
        <f>IFERROR(MATCH(NX$44,Sheep!$R$327:$R$334,1),0)</f>
        <v>7</v>
      </c>
      <c r="NX51" s="454">
        <f>IFERROR(MATCH(NY$44,Sheep!$R$327:$R$334,1),0)</f>
        <v>7</v>
      </c>
      <c r="NY51" s="454">
        <f>IFERROR(MATCH(NZ$44,Sheep!$R$327:$R$334,1),0)</f>
        <v>7</v>
      </c>
      <c r="NZ51" s="454">
        <f>IFERROR(MATCH(OA$44,Sheep!$R$327:$R$334,1),0)</f>
        <v>7</v>
      </c>
      <c r="OA51" s="454">
        <f>IFERROR(MATCH(OB$44,Sheep!$R$327:$R$334,1),0)</f>
        <v>7</v>
      </c>
      <c r="OB51" s="454">
        <f>IFERROR(MATCH(OC$44,Sheep!$R$327:$R$334,1),0)</f>
        <v>7</v>
      </c>
      <c r="OC51" s="454">
        <f>IFERROR(MATCH(OD$44,Sheep!$R$327:$R$334,1),0)</f>
        <v>7</v>
      </c>
      <c r="OD51" s="454">
        <f>IFERROR(MATCH(OE$44,Sheep!$R$327:$R$334,1),0)</f>
        <v>7</v>
      </c>
      <c r="OE51" s="454">
        <f>IFERROR(MATCH(OF$44,Sheep!$R$327:$R$334,1),0)</f>
        <v>7</v>
      </c>
      <c r="OF51" s="454">
        <f>IFERROR(MATCH(OG$44,Sheep!$R$327:$R$334,1),0)</f>
        <v>7</v>
      </c>
      <c r="OG51" s="454">
        <f>IFERROR(MATCH(OH$44,Sheep!$R$327:$R$334,1),0)</f>
        <v>7</v>
      </c>
      <c r="OH51" s="454">
        <f>IFERROR(MATCH(OI$44,Sheep!$R$327:$R$334,1),0)</f>
        <v>7</v>
      </c>
      <c r="OI51" s="454">
        <f>IFERROR(MATCH(OJ$44,Sheep!$R$327:$R$334,1),0)</f>
        <v>7</v>
      </c>
      <c r="OJ51" s="454">
        <f>IFERROR(MATCH(OK$44,Sheep!$R$327:$R$334,1),0)</f>
        <v>7</v>
      </c>
      <c r="OK51" s="454">
        <f>IFERROR(MATCH(OL$44,Sheep!$R$327:$R$334,1),0)</f>
        <v>7</v>
      </c>
      <c r="OL51" s="454">
        <f>IFERROR(MATCH(OM$44,Sheep!$R$327:$R$334,1),0)</f>
        <v>7</v>
      </c>
      <c r="OM51" s="454">
        <f>IFERROR(MATCH(ON$44,Sheep!$R$327:$R$334,1),0)</f>
        <v>7</v>
      </c>
      <c r="ON51" s="454">
        <f>IFERROR(MATCH(OO$44,Sheep!$R$327:$R$334,1),0)</f>
        <v>7</v>
      </c>
      <c r="OO51" s="454">
        <f>IFERROR(MATCH(OP$44,Sheep!$R$327:$R$334,1),0)</f>
        <v>7</v>
      </c>
      <c r="OP51" s="454">
        <f>IFERROR(MATCH(OQ$44,Sheep!$R$327:$R$334,1),0)</f>
        <v>7</v>
      </c>
      <c r="OQ51" s="454">
        <f>IFERROR(MATCH(OR$44,Sheep!$R$327:$R$334,1),0)</f>
        <v>7</v>
      </c>
      <c r="OR51" s="454">
        <f>IFERROR(MATCH(OS$44,Sheep!$R$327:$R$334,1),0)</f>
        <v>7</v>
      </c>
      <c r="OS51" s="454">
        <f>IFERROR(MATCH(OT$44,Sheep!$R$327:$R$334,1),0)</f>
        <v>7</v>
      </c>
      <c r="OT51" s="454">
        <f>IFERROR(MATCH(OU$44,Sheep!$R$327:$R$334,1),0)</f>
        <v>7</v>
      </c>
      <c r="OU51" s="454">
        <f>IFERROR(MATCH(OV$44,Sheep!$R$327:$R$334,1),0)</f>
        <v>7</v>
      </c>
      <c r="OV51" s="454">
        <f>IFERROR(MATCH(OW$44,Sheep!$R$327:$R$334,1),0)</f>
        <v>7</v>
      </c>
      <c r="OW51" s="454">
        <f>IFERROR(MATCH(OX$44,Sheep!$R$327:$R$334,1),0)</f>
        <v>7</v>
      </c>
      <c r="OX51" s="454">
        <f>IFERROR(MATCH(OY$44,Sheep!$R$327:$R$334,1),0)</f>
        <v>7</v>
      </c>
      <c r="OY51" s="454">
        <f>IFERROR(MATCH(OZ$44,Sheep!$R$327:$R$334,1),0)</f>
        <v>7</v>
      </c>
      <c r="OZ51" s="454">
        <f>IFERROR(MATCH(PA$44,Sheep!$R$327:$R$334,1),0)</f>
        <v>7</v>
      </c>
      <c r="PA51" s="454">
        <f>IFERROR(MATCH(PB$44,Sheep!$R$327:$R$334,1),0)</f>
        <v>7</v>
      </c>
      <c r="PB51" s="454">
        <f>IFERROR(MATCH(PC$44,Sheep!$R$327:$R$334,1),0)</f>
        <v>7</v>
      </c>
      <c r="PC51" s="454">
        <f>IFERROR(MATCH(PD$44,Sheep!$R$327:$R$334,1),0)</f>
        <v>7</v>
      </c>
      <c r="PD51" s="454">
        <f>IFERROR(MATCH(PE$44,Sheep!$R$327:$R$334,1),0)</f>
        <v>7</v>
      </c>
      <c r="PE51" s="454">
        <f>IFERROR(MATCH(PF$44,Sheep!$R$327:$R$334,1),0)</f>
        <v>7</v>
      </c>
      <c r="PF51" s="454">
        <f>IFERROR(MATCH(PG$44,Sheep!$R$327:$R$334,1),0)</f>
        <v>7</v>
      </c>
      <c r="PG51" s="454">
        <f>IFERROR(MATCH(PH$44,Sheep!$R$327:$R$334,1),0)</f>
        <v>7</v>
      </c>
      <c r="PH51" s="454">
        <f>IFERROR(MATCH(PI$44,Sheep!$R$327:$R$334,1),0)</f>
        <v>7</v>
      </c>
      <c r="PI51" s="454">
        <f>IFERROR(MATCH(PJ$44,Sheep!$R$327:$R$334,1),0)</f>
        <v>7</v>
      </c>
      <c r="PJ51" s="454">
        <f>IFERROR(MATCH(PK$44,Sheep!$R$327:$R$334,1),0)</f>
        <v>7</v>
      </c>
      <c r="PK51" s="454">
        <f>IFERROR(MATCH(PL$44,Sheep!$R$327:$R$334,1),0)</f>
        <v>7</v>
      </c>
      <c r="PL51" s="454">
        <f>IFERROR(MATCH(PM$44,Sheep!$R$327:$R$334,1),0)</f>
        <v>7</v>
      </c>
      <c r="PM51" s="454">
        <f>IFERROR(MATCH(PN$44,Sheep!$R$327:$R$334,1),0)</f>
        <v>7</v>
      </c>
      <c r="PN51" s="454">
        <f>IFERROR(MATCH(PO$44,Sheep!$R$327:$R$334,1),0)</f>
        <v>7</v>
      </c>
      <c r="PO51" s="454">
        <f>IFERROR(MATCH(PP$44,Sheep!$R$327:$R$334,1),0)</f>
        <v>7</v>
      </c>
      <c r="PP51" s="454">
        <f>IFERROR(MATCH(PQ$44,Sheep!$R$327:$R$334,1),0)</f>
        <v>8</v>
      </c>
      <c r="PQ51" s="454">
        <f>IFERROR(MATCH(PR$44,Sheep!$R$327:$R$334,1),0)</f>
        <v>8</v>
      </c>
      <c r="PR51" s="454">
        <f>IFERROR(MATCH(PS$44,Sheep!$R$327:$R$334,1),0)</f>
        <v>8</v>
      </c>
      <c r="PS51" s="454">
        <f>IFERROR(MATCH(PT$44,Sheep!$R$327:$R$334,1),0)</f>
        <v>8</v>
      </c>
      <c r="PT51" s="454">
        <f>IFERROR(MATCH(PU$44,Sheep!$R$327:$R$334,1),0)</f>
        <v>8</v>
      </c>
      <c r="PU51" s="454">
        <f>IFERROR(MATCH(PV$44,Sheep!$R$327:$R$334,1),0)</f>
        <v>8</v>
      </c>
      <c r="PV51" s="454">
        <f>IFERROR(MATCH(PW$44,Sheep!$R$327:$R$334,1),0)</f>
        <v>8</v>
      </c>
      <c r="PW51" s="454">
        <f>IFERROR(MATCH(PX$44,Sheep!$R$327:$R$334,1),0)</f>
        <v>8</v>
      </c>
      <c r="PX51" s="454">
        <f>IFERROR(MATCH(PY$44,Sheep!$R$327:$R$334,1),0)</f>
        <v>8</v>
      </c>
      <c r="PY51" s="454">
        <f>IFERROR(MATCH(PZ$44,Sheep!$R$327:$R$334,1),0)</f>
        <v>8</v>
      </c>
      <c r="PZ51" s="454">
        <f>IFERROR(MATCH(QA$44,Sheep!$R$327:$R$334,1),0)</f>
        <v>8</v>
      </c>
      <c r="QA51" s="454">
        <f>IFERROR(MATCH(QB$44,Sheep!$R$327:$R$334,1),0)</f>
        <v>8</v>
      </c>
      <c r="QB51" s="454">
        <f>IFERROR(MATCH(QC$44,Sheep!$R$327:$R$334,1),0)</f>
        <v>8</v>
      </c>
      <c r="QC51" s="454">
        <f>IFERROR(MATCH(QD$44,Sheep!$R$327:$R$334,1),0)</f>
        <v>8</v>
      </c>
      <c r="QD51" s="454">
        <f>IFERROR(MATCH(QE$44,Sheep!$R$327:$R$334,1),0)</f>
        <v>8</v>
      </c>
      <c r="QE51" s="454">
        <f>IFERROR(MATCH(QF$44,Sheep!$R$327:$R$334,1),0)</f>
        <v>8</v>
      </c>
      <c r="QF51" s="454">
        <f>IFERROR(MATCH(QG$44,Sheep!$R$327:$R$334,1),0)</f>
        <v>8</v>
      </c>
      <c r="QG51" s="454">
        <f>IFERROR(MATCH(QH$44,Sheep!$R$327:$R$334,1),0)</f>
        <v>8</v>
      </c>
      <c r="QH51" s="454">
        <f>IFERROR(MATCH(QI$44,Sheep!$R$327:$R$334,1),0)</f>
        <v>8</v>
      </c>
      <c r="QI51" s="454">
        <f>IFERROR(MATCH(QJ$44,Sheep!$R$327:$R$334,1),0)</f>
        <v>8</v>
      </c>
      <c r="QJ51" s="454">
        <f>IFERROR(MATCH(QK$44,Sheep!$R$327:$R$334,1),0)</f>
        <v>8</v>
      </c>
      <c r="QK51" s="454">
        <f>IFERROR(MATCH(QL$44,Sheep!$R$327:$R$334,1),0)</f>
        <v>8</v>
      </c>
      <c r="QL51" s="454">
        <f>IFERROR(MATCH(QM$44,Sheep!$R$327:$R$334,1),0)</f>
        <v>8</v>
      </c>
      <c r="QM51" s="454">
        <f>IFERROR(MATCH(QN$44,Sheep!$R$327:$R$334,1),0)</f>
        <v>8</v>
      </c>
      <c r="QN51" s="454">
        <f>IFERROR(MATCH(QO$44,Sheep!$R$327:$R$334,1),0)</f>
        <v>8</v>
      </c>
      <c r="QO51" s="454">
        <f>IFERROR(MATCH(QP$44,Sheep!$R$327:$R$334,1),0)</f>
        <v>8</v>
      </c>
      <c r="QP51" s="454">
        <f>IFERROR(MATCH(QQ$44,Sheep!$R$327:$R$334,1),0)</f>
        <v>8</v>
      </c>
      <c r="QQ51" s="454">
        <f>IFERROR(MATCH(QR$44,Sheep!$R$327:$R$334,1),0)</f>
        <v>8</v>
      </c>
      <c r="QR51" s="454">
        <f>IFERROR(MATCH(QS$44,Sheep!$R$327:$R$334,1),0)</f>
        <v>8</v>
      </c>
      <c r="QS51" s="454">
        <f>IFERROR(MATCH(QT$44,Sheep!$R$327:$R$334,1),0)</f>
        <v>8</v>
      </c>
      <c r="QT51" s="454">
        <f>IFERROR(MATCH(QU$44,Sheep!$R$327:$R$334,1),0)</f>
        <v>8</v>
      </c>
      <c r="QU51" s="454">
        <f>IFERROR(MATCH(QV$44,Sheep!$R$327:$R$334,1),0)</f>
        <v>8</v>
      </c>
      <c r="QV51" s="454">
        <f>IFERROR(MATCH(QW$44,Sheep!$R$327:$R$334,1),0)</f>
        <v>8</v>
      </c>
      <c r="QW51" s="454">
        <f>IFERROR(MATCH(QX$44,Sheep!$R$327:$R$334,1),0)</f>
        <v>8</v>
      </c>
      <c r="QX51" s="454">
        <f>IFERROR(MATCH(QY$44,Sheep!$R$327:$R$334,1),0)</f>
        <v>8</v>
      </c>
      <c r="QY51" s="454">
        <f>IFERROR(MATCH(QZ$44,Sheep!$R$327:$R$334,1),0)</f>
        <v>8</v>
      </c>
      <c r="QZ51" s="454">
        <f>IFERROR(MATCH(RA$44,Sheep!$R$327:$R$334,1),0)</f>
        <v>8</v>
      </c>
      <c r="RA51" s="454">
        <f>IFERROR(MATCH(RB$44,Sheep!$R$327:$R$334,1),0)</f>
        <v>8</v>
      </c>
      <c r="RB51" s="454">
        <f>IFERROR(MATCH(RC$44,Sheep!$R$327:$R$334,1),0)</f>
        <v>8</v>
      </c>
      <c r="RC51" s="454">
        <f>IFERROR(MATCH(RD$44,Sheep!$R$327:$R$334,1),0)</f>
        <v>8</v>
      </c>
      <c r="RD51" s="454">
        <f>IFERROR(MATCH(RE$44,Sheep!$R$327:$R$334,1),0)</f>
        <v>8</v>
      </c>
      <c r="RE51" s="454">
        <f>IFERROR(MATCH(RF$44,Sheep!$R$327:$R$334,1),0)</f>
        <v>8</v>
      </c>
      <c r="RF51" s="454">
        <f>IFERROR(MATCH(RG$44,Sheep!$R$327:$R$334,1),0)</f>
        <v>8</v>
      </c>
      <c r="RG51" s="454">
        <f>IFERROR(MATCH(RH$44,Sheep!$R$327:$R$334,1),0)</f>
        <v>8</v>
      </c>
      <c r="RH51" s="454">
        <f>IFERROR(MATCH(RI$44,Sheep!$R$327:$R$334,1),0)</f>
        <v>8</v>
      </c>
      <c r="RI51" s="454">
        <f>IFERROR(MATCH(RJ$44,Sheep!$R$327:$R$334,1),0)</f>
        <v>8</v>
      </c>
      <c r="RJ51" s="454">
        <f>IFERROR(MATCH(RK$44,Sheep!$R$327:$R$334,1),0)</f>
        <v>8</v>
      </c>
      <c r="RK51" s="454">
        <f>IFERROR(MATCH(RL$44,Sheep!$R$327:$R$334,1),0)</f>
        <v>8</v>
      </c>
      <c r="RL51" s="454">
        <f>IFERROR(MATCH(RM$44,Sheep!$R$327:$R$334,1),0)</f>
        <v>8</v>
      </c>
      <c r="RM51" s="454">
        <f>IFERROR(MATCH(RN$44,Sheep!$R$327:$R$334,1),0)</f>
        <v>8</v>
      </c>
      <c r="RN51" s="454">
        <f>IFERROR(MATCH(RO$44,Sheep!$R$327:$R$334,1),0)</f>
        <v>8</v>
      </c>
      <c r="RO51" s="454">
        <f>IFERROR(MATCH(RP$44,Sheep!$R$327:$R$334,1),0)</f>
        <v>8</v>
      </c>
      <c r="RP51" s="454">
        <f>IFERROR(MATCH(RQ$44,Sheep!$R$327:$R$334,1),0)</f>
        <v>8</v>
      </c>
      <c r="RQ51" s="454">
        <f>IFERROR(MATCH(RR$44,Sheep!$R$327:$R$334,1),0)</f>
        <v>8</v>
      </c>
      <c r="RR51" s="454">
        <f>IFERROR(MATCH(RS$44,Sheep!$R$327:$R$334,1),0)</f>
        <v>8</v>
      </c>
      <c r="RS51" s="454">
        <f>IFERROR(MATCH(RT$44,Sheep!$R$327:$R$334,1),0)</f>
        <v>8</v>
      </c>
      <c r="RT51" s="454">
        <f>IFERROR(MATCH(RU$44,Sheep!$R$327:$R$334,1),0)</f>
        <v>8</v>
      </c>
      <c r="RU51" s="454">
        <f>IFERROR(MATCH(RV$44,Sheep!$R$327:$R$334,1),0)</f>
        <v>8</v>
      </c>
      <c r="RV51" s="454">
        <f>IFERROR(MATCH(RW$44,Sheep!$R$327:$R$334,1),0)</f>
        <v>8</v>
      </c>
      <c r="RW51" s="454">
        <f>IFERROR(MATCH(RX$44,Sheep!$R$327:$R$334,1),0)</f>
        <v>8</v>
      </c>
      <c r="RX51" s="454">
        <f>IFERROR(MATCH(RY$44,Sheep!$R$327:$R$334,1),0)</f>
        <v>8</v>
      </c>
      <c r="RY51" s="454">
        <f>IFERROR(MATCH(RZ$44,Sheep!$R$327:$R$334,1),0)</f>
        <v>8</v>
      </c>
      <c r="RZ51" s="454">
        <f>IFERROR(MATCH(SA$44,Sheep!$R$327:$R$334,1),0)</f>
        <v>8</v>
      </c>
      <c r="SA51" s="454">
        <f>IFERROR(MATCH(SB$44,Sheep!$R$327:$R$334,1),0)</f>
        <v>8</v>
      </c>
      <c r="SB51" s="454">
        <f>IFERROR(MATCH(SC$44,Sheep!$R$327:$R$334,1),0)</f>
        <v>8</v>
      </c>
      <c r="SC51" s="454">
        <f>IFERROR(MATCH(SD$44,Sheep!$R$327:$R$334,1),0)</f>
        <v>8</v>
      </c>
      <c r="SD51" s="454">
        <f>IFERROR(MATCH(SE$44,Sheep!$R$327:$R$334,1),0)</f>
        <v>8</v>
      </c>
      <c r="SE51" s="454">
        <f>IFERROR(MATCH(SF$44,Sheep!$R$327:$R$334,1),0)</f>
        <v>8</v>
      </c>
      <c r="SF51" s="454">
        <f>IFERROR(MATCH(SG$44,Sheep!$R$327:$R$334,1),0)</f>
        <v>8</v>
      </c>
      <c r="SG51" s="454">
        <f>IFERROR(MATCH(SH$44,Sheep!$R$327:$R$334,1),0)</f>
        <v>8</v>
      </c>
      <c r="SH51" s="454">
        <f>IFERROR(MATCH(SI$44,Sheep!$R$327:$R$334,1),0)</f>
        <v>8</v>
      </c>
      <c r="SI51" s="454">
        <f>IFERROR(MATCH(SJ$44,Sheep!$R$327:$R$334,1),0)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IFERROR(INDEX(Sheep!$R$327:$R$334,K51,1),0)</f>
        <v>0</v>
      </c>
      <c r="L52" s="497">
        <f>IFERROR(INDEX(Sheep!$R$327:$R$334,L51,1),0)</f>
        <v>0</v>
      </c>
      <c r="M52" s="497">
        <f>IFERROR(INDEX(Sheep!$R$327:$R$334,M51,1),0)</f>
        <v>0</v>
      </c>
      <c r="N52" s="497">
        <f>IFERROR(INDEX(Sheep!$R$327:$R$334,N51,1),0)</f>
        <v>0</v>
      </c>
      <c r="O52" s="497">
        <f>IFERROR(INDEX(Sheep!$R$327:$R$334,O51,1),0)</f>
        <v>0</v>
      </c>
      <c r="P52" s="497">
        <f>IFERROR(INDEX(Sheep!$R$327:$R$334,P51,1),0)</f>
        <v>0</v>
      </c>
      <c r="Q52" s="497">
        <f>IFERROR(INDEX(Sheep!$R$327:$R$334,Q51,1),0)</f>
        <v>0</v>
      </c>
      <c r="R52" s="497">
        <f>IFERROR(INDEX(Sheep!$R$327:$R$334,R51,1),0)</f>
        <v>0</v>
      </c>
      <c r="S52" s="497">
        <f>IFERROR(INDEX(Sheep!$R$327:$R$334,S51,1),0)</f>
        <v>0</v>
      </c>
      <c r="T52" s="497">
        <f>IFERROR(INDEX(Sheep!$R$327:$R$334,T51,1),0)</f>
        <v>0</v>
      </c>
      <c r="U52" s="497">
        <f>IFERROR(INDEX(Sheep!$R$327:$R$334,U51,1),0)</f>
        <v>0</v>
      </c>
      <c r="V52" s="497">
        <f>IFERROR(INDEX(Sheep!$R$327:$R$334,V51,1),0)</f>
        <v>0</v>
      </c>
      <c r="W52" s="497">
        <f>IFERROR(INDEX(Sheep!$R$327:$R$334,W51,1),0)</f>
        <v>0</v>
      </c>
      <c r="X52" s="497">
        <f>IFERROR(INDEX(Sheep!$R$327:$R$334,X51,1),0)</f>
        <v>0</v>
      </c>
      <c r="Y52" s="497">
        <f>IFERROR(INDEX(Sheep!$R$327:$R$334,Y51,1),0)</f>
        <v>0</v>
      </c>
      <c r="Z52" s="497">
        <f>IFERROR(INDEX(Sheep!$R$327:$R$334,Z51,1),0)</f>
        <v>0</v>
      </c>
      <c r="AA52" s="497">
        <f>IFERROR(INDEX(Sheep!$R$327:$R$334,AA51,1),0)</f>
        <v>0</v>
      </c>
      <c r="AB52" s="497">
        <f>IFERROR(INDEX(Sheep!$R$327:$R$334,AB51,1),0)</f>
        <v>0</v>
      </c>
      <c r="AC52" s="497">
        <f>IFERROR(INDEX(Sheep!$R$327:$R$334,AC51,1),0)</f>
        <v>0</v>
      </c>
      <c r="AD52" s="497">
        <f>IFERROR(INDEX(Sheep!$R$327:$R$334,AD51,1),0)</f>
        <v>0</v>
      </c>
      <c r="AE52" s="497">
        <f>IFERROR(INDEX(Sheep!$R$327:$R$334,AE51,1),0)</f>
        <v>0</v>
      </c>
      <c r="AF52" s="497">
        <f>IFERROR(INDEX(Sheep!$R$327:$R$334,AF51,1),0)</f>
        <v>0</v>
      </c>
      <c r="AG52" s="497">
        <f>IFERROR(INDEX(Sheep!$R$327:$R$334,AG51,1),0)</f>
        <v>0</v>
      </c>
      <c r="AH52" s="497">
        <f>IFERROR(INDEX(Sheep!$R$327:$R$334,AH51,1),0)</f>
        <v>0</v>
      </c>
      <c r="AI52" s="497">
        <f>IFERROR(INDEX(Sheep!$R$327:$R$334,AI51,1),0)</f>
        <v>0</v>
      </c>
      <c r="AJ52" s="497">
        <f>IFERROR(INDEX(Sheep!$R$327:$R$334,AJ51,1),0)</f>
        <v>0</v>
      </c>
      <c r="AK52" s="497">
        <f>IFERROR(INDEX(Sheep!$R$327:$R$334,AK51,1),0)</f>
        <v>0</v>
      </c>
      <c r="AL52" s="497">
        <f>IFERROR(INDEX(Sheep!$R$327:$R$334,AL51,1),0)</f>
        <v>0</v>
      </c>
      <c r="AM52" s="497">
        <f>IFERROR(INDEX(Sheep!$R$327:$R$334,AM51,1),0)</f>
        <v>0</v>
      </c>
      <c r="AN52" s="497">
        <f>IFERROR(INDEX(Sheep!$R$327:$R$334,AN51,1),0)</f>
        <v>0</v>
      </c>
      <c r="AO52" s="497">
        <f>IFERROR(INDEX(Sheep!$R$327:$R$334,AO51,1),0)</f>
        <v>0</v>
      </c>
      <c r="AP52" s="497">
        <f>IFERROR(INDEX(Sheep!$R$327:$R$334,AP51,1),0)</f>
        <v>0</v>
      </c>
      <c r="AQ52" s="497">
        <f>IFERROR(INDEX(Sheep!$R$327:$R$334,AQ51,1),0)</f>
        <v>0</v>
      </c>
      <c r="AR52" s="497">
        <f>IFERROR(INDEX(Sheep!$R$327:$R$334,AR51,1),0)</f>
        <v>0</v>
      </c>
      <c r="AS52" s="497">
        <f>IFERROR(INDEX(Sheep!$R$327:$R$334,AS51,1),0)</f>
        <v>0</v>
      </c>
      <c r="AT52" s="497">
        <f>IFERROR(INDEX(Sheep!$R$327:$R$334,AT51,1),0)</f>
        <v>0</v>
      </c>
      <c r="AU52" s="497">
        <f>IFERROR(INDEX(Sheep!$R$327:$R$334,AU51,1),0)</f>
        <v>0</v>
      </c>
      <c r="AV52" s="497">
        <f>IFERROR(INDEX(Sheep!$R$327:$R$334,AV51,1),0)</f>
        <v>0</v>
      </c>
      <c r="AW52" s="497">
        <f>IFERROR(INDEX(Sheep!$R$327:$R$334,AW51,1),0)</f>
        <v>0</v>
      </c>
      <c r="AX52" s="497">
        <f>IFERROR(INDEX(Sheep!$R$327:$R$334,AX51,1),0)</f>
        <v>0</v>
      </c>
      <c r="AY52" s="497">
        <f>IFERROR(INDEX(Sheep!$R$327:$R$334,AY51,1),0)</f>
        <v>0</v>
      </c>
      <c r="AZ52" s="497">
        <f>IFERROR(INDEX(Sheep!$R$327:$R$334,AZ51,1),0)</f>
        <v>0</v>
      </c>
      <c r="BA52" s="497">
        <f>IFERROR(INDEX(Sheep!$R$327:$R$334,BA51,1),0)</f>
        <v>0</v>
      </c>
      <c r="BB52" s="497">
        <f>IFERROR(INDEX(Sheep!$R$327:$R$334,BB51,1),0)</f>
        <v>0</v>
      </c>
      <c r="BC52" s="497">
        <f>IFERROR(INDEX(Sheep!$R$327:$R$334,BC51,1),0)</f>
        <v>0</v>
      </c>
      <c r="BD52" s="497">
        <f>IFERROR(INDEX(Sheep!$R$327:$R$334,BD51,1),0)</f>
        <v>0</v>
      </c>
      <c r="BE52" s="497">
        <f>IFERROR(INDEX(Sheep!$R$327:$R$334,BE51,1),0)</f>
        <v>0</v>
      </c>
      <c r="BF52" s="497">
        <f>IFERROR(INDEX(Sheep!$R$327:$R$334,BF51,1),0)</f>
        <v>0</v>
      </c>
      <c r="BG52" s="497">
        <f>IFERROR(INDEX(Sheep!$R$327:$R$334,BG51,1),0)</f>
        <v>0</v>
      </c>
      <c r="BH52" s="497">
        <f>IFERROR(INDEX(Sheep!$R$327:$R$334,BH51,1),0)</f>
        <v>0</v>
      </c>
      <c r="BI52" s="497">
        <f>IFERROR(INDEX(Sheep!$R$327:$R$334,BI51,1),0)</f>
        <v>0</v>
      </c>
      <c r="BJ52" s="497">
        <f>IFERROR(INDEX(Sheep!$R$327:$R$334,BJ51,1),0)</f>
        <v>0</v>
      </c>
      <c r="BK52" s="497">
        <f>IFERROR(INDEX(Sheep!$R$327:$R$334,BK51,1),0)</f>
        <v>0</v>
      </c>
      <c r="BL52" s="497">
        <f>IFERROR(INDEX(Sheep!$R$327:$R$334,BL51,1),0)</f>
        <v>0</v>
      </c>
      <c r="BM52" s="497">
        <f>IFERROR(INDEX(Sheep!$R$327:$R$334,BM51,1),0)</f>
        <v>0</v>
      </c>
      <c r="BN52" s="497">
        <f>IFERROR(INDEX(Sheep!$R$327:$R$334,BN51,1),0)</f>
        <v>0</v>
      </c>
      <c r="BO52" s="497">
        <f>IFERROR(INDEX(Sheep!$R$327:$R$334,BO51,1),0)</f>
        <v>0</v>
      </c>
      <c r="BP52" s="497">
        <f>IFERROR(INDEX(Sheep!$R$327:$R$334,BP51,1),0)</f>
        <v>43871</v>
      </c>
      <c r="BQ52" s="497">
        <f>IFERROR(INDEX(Sheep!$R$327:$R$334,BQ51,1),0)</f>
        <v>43871</v>
      </c>
      <c r="BR52" s="497">
        <f>IFERROR(INDEX(Sheep!$R$327:$R$334,BR51,1),0)</f>
        <v>43871</v>
      </c>
      <c r="BS52" s="497">
        <f>IFERROR(INDEX(Sheep!$R$327:$R$334,BS51,1),0)</f>
        <v>43871</v>
      </c>
      <c r="BT52" s="497">
        <f>IFERROR(INDEX(Sheep!$R$327:$R$334,BT51,1),0)</f>
        <v>43871</v>
      </c>
      <c r="BU52" s="497">
        <f>IFERROR(INDEX(Sheep!$R$327:$R$334,BU51,1),0)</f>
        <v>43871</v>
      </c>
      <c r="BV52" s="497">
        <f>IFERROR(INDEX(Sheep!$R$327:$R$334,BV51,1),0)</f>
        <v>43871</v>
      </c>
      <c r="BW52" s="497">
        <f>IFERROR(INDEX(Sheep!$R$327:$R$334,BW51,1),0)</f>
        <v>43871</v>
      </c>
      <c r="BX52" s="497">
        <f>IFERROR(INDEX(Sheep!$R$327:$R$334,BX51,1),0)</f>
        <v>43871</v>
      </c>
      <c r="BY52" s="497">
        <f>IFERROR(INDEX(Sheep!$R$327:$R$334,BY51,1),0)</f>
        <v>43871</v>
      </c>
      <c r="BZ52" s="497">
        <f>IFERROR(INDEX(Sheep!$R$327:$R$334,BZ51,1),0)</f>
        <v>43871</v>
      </c>
      <c r="CA52" s="497">
        <f>IFERROR(INDEX(Sheep!$R$327:$R$334,CA51,1),0)</f>
        <v>43871</v>
      </c>
      <c r="CB52" s="497">
        <f>IFERROR(INDEX(Sheep!$R$327:$R$334,CB51,1),0)</f>
        <v>43871</v>
      </c>
      <c r="CC52" s="497">
        <f>IFERROR(INDEX(Sheep!$R$327:$R$334,CC51,1),0)</f>
        <v>43871</v>
      </c>
      <c r="CD52" s="497">
        <f>IFERROR(INDEX(Sheep!$R$327:$R$334,CD51,1),0)</f>
        <v>43871</v>
      </c>
      <c r="CE52" s="497">
        <f>IFERROR(INDEX(Sheep!$R$327:$R$334,CE51,1),0)</f>
        <v>43871</v>
      </c>
      <c r="CF52" s="497">
        <f>IFERROR(INDEX(Sheep!$R$327:$R$334,CF51,1),0)</f>
        <v>43871</v>
      </c>
      <c r="CG52" s="497">
        <f>IFERROR(INDEX(Sheep!$R$327:$R$334,CG51,1),0)</f>
        <v>43871</v>
      </c>
      <c r="CH52" s="497">
        <f>IFERROR(INDEX(Sheep!$R$327:$R$334,CH51,1),0)</f>
        <v>43871</v>
      </c>
      <c r="CI52" s="497">
        <f>IFERROR(INDEX(Sheep!$R$327:$R$334,CI51,1),0)</f>
        <v>43871</v>
      </c>
      <c r="CJ52" s="497">
        <f>IFERROR(INDEX(Sheep!$R$327:$R$334,CJ51,1),0)</f>
        <v>43871</v>
      </c>
      <c r="CK52" s="497">
        <f>IFERROR(INDEX(Sheep!$R$327:$R$334,CK51,1),0)</f>
        <v>43871</v>
      </c>
      <c r="CL52" s="497">
        <f>IFERROR(INDEX(Sheep!$R$327:$R$334,CL51,1),0)</f>
        <v>43871</v>
      </c>
      <c r="CM52" s="497">
        <f>IFERROR(INDEX(Sheep!$R$327:$R$334,CM51,1),0)</f>
        <v>43871</v>
      </c>
      <c r="CN52" s="497">
        <f>IFERROR(INDEX(Sheep!$R$327:$R$334,CN51,1),0)</f>
        <v>43871</v>
      </c>
      <c r="CO52" s="497">
        <f>IFERROR(INDEX(Sheep!$R$327:$R$334,CO51,1),0)</f>
        <v>43871</v>
      </c>
      <c r="CP52" s="497">
        <f>IFERROR(INDEX(Sheep!$R$327:$R$334,CP51,1),0)</f>
        <v>43871</v>
      </c>
      <c r="CQ52" s="497">
        <f>IFERROR(INDEX(Sheep!$R$327:$R$334,CQ51,1),0)</f>
        <v>43871</v>
      </c>
      <c r="CR52" s="497">
        <f>IFERROR(INDEX(Sheep!$R$327:$R$334,CR51,1),0)</f>
        <v>43871</v>
      </c>
      <c r="CS52" s="497">
        <f>IFERROR(INDEX(Sheep!$R$327:$R$334,CS51,1),0)</f>
        <v>43871</v>
      </c>
      <c r="CT52" s="497">
        <f>IFERROR(INDEX(Sheep!$R$327:$R$334,CT51,1),0)</f>
        <v>43871</v>
      </c>
      <c r="CU52" s="497">
        <f>IFERROR(INDEX(Sheep!$R$327:$R$334,CU51,1),0)</f>
        <v>43871</v>
      </c>
      <c r="CV52" s="497">
        <f>IFERROR(INDEX(Sheep!$R$327:$R$334,CV51,1),0)</f>
        <v>43871</v>
      </c>
      <c r="CW52" s="497">
        <f>IFERROR(INDEX(Sheep!$R$327:$R$334,CW51,1),0)</f>
        <v>43871</v>
      </c>
      <c r="CX52" s="497">
        <f>IFERROR(INDEX(Sheep!$R$327:$R$334,CX51,1),0)</f>
        <v>43871</v>
      </c>
      <c r="CY52" s="497">
        <f>IFERROR(INDEX(Sheep!$R$327:$R$334,CY51,1),0)</f>
        <v>43871</v>
      </c>
      <c r="CZ52" s="497">
        <f>IFERROR(INDEX(Sheep!$R$327:$R$334,CZ51,1),0)</f>
        <v>43871</v>
      </c>
      <c r="DA52" s="497">
        <f>IFERROR(INDEX(Sheep!$R$327:$R$334,DA51,1),0)</f>
        <v>43871</v>
      </c>
      <c r="DB52" s="497">
        <f>IFERROR(INDEX(Sheep!$R$327:$R$334,DB51,1),0)</f>
        <v>43871</v>
      </c>
      <c r="DC52" s="497">
        <f>IFERROR(INDEX(Sheep!$R$327:$R$334,DC51,1),0)</f>
        <v>43871</v>
      </c>
      <c r="DD52" s="497">
        <f>IFERROR(INDEX(Sheep!$R$327:$R$334,DD51,1),0)</f>
        <v>43871</v>
      </c>
      <c r="DE52" s="497">
        <f>IFERROR(INDEX(Sheep!$R$327:$R$334,DE51,1),0)</f>
        <v>43871</v>
      </c>
      <c r="DF52" s="497">
        <f>IFERROR(INDEX(Sheep!$R$327:$R$334,DF51,1),0)</f>
        <v>43871</v>
      </c>
      <c r="DG52" s="497">
        <f>IFERROR(INDEX(Sheep!$R$327:$R$334,DG51,1),0)</f>
        <v>43871</v>
      </c>
      <c r="DH52" s="497">
        <f>IFERROR(INDEX(Sheep!$R$327:$R$334,DH51,1),0)</f>
        <v>43871</v>
      </c>
      <c r="DI52" s="497">
        <f>IFERROR(INDEX(Sheep!$R$327:$R$334,DI51,1),0)</f>
        <v>43871</v>
      </c>
      <c r="DJ52" s="497">
        <f>IFERROR(INDEX(Sheep!$R$327:$R$334,DJ51,1),0)</f>
        <v>43871</v>
      </c>
      <c r="DK52" s="497">
        <f>IFERROR(INDEX(Sheep!$R$327:$R$334,DK51,1),0)</f>
        <v>43871</v>
      </c>
      <c r="DL52" s="497">
        <f>IFERROR(INDEX(Sheep!$R$327:$R$334,DL51,1),0)</f>
        <v>43871</v>
      </c>
      <c r="DM52" s="497">
        <f>IFERROR(INDEX(Sheep!$R$327:$R$334,DM51,1),0)</f>
        <v>43871</v>
      </c>
      <c r="DN52" s="497">
        <f>IFERROR(INDEX(Sheep!$R$327:$R$334,DN51,1),0)</f>
        <v>43871</v>
      </c>
      <c r="DO52" s="497">
        <f>IFERROR(INDEX(Sheep!$R$327:$R$334,DO51,1),0)</f>
        <v>43871</v>
      </c>
      <c r="DP52" s="497">
        <f>IFERROR(INDEX(Sheep!$R$327:$R$334,DP51,1),0)</f>
        <v>44236</v>
      </c>
      <c r="DQ52" s="497">
        <f>IFERROR(INDEX(Sheep!$R$327:$R$334,DQ51,1),0)</f>
        <v>44236</v>
      </c>
      <c r="DR52" s="497">
        <f>IFERROR(INDEX(Sheep!$R$327:$R$334,DR51,1),0)</f>
        <v>44236</v>
      </c>
      <c r="DS52" s="497">
        <f>IFERROR(INDEX(Sheep!$R$327:$R$334,DS51,1),0)</f>
        <v>44236</v>
      </c>
      <c r="DT52" s="497">
        <f>IFERROR(INDEX(Sheep!$R$327:$R$334,DT51,1),0)</f>
        <v>44236</v>
      </c>
      <c r="DU52" s="497">
        <f>IFERROR(INDEX(Sheep!$R$327:$R$334,DU51,1),0)</f>
        <v>44236</v>
      </c>
      <c r="DV52" s="497">
        <f>IFERROR(INDEX(Sheep!$R$327:$R$334,DV51,1),0)</f>
        <v>44236</v>
      </c>
      <c r="DW52" s="497">
        <f>IFERROR(INDEX(Sheep!$R$327:$R$334,DW51,1),0)</f>
        <v>44236</v>
      </c>
      <c r="DX52" s="497">
        <f>IFERROR(INDEX(Sheep!$R$327:$R$334,DX51,1),0)</f>
        <v>44236</v>
      </c>
      <c r="DY52" s="497">
        <f>IFERROR(INDEX(Sheep!$R$327:$R$334,DY51,1),0)</f>
        <v>44236</v>
      </c>
      <c r="DZ52" s="497">
        <f>IFERROR(INDEX(Sheep!$R$327:$R$334,DZ51,1),0)</f>
        <v>44236</v>
      </c>
      <c r="EA52" s="497">
        <f>IFERROR(INDEX(Sheep!$R$327:$R$334,EA51,1),0)</f>
        <v>44236</v>
      </c>
      <c r="EB52" s="497">
        <f>IFERROR(INDEX(Sheep!$R$327:$R$334,EB51,1),0)</f>
        <v>44236</v>
      </c>
      <c r="EC52" s="497">
        <f>IFERROR(INDEX(Sheep!$R$327:$R$334,EC51,1),0)</f>
        <v>44236</v>
      </c>
      <c r="ED52" s="497">
        <f>IFERROR(INDEX(Sheep!$R$327:$R$334,ED51,1),0)</f>
        <v>44236</v>
      </c>
      <c r="EE52" s="497">
        <f>IFERROR(INDEX(Sheep!$R$327:$R$334,EE51,1),0)</f>
        <v>44236</v>
      </c>
      <c r="EF52" s="497">
        <f>IFERROR(INDEX(Sheep!$R$327:$R$334,EF51,1),0)</f>
        <v>44236</v>
      </c>
      <c r="EG52" s="497">
        <f>IFERROR(INDEX(Sheep!$R$327:$R$334,EG51,1),0)</f>
        <v>44236</v>
      </c>
      <c r="EH52" s="497">
        <f>IFERROR(INDEX(Sheep!$R$327:$R$334,EH51,1),0)</f>
        <v>44236</v>
      </c>
      <c r="EI52" s="497">
        <f>IFERROR(INDEX(Sheep!$R$327:$R$334,EI51,1),0)</f>
        <v>44236</v>
      </c>
      <c r="EJ52" s="497">
        <f>IFERROR(INDEX(Sheep!$R$327:$R$334,EJ51,1),0)</f>
        <v>44236</v>
      </c>
      <c r="EK52" s="497">
        <f>IFERROR(INDEX(Sheep!$R$327:$R$334,EK51,1),0)</f>
        <v>44236</v>
      </c>
      <c r="EL52" s="497">
        <f>IFERROR(INDEX(Sheep!$R$327:$R$334,EL51,1),0)</f>
        <v>44236</v>
      </c>
      <c r="EM52" s="497">
        <f>IFERROR(INDEX(Sheep!$R$327:$R$334,EM51,1),0)</f>
        <v>44236</v>
      </c>
      <c r="EN52" s="497">
        <f>IFERROR(INDEX(Sheep!$R$327:$R$334,EN51,1),0)</f>
        <v>44236</v>
      </c>
      <c r="EO52" s="497">
        <f>IFERROR(INDEX(Sheep!$R$327:$R$334,EO51,1),0)</f>
        <v>44236</v>
      </c>
      <c r="EP52" s="497">
        <f>IFERROR(INDEX(Sheep!$R$327:$R$334,EP51,1),0)</f>
        <v>44236</v>
      </c>
      <c r="EQ52" s="497">
        <f>IFERROR(INDEX(Sheep!$R$327:$R$334,EQ51,1),0)</f>
        <v>44236</v>
      </c>
      <c r="ER52" s="497">
        <f>IFERROR(INDEX(Sheep!$R$327:$R$334,ER51,1),0)</f>
        <v>44236</v>
      </c>
      <c r="ES52" s="497">
        <f>IFERROR(INDEX(Sheep!$R$327:$R$334,ES51,1),0)</f>
        <v>44236</v>
      </c>
      <c r="ET52" s="497">
        <f>IFERROR(INDEX(Sheep!$R$327:$R$334,ET51,1),0)</f>
        <v>44236</v>
      </c>
      <c r="EU52" s="497">
        <f>IFERROR(INDEX(Sheep!$R$327:$R$334,EU51,1),0)</f>
        <v>44236</v>
      </c>
      <c r="EV52" s="497">
        <f>IFERROR(INDEX(Sheep!$R$327:$R$334,EV51,1),0)</f>
        <v>44236</v>
      </c>
      <c r="EW52" s="497">
        <f>IFERROR(INDEX(Sheep!$R$327:$R$334,EW51,1),0)</f>
        <v>44236</v>
      </c>
      <c r="EX52" s="497">
        <f>IFERROR(INDEX(Sheep!$R$327:$R$334,EX51,1),0)</f>
        <v>44236</v>
      </c>
      <c r="EY52" s="497">
        <f>IFERROR(INDEX(Sheep!$R$327:$R$334,EY51,1),0)</f>
        <v>44236</v>
      </c>
      <c r="EZ52" s="497">
        <f>IFERROR(INDEX(Sheep!$R$327:$R$334,EZ51,1),0)</f>
        <v>44236</v>
      </c>
      <c r="FA52" s="497">
        <f>IFERROR(INDEX(Sheep!$R$327:$R$334,FA51,1),0)</f>
        <v>44236</v>
      </c>
      <c r="FB52" s="497">
        <f>IFERROR(INDEX(Sheep!$R$327:$R$334,FB51,1),0)</f>
        <v>44236</v>
      </c>
      <c r="FC52" s="497">
        <f>IFERROR(INDEX(Sheep!$R$327:$R$334,FC51,1),0)</f>
        <v>44236</v>
      </c>
      <c r="FD52" s="497">
        <f>IFERROR(INDEX(Sheep!$R$327:$R$334,FD51,1),0)</f>
        <v>44236</v>
      </c>
      <c r="FE52" s="497">
        <f>IFERROR(INDEX(Sheep!$R$327:$R$334,FE51,1),0)</f>
        <v>44236</v>
      </c>
      <c r="FF52" s="497">
        <f>IFERROR(INDEX(Sheep!$R$327:$R$334,FF51,1),0)</f>
        <v>44236</v>
      </c>
      <c r="FG52" s="497">
        <f>IFERROR(INDEX(Sheep!$R$327:$R$334,FG51,1),0)</f>
        <v>44236</v>
      </c>
      <c r="FH52" s="497">
        <f>IFERROR(INDEX(Sheep!$R$327:$R$334,FH51,1),0)</f>
        <v>44236</v>
      </c>
      <c r="FI52" s="497">
        <f>IFERROR(INDEX(Sheep!$R$327:$R$334,FI51,1),0)</f>
        <v>44236</v>
      </c>
      <c r="FJ52" s="497">
        <f>IFERROR(INDEX(Sheep!$R$327:$R$334,FJ51,1),0)</f>
        <v>44236</v>
      </c>
      <c r="FK52" s="497">
        <f>IFERROR(INDEX(Sheep!$R$327:$R$334,FK51,1),0)</f>
        <v>44236</v>
      </c>
      <c r="FL52" s="497">
        <f>IFERROR(INDEX(Sheep!$R$327:$R$334,FL51,1),0)</f>
        <v>44236</v>
      </c>
      <c r="FM52" s="497">
        <f>IFERROR(INDEX(Sheep!$R$327:$R$334,FM51,1),0)</f>
        <v>44236</v>
      </c>
      <c r="FN52" s="497">
        <f>IFERROR(INDEX(Sheep!$R$327:$R$334,FN51,1),0)</f>
        <v>44236</v>
      </c>
      <c r="FO52" s="497">
        <f>IFERROR(INDEX(Sheep!$R$327:$R$334,FO51,1),0)</f>
        <v>44236</v>
      </c>
      <c r="FP52" s="497">
        <f>IFERROR(INDEX(Sheep!$R$327:$R$334,FP51,1),0)</f>
        <v>44601</v>
      </c>
      <c r="FQ52" s="497">
        <f>IFERROR(INDEX(Sheep!$R$327:$R$334,FQ51,1),0)</f>
        <v>44601</v>
      </c>
      <c r="FR52" s="497">
        <f>IFERROR(INDEX(Sheep!$R$327:$R$334,FR51,1),0)</f>
        <v>44601</v>
      </c>
      <c r="FS52" s="497">
        <f>IFERROR(INDEX(Sheep!$R$327:$R$334,FS51,1),0)</f>
        <v>44601</v>
      </c>
      <c r="FT52" s="497">
        <f>IFERROR(INDEX(Sheep!$R$327:$R$334,FT51,1),0)</f>
        <v>44601</v>
      </c>
      <c r="FU52" s="497">
        <f>IFERROR(INDEX(Sheep!$R$327:$R$334,FU51,1),0)</f>
        <v>44601</v>
      </c>
      <c r="FV52" s="497">
        <f>IFERROR(INDEX(Sheep!$R$327:$R$334,FV51,1),0)</f>
        <v>44601</v>
      </c>
      <c r="FW52" s="497">
        <f>IFERROR(INDEX(Sheep!$R$327:$R$334,FW51,1),0)</f>
        <v>44601</v>
      </c>
      <c r="FX52" s="497">
        <f>IFERROR(INDEX(Sheep!$R$327:$R$334,FX51,1),0)</f>
        <v>44601</v>
      </c>
      <c r="FY52" s="497">
        <f>IFERROR(INDEX(Sheep!$R$327:$R$334,FY51,1),0)</f>
        <v>44601</v>
      </c>
      <c r="FZ52" s="497">
        <f>IFERROR(INDEX(Sheep!$R$327:$R$334,FZ51,1),0)</f>
        <v>44601</v>
      </c>
      <c r="GA52" s="497">
        <f>IFERROR(INDEX(Sheep!$R$327:$R$334,GA51,1),0)</f>
        <v>44601</v>
      </c>
      <c r="GB52" s="497">
        <f>IFERROR(INDEX(Sheep!$R$327:$R$334,GB51,1),0)</f>
        <v>44601</v>
      </c>
      <c r="GC52" s="497">
        <f>IFERROR(INDEX(Sheep!$R$327:$R$334,GC51,1),0)</f>
        <v>44601</v>
      </c>
      <c r="GD52" s="497">
        <f>IFERROR(INDEX(Sheep!$R$327:$R$334,GD51,1),0)</f>
        <v>44601</v>
      </c>
      <c r="GE52" s="497">
        <f>IFERROR(INDEX(Sheep!$R$327:$R$334,GE51,1),0)</f>
        <v>44601</v>
      </c>
      <c r="GF52" s="497">
        <f>IFERROR(INDEX(Sheep!$R$327:$R$334,GF51,1),0)</f>
        <v>44601</v>
      </c>
      <c r="GG52" s="497">
        <f>IFERROR(INDEX(Sheep!$R$327:$R$334,GG51,1),0)</f>
        <v>44601</v>
      </c>
      <c r="GH52" s="497">
        <f>IFERROR(INDEX(Sheep!$R$327:$R$334,GH51,1),0)</f>
        <v>44601</v>
      </c>
      <c r="GI52" s="497">
        <f>IFERROR(INDEX(Sheep!$R$327:$R$334,GI51,1),0)</f>
        <v>44601</v>
      </c>
      <c r="GJ52" s="497">
        <f>IFERROR(INDEX(Sheep!$R$327:$R$334,GJ51,1),0)</f>
        <v>44601</v>
      </c>
      <c r="GK52" s="497">
        <f>IFERROR(INDEX(Sheep!$R$327:$R$334,GK51,1),0)</f>
        <v>44601</v>
      </c>
      <c r="GL52" s="497">
        <f>IFERROR(INDEX(Sheep!$R$327:$R$334,GL51,1),0)</f>
        <v>44601</v>
      </c>
      <c r="GM52" s="497">
        <f>IFERROR(INDEX(Sheep!$R$327:$R$334,GM51,1),0)</f>
        <v>44601</v>
      </c>
      <c r="GN52" s="497">
        <f>IFERROR(INDEX(Sheep!$R$327:$R$334,GN51,1),0)</f>
        <v>44601</v>
      </c>
      <c r="GO52" s="497">
        <f>IFERROR(INDEX(Sheep!$R$327:$R$334,GO51,1),0)</f>
        <v>44601</v>
      </c>
      <c r="GP52" s="497">
        <f>IFERROR(INDEX(Sheep!$R$327:$R$334,GP51,1),0)</f>
        <v>44601</v>
      </c>
      <c r="GQ52" s="497">
        <f>IFERROR(INDEX(Sheep!$R$327:$R$334,GQ51,1),0)</f>
        <v>44601</v>
      </c>
      <c r="GR52" s="497">
        <f>IFERROR(INDEX(Sheep!$R$327:$R$334,GR51,1),0)</f>
        <v>44601</v>
      </c>
      <c r="GS52" s="497">
        <f>IFERROR(INDEX(Sheep!$R$327:$R$334,GS51,1),0)</f>
        <v>44601</v>
      </c>
      <c r="GT52" s="497">
        <f>IFERROR(INDEX(Sheep!$R$327:$R$334,GT51,1),0)</f>
        <v>44601</v>
      </c>
      <c r="GU52" s="497">
        <f>IFERROR(INDEX(Sheep!$R$327:$R$334,GU51,1),0)</f>
        <v>44601</v>
      </c>
      <c r="GV52" s="497">
        <f>IFERROR(INDEX(Sheep!$R$327:$R$334,GV51,1),0)</f>
        <v>44601</v>
      </c>
      <c r="GW52" s="497">
        <f>IFERROR(INDEX(Sheep!$R$327:$R$334,GW51,1),0)</f>
        <v>44601</v>
      </c>
      <c r="GX52" s="497">
        <f>IFERROR(INDEX(Sheep!$R$327:$R$334,GX51,1),0)</f>
        <v>44601</v>
      </c>
      <c r="GY52" s="497">
        <f>IFERROR(INDEX(Sheep!$R$327:$R$334,GY51,1),0)</f>
        <v>44601</v>
      </c>
      <c r="GZ52" s="497">
        <f>IFERROR(INDEX(Sheep!$R$327:$R$334,GZ51,1),0)</f>
        <v>44601</v>
      </c>
      <c r="HA52" s="497">
        <f>IFERROR(INDEX(Sheep!$R$327:$R$334,HA51,1),0)</f>
        <v>44601</v>
      </c>
      <c r="HB52" s="497">
        <f>IFERROR(INDEX(Sheep!$R$327:$R$334,HB51,1),0)</f>
        <v>44601</v>
      </c>
      <c r="HC52" s="497">
        <f>IFERROR(INDEX(Sheep!$R$327:$R$334,HC51,1),0)</f>
        <v>44601</v>
      </c>
      <c r="HD52" s="497">
        <f>IFERROR(INDEX(Sheep!$R$327:$R$334,HD51,1),0)</f>
        <v>44601</v>
      </c>
      <c r="HE52" s="497">
        <f>IFERROR(INDEX(Sheep!$R$327:$R$334,HE51,1),0)</f>
        <v>44601</v>
      </c>
      <c r="HF52" s="497">
        <f>IFERROR(INDEX(Sheep!$R$327:$R$334,HF51,1),0)</f>
        <v>44601</v>
      </c>
      <c r="HG52" s="497">
        <f>IFERROR(INDEX(Sheep!$R$327:$R$334,HG51,1),0)</f>
        <v>44601</v>
      </c>
      <c r="HH52" s="497">
        <f>IFERROR(INDEX(Sheep!$R$327:$R$334,HH51,1),0)</f>
        <v>44601</v>
      </c>
      <c r="HI52" s="497">
        <f>IFERROR(INDEX(Sheep!$R$327:$R$334,HI51,1),0)</f>
        <v>44601</v>
      </c>
      <c r="HJ52" s="497">
        <f>IFERROR(INDEX(Sheep!$R$327:$R$334,HJ51,1),0)</f>
        <v>44601</v>
      </c>
      <c r="HK52" s="497">
        <f>IFERROR(INDEX(Sheep!$R$327:$R$334,HK51,1),0)</f>
        <v>44601</v>
      </c>
      <c r="HL52" s="497">
        <f>IFERROR(INDEX(Sheep!$R$327:$R$334,HL51,1),0)</f>
        <v>44601</v>
      </c>
      <c r="HM52" s="497">
        <f>IFERROR(INDEX(Sheep!$R$327:$R$334,HM51,1),0)</f>
        <v>44601</v>
      </c>
      <c r="HN52" s="497">
        <f>IFERROR(INDEX(Sheep!$R$327:$R$334,HN51,1),0)</f>
        <v>44601</v>
      </c>
      <c r="HO52" s="497">
        <f>IFERROR(INDEX(Sheep!$R$327:$R$334,HO51,1),0)</f>
        <v>44601</v>
      </c>
      <c r="HP52" s="497">
        <f>IFERROR(INDEX(Sheep!$R$327:$R$334,HP51,1),0)</f>
        <v>44966</v>
      </c>
      <c r="HQ52" s="497">
        <f>IFERROR(INDEX(Sheep!$R$327:$R$334,HQ51,1),0)</f>
        <v>44966</v>
      </c>
      <c r="HR52" s="497">
        <f>IFERROR(INDEX(Sheep!$R$327:$R$334,HR51,1),0)</f>
        <v>44966</v>
      </c>
      <c r="HS52" s="497">
        <f>IFERROR(INDEX(Sheep!$R$327:$R$334,HS51,1),0)</f>
        <v>44966</v>
      </c>
      <c r="HT52" s="497">
        <f>IFERROR(INDEX(Sheep!$R$327:$R$334,HT51,1),0)</f>
        <v>44966</v>
      </c>
      <c r="HU52" s="497">
        <f>IFERROR(INDEX(Sheep!$R$327:$R$334,HU51,1),0)</f>
        <v>44966</v>
      </c>
      <c r="HV52" s="497">
        <f>IFERROR(INDEX(Sheep!$R$327:$R$334,HV51,1),0)</f>
        <v>44966</v>
      </c>
      <c r="HW52" s="497">
        <f>IFERROR(INDEX(Sheep!$R$327:$R$334,HW51,1),0)</f>
        <v>44966</v>
      </c>
      <c r="HX52" s="497">
        <f>IFERROR(INDEX(Sheep!$R$327:$R$334,HX51,1),0)</f>
        <v>44966</v>
      </c>
      <c r="HY52" s="497">
        <f>IFERROR(INDEX(Sheep!$R$327:$R$334,HY51,1),0)</f>
        <v>44966</v>
      </c>
      <c r="HZ52" s="497">
        <f>IFERROR(INDEX(Sheep!$R$327:$R$334,HZ51,1),0)</f>
        <v>44966</v>
      </c>
      <c r="IA52" s="497">
        <f>IFERROR(INDEX(Sheep!$R$327:$R$334,IA51,1),0)</f>
        <v>44966</v>
      </c>
      <c r="IB52" s="497">
        <f>IFERROR(INDEX(Sheep!$R$327:$R$334,IB51,1),0)</f>
        <v>44966</v>
      </c>
      <c r="IC52" s="497">
        <f>IFERROR(INDEX(Sheep!$R$327:$R$334,IC51,1),0)</f>
        <v>44966</v>
      </c>
      <c r="ID52" s="497">
        <f>IFERROR(INDEX(Sheep!$R$327:$R$334,ID51,1),0)</f>
        <v>44966</v>
      </c>
      <c r="IE52" s="497">
        <f>IFERROR(INDEX(Sheep!$R$327:$R$334,IE51,1),0)</f>
        <v>44966</v>
      </c>
      <c r="IF52" s="497">
        <f>IFERROR(INDEX(Sheep!$R$327:$R$334,IF51,1),0)</f>
        <v>44966</v>
      </c>
      <c r="IG52" s="497">
        <f>IFERROR(INDEX(Sheep!$R$327:$R$334,IG51,1),0)</f>
        <v>44966</v>
      </c>
      <c r="IH52" s="497">
        <f>IFERROR(INDEX(Sheep!$R$327:$R$334,IH51,1),0)</f>
        <v>44966</v>
      </c>
      <c r="II52" s="497">
        <f>IFERROR(INDEX(Sheep!$R$327:$R$334,II51,1),0)</f>
        <v>44966</v>
      </c>
      <c r="IJ52" s="497">
        <f>IFERROR(INDEX(Sheep!$R$327:$R$334,IJ51,1),0)</f>
        <v>44966</v>
      </c>
      <c r="IK52" s="497">
        <f>IFERROR(INDEX(Sheep!$R$327:$R$334,IK51,1),0)</f>
        <v>44966</v>
      </c>
      <c r="IL52" s="497">
        <f>IFERROR(INDEX(Sheep!$R$327:$R$334,IL51,1),0)</f>
        <v>44966</v>
      </c>
      <c r="IM52" s="497">
        <f>IFERROR(INDEX(Sheep!$R$327:$R$334,IM51,1),0)</f>
        <v>44966</v>
      </c>
      <c r="IN52" s="497">
        <f>IFERROR(INDEX(Sheep!$R$327:$R$334,IN51,1),0)</f>
        <v>44966</v>
      </c>
      <c r="IO52" s="497">
        <f>IFERROR(INDEX(Sheep!$R$327:$R$334,IO51,1),0)</f>
        <v>44966</v>
      </c>
      <c r="IP52" s="497">
        <f>IFERROR(INDEX(Sheep!$R$327:$R$334,IP51,1),0)</f>
        <v>44966</v>
      </c>
      <c r="IQ52" s="497">
        <f>IFERROR(INDEX(Sheep!$R$327:$R$334,IQ51,1),0)</f>
        <v>44966</v>
      </c>
      <c r="IR52" s="497">
        <f>IFERROR(INDEX(Sheep!$R$327:$R$334,IR51,1),0)</f>
        <v>44966</v>
      </c>
      <c r="IS52" s="497">
        <f>IFERROR(INDEX(Sheep!$R$327:$R$334,IS51,1),0)</f>
        <v>44966</v>
      </c>
      <c r="IT52" s="497">
        <f>IFERROR(INDEX(Sheep!$R$327:$R$334,IT51,1),0)</f>
        <v>44966</v>
      </c>
      <c r="IU52" s="497">
        <f>IFERROR(INDEX(Sheep!$R$327:$R$334,IU51,1),0)</f>
        <v>44966</v>
      </c>
      <c r="IV52" s="497">
        <f>IFERROR(INDEX(Sheep!$R$327:$R$334,IV51,1),0)</f>
        <v>44966</v>
      </c>
      <c r="IW52" s="497">
        <f>IFERROR(INDEX(Sheep!$R$327:$R$334,IW51,1),0)</f>
        <v>44966</v>
      </c>
      <c r="IX52" s="497">
        <f>IFERROR(INDEX(Sheep!$R$327:$R$334,IX51,1),0)</f>
        <v>44966</v>
      </c>
      <c r="IY52" s="497">
        <f>IFERROR(INDEX(Sheep!$R$327:$R$334,IY51,1),0)</f>
        <v>44966</v>
      </c>
      <c r="IZ52" s="497">
        <f>IFERROR(INDEX(Sheep!$R$327:$R$334,IZ51,1),0)</f>
        <v>44966</v>
      </c>
      <c r="JA52" s="497">
        <f>IFERROR(INDEX(Sheep!$R$327:$R$334,JA51,1),0)</f>
        <v>44966</v>
      </c>
      <c r="JB52" s="497">
        <f>IFERROR(INDEX(Sheep!$R$327:$R$334,JB51,1),0)</f>
        <v>44966</v>
      </c>
      <c r="JC52" s="497">
        <f>IFERROR(INDEX(Sheep!$R$327:$R$334,JC51,1),0)</f>
        <v>44966</v>
      </c>
      <c r="JD52" s="497">
        <f>IFERROR(INDEX(Sheep!$R$327:$R$334,JD51,1),0)</f>
        <v>44966</v>
      </c>
      <c r="JE52" s="497">
        <f>IFERROR(INDEX(Sheep!$R$327:$R$334,JE51,1),0)</f>
        <v>44966</v>
      </c>
      <c r="JF52" s="497">
        <f>IFERROR(INDEX(Sheep!$R$327:$R$334,JF51,1),0)</f>
        <v>44966</v>
      </c>
      <c r="JG52" s="497">
        <f>IFERROR(INDEX(Sheep!$R$327:$R$334,JG51,1),0)</f>
        <v>44966</v>
      </c>
      <c r="JH52" s="497">
        <f>IFERROR(INDEX(Sheep!$R$327:$R$334,JH51,1),0)</f>
        <v>44966</v>
      </c>
      <c r="JI52" s="497">
        <f>IFERROR(INDEX(Sheep!$R$327:$R$334,JI51,1),0)</f>
        <v>44966</v>
      </c>
      <c r="JJ52" s="497">
        <f>IFERROR(INDEX(Sheep!$R$327:$R$334,JJ51,1),0)</f>
        <v>44966</v>
      </c>
      <c r="JK52" s="497">
        <f>IFERROR(INDEX(Sheep!$R$327:$R$334,JK51,1),0)</f>
        <v>44966</v>
      </c>
      <c r="JL52" s="497">
        <f>IFERROR(INDEX(Sheep!$R$327:$R$334,JL51,1),0)</f>
        <v>44966</v>
      </c>
      <c r="JM52" s="497">
        <f>IFERROR(INDEX(Sheep!$R$327:$R$334,JM51,1),0)</f>
        <v>44966</v>
      </c>
      <c r="JN52" s="497">
        <f>IFERROR(INDEX(Sheep!$R$327:$R$334,JN51,1),0)</f>
        <v>44966</v>
      </c>
      <c r="JO52" s="497">
        <f>IFERROR(INDEX(Sheep!$R$327:$R$334,JO51,1),0)</f>
        <v>44966</v>
      </c>
      <c r="JP52" s="497">
        <f>IFERROR(INDEX(Sheep!$R$327:$R$334,JP51,1),0)</f>
        <v>45332</v>
      </c>
      <c r="JQ52" s="497">
        <f>IFERROR(INDEX(Sheep!$R$327:$R$334,JQ51,1),0)</f>
        <v>45332</v>
      </c>
      <c r="JR52" s="497">
        <f>IFERROR(INDEX(Sheep!$R$327:$R$334,JR51,1),0)</f>
        <v>45332</v>
      </c>
      <c r="JS52" s="497">
        <f>IFERROR(INDEX(Sheep!$R$327:$R$334,JS51,1),0)</f>
        <v>45332</v>
      </c>
      <c r="JT52" s="497">
        <f>IFERROR(INDEX(Sheep!$R$327:$R$334,JT51,1),0)</f>
        <v>45332</v>
      </c>
      <c r="JU52" s="497">
        <f>IFERROR(INDEX(Sheep!$R$327:$R$334,JU51,1),0)</f>
        <v>45332</v>
      </c>
      <c r="JV52" s="497">
        <f>IFERROR(INDEX(Sheep!$R$327:$R$334,JV51,1),0)</f>
        <v>45332</v>
      </c>
      <c r="JW52" s="497">
        <f>IFERROR(INDEX(Sheep!$R$327:$R$334,JW51,1),0)</f>
        <v>45332</v>
      </c>
      <c r="JX52" s="497">
        <f>IFERROR(INDEX(Sheep!$R$327:$R$334,JX51,1),0)</f>
        <v>45332</v>
      </c>
      <c r="JY52" s="497">
        <f>IFERROR(INDEX(Sheep!$R$327:$R$334,JY51,1),0)</f>
        <v>45332</v>
      </c>
      <c r="JZ52" s="497">
        <f>IFERROR(INDEX(Sheep!$R$327:$R$334,JZ51,1),0)</f>
        <v>45332</v>
      </c>
      <c r="KA52" s="497">
        <f>IFERROR(INDEX(Sheep!$R$327:$R$334,KA51,1),0)</f>
        <v>45332</v>
      </c>
      <c r="KB52" s="497">
        <f>IFERROR(INDEX(Sheep!$R$327:$R$334,KB51,1),0)</f>
        <v>45332</v>
      </c>
      <c r="KC52" s="497">
        <f>IFERROR(INDEX(Sheep!$R$327:$R$334,KC51,1),0)</f>
        <v>45332</v>
      </c>
      <c r="KD52" s="497">
        <f>IFERROR(INDEX(Sheep!$R$327:$R$334,KD51,1),0)</f>
        <v>45332</v>
      </c>
      <c r="KE52" s="497">
        <f>IFERROR(INDEX(Sheep!$R$327:$R$334,KE51,1),0)</f>
        <v>45332</v>
      </c>
      <c r="KF52" s="497">
        <f>IFERROR(INDEX(Sheep!$R$327:$R$334,KF51,1),0)</f>
        <v>45332</v>
      </c>
      <c r="KG52" s="497">
        <f>IFERROR(INDEX(Sheep!$R$327:$R$334,KG51,1),0)</f>
        <v>45332</v>
      </c>
      <c r="KH52" s="497">
        <f>IFERROR(INDEX(Sheep!$R$327:$R$334,KH51,1),0)</f>
        <v>45332</v>
      </c>
      <c r="KI52" s="497">
        <f>IFERROR(INDEX(Sheep!$R$327:$R$334,KI51,1),0)</f>
        <v>45332</v>
      </c>
      <c r="KJ52" s="497">
        <f>IFERROR(INDEX(Sheep!$R$327:$R$334,KJ51,1),0)</f>
        <v>45332</v>
      </c>
      <c r="KK52" s="497">
        <f>IFERROR(INDEX(Sheep!$R$327:$R$334,KK51,1),0)</f>
        <v>45332</v>
      </c>
      <c r="KL52" s="497">
        <f>IFERROR(INDEX(Sheep!$R$327:$R$334,KL51,1),0)</f>
        <v>45332</v>
      </c>
      <c r="KM52" s="497">
        <f>IFERROR(INDEX(Sheep!$R$327:$R$334,KM51,1),0)</f>
        <v>45332</v>
      </c>
      <c r="KN52" s="497">
        <f>IFERROR(INDEX(Sheep!$R$327:$R$334,KN51,1),0)</f>
        <v>45332</v>
      </c>
      <c r="KO52" s="497">
        <f>IFERROR(INDEX(Sheep!$R$327:$R$334,KO51,1),0)</f>
        <v>45332</v>
      </c>
      <c r="KP52" s="497">
        <f>IFERROR(INDEX(Sheep!$R$327:$R$334,KP51,1),0)</f>
        <v>45332</v>
      </c>
      <c r="KQ52" s="497">
        <f>IFERROR(INDEX(Sheep!$R$327:$R$334,KQ51,1),0)</f>
        <v>45332</v>
      </c>
      <c r="KR52" s="497">
        <f>IFERROR(INDEX(Sheep!$R$327:$R$334,KR51,1),0)</f>
        <v>45332</v>
      </c>
      <c r="KS52" s="497">
        <f>IFERROR(INDEX(Sheep!$R$327:$R$334,KS51,1),0)</f>
        <v>45332</v>
      </c>
      <c r="KT52" s="497">
        <f>IFERROR(INDEX(Sheep!$R$327:$R$334,KT51,1),0)</f>
        <v>45332</v>
      </c>
      <c r="KU52" s="497">
        <f>IFERROR(INDEX(Sheep!$R$327:$R$334,KU51,1),0)</f>
        <v>45332</v>
      </c>
      <c r="KV52" s="497">
        <f>IFERROR(INDEX(Sheep!$R$327:$R$334,KV51,1),0)</f>
        <v>45332</v>
      </c>
      <c r="KW52" s="497">
        <f>IFERROR(INDEX(Sheep!$R$327:$R$334,KW51,1),0)</f>
        <v>45332</v>
      </c>
      <c r="KX52" s="497">
        <f>IFERROR(INDEX(Sheep!$R$327:$R$334,KX51,1),0)</f>
        <v>45332</v>
      </c>
      <c r="KY52" s="497">
        <f>IFERROR(INDEX(Sheep!$R$327:$R$334,KY51,1),0)</f>
        <v>45332</v>
      </c>
      <c r="KZ52" s="497">
        <f>IFERROR(INDEX(Sheep!$R$327:$R$334,KZ51,1),0)</f>
        <v>45332</v>
      </c>
      <c r="LA52" s="497">
        <f>IFERROR(INDEX(Sheep!$R$327:$R$334,LA51,1),0)</f>
        <v>45332</v>
      </c>
      <c r="LB52" s="497">
        <f>IFERROR(INDEX(Sheep!$R$327:$R$334,LB51,1),0)</f>
        <v>45332</v>
      </c>
      <c r="LC52" s="497">
        <f>IFERROR(INDEX(Sheep!$R$327:$R$334,LC51,1),0)</f>
        <v>45332</v>
      </c>
      <c r="LD52" s="497">
        <f>IFERROR(INDEX(Sheep!$R$327:$R$334,LD51,1),0)</f>
        <v>45332</v>
      </c>
      <c r="LE52" s="497">
        <f>IFERROR(INDEX(Sheep!$R$327:$R$334,LE51,1),0)</f>
        <v>45332</v>
      </c>
      <c r="LF52" s="497">
        <f>IFERROR(INDEX(Sheep!$R$327:$R$334,LF51,1),0)</f>
        <v>45332</v>
      </c>
      <c r="LG52" s="497">
        <f>IFERROR(INDEX(Sheep!$R$327:$R$334,LG51,1),0)</f>
        <v>45332</v>
      </c>
      <c r="LH52" s="497">
        <f>IFERROR(INDEX(Sheep!$R$327:$R$334,LH51,1),0)</f>
        <v>45332</v>
      </c>
      <c r="LI52" s="497">
        <f>IFERROR(INDEX(Sheep!$R$327:$R$334,LI51,1),0)</f>
        <v>45332</v>
      </c>
      <c r="LJ52" s="497">
        <f>IFERROR(INDEX(Sheep!$R$327:$R$334,LJ51,1),0)</f>
        <v>45332</v>
      </c>
      <c r="LK52" s="497">
        <f>IFERROR(INDEX(Sheep!$R$327:$R$334,LK51,1),0)</f>
        <v>45332</v>
      </c>
      <c r="LL52" s="497">
        <f>IFERROR(INDEX(Sheep!$R$327:$R$334,LL51,1),0)</f>
        <v>45332</v>
      </c>
      <c r="LM52" s="497">
        <f>IFERROR(INDEX(Sheep!$R$327:$R$334,LM51,1),0)</f>
        <v>45332</v>
      </c>
      <c r="LN52" s="497">
        <f>IFERROR(INDEX(Sheep!$R$327:$R$334,LN51,1),0)</f>
        <v>45332</v>
      </c>
      <c r="LO52" s="497">
        <f>IFERROR(INDEX(Sheep!$R$327:$R$334,LO51,1),0)</f>
        <v>45332</v>
      </c>
      <c r="LP52" s="497">
        <f>IFERROR(INDEX(Sheep!$R$327:$R$334,LP51,1),0)</f>
        <v>45697</v>
      </c>
      <c r="LQ52" s="497">
        <f>IFERROR(INDEX(Sheep!$R$327:$R$334,LQ51,1),0)</f>
        <v>45697</v>
      </c>
      <c r="LR52" s="497">
        <f>IFERROR(INDEX(Sheep!$R$327:$R$334,LR51,1),0)</f>
        <v>45697</v>
      </c>
      <c r="LS52" s="497">
        <f>IFERROR(INDEX(Sheep!$R$327:$R$334,LS51,1),0)</f>
        <v>45697</v>
      </c>
      <c r="LT52" s="497">
        <f>IFERROR(INDEX(Sheep!$R$327:$R$334,LT51,1),0)</f>
        <v>45697</v>
      </c>
      <c r="LU52" s="497">
        <f>IFERROR(INDEX(Sheep!$R$327:$R$334,LU51,1),0)</f>
        <v>45697</v>
      </c>
      <c r="LV52" s="497">
        <f>IFERROR(INDEX(Sheep!$R$327:$R$334,LV51,1),0)</f>
        <v>45697</v>
      </c>
      <c r="LW52" s="497">
        <f>IFERROR(INDEX(Sheep!$R$327:$R$334,LW51,1),0)</f>
        <v>45697</v>
      </c>
      <c r="LX52" s="497">
        <f>IFERROR(INDEX(Sheep!$R$327:$R$334,LX51,1),0)</f>
        <v>45697</v>
      </c>
      <c r="LY52" s="497">
        <f>IFERROR(INDEX(Sheep!$R$327:$R$334,LY51,1),0)</f>
        <v>45697</v>
      </c>
      <c r="LZ52" s="497">
        <f>IFERROR(INDEX(Sheep!$R$327:$R$334,LZ51,1),0)</f>
        <v>45697</v>
      </c>
      <c r="MA52" s="497">
        <f>IFERROR(INDEX(Sheep!$R$327:$R$334,MA51,1),0)</f>
        <v>45697</v>
      </c>
      <c r="MB52" s="497">
        <f>IFERROR(INDEX(Sheep!$R$327:$R$334,MB51,1),0)</f>
        <v>45697</v>
      </c>
      <c r="MC52" s="497">
        <f>IFERROR(INDEX(Sheep!$R$327:$R$334,MC51,1),0)</f>
        <v>45697</v>
      </c>
      <c r="MD52" s="497">
        <f>IFERROR(INDEX(Sheep!$R$327:$R$334,MD51,1),0)</f>
        <v>45697</v>
      </c>
      <c r="ME52" s="497">
        <f>IFERROR(INDEX(Sheep!$R$327:$R$334,ME51,1),0)</f>
        <v>45697</v>
      </c>
      <c r="MF52" s="497">
        <f>IFERROR(INDEX(Sheep!$R$327:$R$334,MF51,1),0)</f>
        <v>45697</v>
      </c>
      <c r="MG52" s="497">
        <f>IFERROR(INDEX(Sheep!$R$327:$R$334,MG51,1),0)</f>
        <v>45697</v>
      </c>
      <c r="MH52" s="497">
        <f>IFERROR(INDEX(Sheep!$R$327:$R$334,MH51,1),0)</f>
        <v>45697</v>
      </c>
      <c r="MI52" s="497">
        <f>IFERROR(INDEX(Sheep!$R$327:$R$334,MI51,1),0)</f>
        <v>45697</v>
      </c>
      <c r="MJ52" s="497">
        <f>IFERROR(INDEX(Sheep!$R$327:$R$334,MJ51,1),0)</f>
        <v>45697</v>
      </c>
      <c r="MK52" s="497">
        <f>IFERROR(INDEX(Sheep!$R$327:$R$334,MK51,1),0)</f>
        <v>45697</v>
      </c>
      <c r="ML52" s="497">
        <f>IFERROR(INDEX(Sheep!$R$327:$R$334,ML51,1),0)</f>
        <v>45697</v>
      </c>
      <c r="MM52" s="497">
        <f>IFERROR(INDEX(Sheep!$R$327:$R$334,MM51,1),0)</f>
        <v>45697</v>
      </c>
      <c r="MN52" s="497">
        <f>IFERROR(INDEX(Sheep!$R$327:$R$334,MN51,1),0)</f>
        <v>45697</v>
      </c>
      <c r="MO52" s="497">
        <f>IFERROR(INDEX(Sheep!$R$327:$R$334,MO51,1),0)</f>
        <v>45697</v>
      </c>
      <c r="MP52" s="497">
        <f>IFERROR(INDEX(Sheep!$R$327:$R$334,MP51,1),0)</f>
        <v>45697</v>
      </c>
      <c r="MQ52" s="497">
        <f>IFERROR(INDEX(Sheep!$R$327:$R$334,MQ51,1),0)</f>
        <v>45697</v>
      </c>
      <c r="MR52" s="497">
        <f>IFERROR(INDEX(Sheep!$R$327:$R$334,MR51,1),0)</f>
        <v>45697</v>
      </c>
      <c r="MS52" s="497">
        <f>IFERROR(INDEX(Sheep!$R$327:$R$334,MS51,1),0)</f>
        <v>45697</v>
      </c>
      <c r="MT52" s="497">
        <f>IFERROR(INDEX(Sheep!$R$327:$R$334,MT51,1),0)</f>
        <v>45697</v>
      </c>
      <c r="MU52" s="497">
        <f>IFERROR(INDEX(Sheep!$R$327:$R$334,MU51,1),0)</f>
        <v>45697</v>
      </c>
      <c r="MV52" s="497">
        <f>IFERROR(INDEX(Sheep!$R$327:$R$334,MV51,1),0)</f>
        <v>45697</v>
      </c>
      <c r="MW52" s="497">
        <f>IFERROR(INDEX(Sheep!$R$327:$R$334,MW51,1),0)</f>
        <v>45697</v>
      </c>
      <c r="MX52" s="497">
        <f>IFERROR(INDEX(Sheep!$R$327:$R$334,MX51,1),0)</f>
        <v>45697</v>
      </c>
      <c r="MY52" s="497">
        <f>IFERROR(INDEX(Sheep!$R$327:$R$334,MY51,1),0)</f>
        <v>45697</v>
      </c>
      <c r="MZ52" s="497">
        <f>IFERROR(INDEX(Sheep!$R$327:$R$334,MZ51,1),0)</f>
        <v>45697</v>
      </c>
      <c r="NA52" s="497">
        <f>IFERROR(INDEX(Sheep!$R$327:$R$334,NA51,1),0)</f>
        <v>45697</v>
      </c>
      <c r="NB52" s="497">
        <f>IFERROR(INDEX(Sheep!$R$327:$R$334,NB51,1),0)</f>
        <v>45697</v>
      </c>
      <c r="NC52" s="497">
        <f>IFERROR(INDEX(Sheep!$R$327:$R$334,NC51,1),0)</f>
        <v>45697</v>
      </c>
      <c r="ND52" s="497">
        <f>IFERROR(INDEX(Sheep!$R$327:$R$334,ND51,1),0)</f>
        <v>45697</v>
      </c>
      <c r="NE52" s="497">
        <f>IFERROR(INDEX(Sheep!$R$327:$R$334,NE51,1),0)</f>
        <v>45697</v>
      </c>
      <c r="NF52" s="497">
        <f>IFERROR(INDEX(Sheep!$R$327:$R$334,NF51,1),0)</f>
        <v>45697</v>
      </c>
      <c r="NG52" s="497">
        <f>IFERROR(INDEX(Sheep!$R$327:$R$334,NG51,1),0)</f>
        <v>45697</v>
      </c>
      <c r="NH52" s="497">
        <f>IFERROR(INDEX(Sheep!$R$327:$R$334,NH51,1),0)</f>
        <v>45697</v>
      </c>
      <c r="NI52" s="497">
        <f>IFERROR(INDEX(Sheep!$R$327:$R$334,NI51,1),0)</f>
        <v>45697</v>
      </c>
      <c r="NJ52" s="497">
        <f>IFERROR(INDEX(Sheep!$R$327:$R$334,NJ51,1),0)</f>
        <v>45697</v>
      </c>
      <c r="NK52" s="497">
        <f>IFERROR(INDEX(Sheep!$R$327:$R$334,NK51,1),0)</f>
        <v>45697</v>
      </c>
      <c r="NL52" s="497">
        <f>IFERROR(INDEX(Sheep!$R$327:$R$334,NL51,1),0)</f>
        <v>45697</v>
      </c>
      <c r="NM52" s="497">
        <f>IFERROR(INDEX(Sheep!$R$327:$R$334,NM51,1),0)</f>
        <v>45697</v>
      </c>
      <c r="NN52" s="497">
        <f>IFERROR(INDEX(Sheep!$R$327:$R$334,NN51,1),0)</f>
        <v>45697</v>
      </c>
      <c r="NO52" s="497">
        <f>IFERROR(INDEX(Sheep!$R$327:$R$334,NO51,1),0)</f>
        <v>45697</v>
      </c>
      <c r="NP52" s="497">
        <f>IFERROR(INDEX(Sheep!$R$327:$R$334,NP51,1),0)</f>
        <v>46062</v>
      </c>
      <c r="NQ52" s="497">
        <f>IFERROR(INDEX(Sheep!$R$327:$R$334,NQ51,1),0)</f>
        <v>46062</v>
      </c>
      <c r="NR52" s="497">
        <f>IFERROR(INDEX(Sheep!$R$327:$R$334,NR51,1),0)</f>
        <v>46062</v>
      </c>
      <c r="NS52" s="497">
        <f>IFERROR(INDEX(Sheep!$R$327:$R$334,NS51,1),0)</f>
        <v>46062</v>
      </c>
      <c r="NT52" s="497">
        <f>IFERROR(INDEX(Sheep!$R$327:$R$334,NT51,1),0)</f>
        <v>46062</v>
      </c>
      <c r="NU52" s="497">
        <f>IFERROR(INDEX(Sheep!$R$327:$R$334,NU51,1),0)</f>
        <v>46062</v>
      </c>
      <c r="NV52" s="497">
        <f>IFERROR(INDEX(Sheep!$R$327:$R$334,NV51,1),0)</f>
        <v>46062</v>
      </c>
      <c r="NW52" s="497">
        <f>IFERROR(INDEX(Sheep!$R$327:$R$334,NW51,1),0)</f>
        <v>46062</v>
      </c>
      <c r="NX52" s="497">
        <f>IFERROR(INDEX(Sheep!$R$327:$R$334,NX51,1),0)</f>
        <v>46062</v>
      </c>
      <c r="NY52" s="497">
        <f>IFERROR(INDEX(Sheep!$R$327:$R$334,NY51,1),0)</f>
        <v>46062</v>
      </c>
      <c r="NZ52" s="497">
        <f>IFERROR(INDEX(Sheep!$R$327:$R$334,NZ51,1),0)</f>
        <v>46062</v>
      </c>
      <c r="OA52" s="497">
        <f>IFERROR(INDEX(Sheep!$R$327:$R$334,OA51,1),0)</f>
        <v>46062</v>
      </c>
      <c r="OB52" s="497">
        <f>IFERROR(INDEX(Sheep!$R$327:$R$334,OB51,1),0)</f>
        <v>46062</v>
      </c>
      <c r="OC52" s="497">
        <f>IFERROR(INDEX(Sheep!$R$327:$R$334,OC51,1),0)</f>
        <v>46062</v>
      </c>
      <c r="OD52" s="497">
        <f>IFERROR(INDEX(Sheep!$R$327:$R$334,OD51,1),0)</f>
        <v>46062</v>
      </c>
      <c r="OE52" s="497">
        <f>IFERROR(INDEX(Sheep!$R$327:$R$334,OE51,1),0)</f>
        <v>46062</v>
      </c>
      <c r="OF52" s="497">
        <f>IFERROR(INDEX(Sheep!$R$327:$R$334,OF51,1),0)</f>
        <v>46062</v>
      </c>
      <c r="OG52" s="497">
        <f>IFERROR(INDEX(Sheep!$R$327:$R$334,OG51,1),0)</f>
        <v>46062</v>
      </c>
      <c r="OH52" s="497">
        <f>IFERROR(INDEX(Sheep!$R$327:$R$334,OH51,1),0)</f>
        <v>46062</v>
      </c>
      <c r="OI52" s="497">
        <f>IFERROR(INDEX(Sheep!$R$327:$R$334,OI51,1),0)</f>
        <v>46062</v>
      </c>
      <c r="OJ52" s="497">
        <f>IFERROR(INDEX(Sheep!$R$327:$R$334,OJ51,1),0)</f>
        <v>46062</v>
      </c>
      <c r="OK52" s="497">
        <f>IFERROR(INDEX(Sheep!$R$327:$R$334,OK51,1),0)</f>
        <v>46062</v>
      </c>
      <c r="OL52" s="497">
        <f>IFERROR(INDEX(Sheep!$R$327:$R$334,OL51,1),0)</f>
        <v>46062</v>
      </c>
      <c r="OM52" s="497">
        <f>IFERROR(INDEX(Sheep!$R$327:$R$334,OM51,1),0)</f>
        <v>46062</v>
      </c>
      <c r="ON52" s="497">
        <f>IFERROR(INDEX(Sheep!$R$327:$R$334,ON51,1),0)</f>
        <v>46062</v>
      </c>
      <c r="OO52" s="497">
        <f>IFERROR(INDEX(Sheep!$R$327:$R$334,OO51,1),0)</f>
        <v>46062</v>
      </c>
      <c r="OP52" s="497">
        <f>IFERROR(INDEX(Sheep!$R$327:$R$334,OP51,1),0)</f>
        <v>46062</v>
      </c>
      <c r="OQ52" s="497">
        <f>IFERROR(INDEX(Sheep!$R$327:$R$334,OQ51,1),0)</f>
        <v>46062</v>
      </c>
      <c r="OR52" s="497">
        <f>IFERROR(INDEX(Sheep!$R$327:$R$334,OR51,1),0)</f>
        <v>46062</v>
      </c>
      <c r="OS52" s="497">
        <f>IFERROR(INDEX(Sheep!$R$327:$R$334,OS51,1),0)</f>
        <v>46062</v>
      </c>
      <c r="OT52" s="497">
        <f>IFERROR(INDEX(Sheep!$R$327:$R$334,OT51,1),0)</f>
        <v>46062</v>
      </c>
      <c r="OU52" s="497">
        <f>IFERROR(INDEX(Sheep!$R$327:$R$334,OU51,1),0)</f>
        <v>46062</v>
      </c>
      <c r="OV52" s="497">
        <f>IFERROR(INDEX(Sheep!$R$327:$R$334,OV51,1),0)</f>
        <v>46062</v>
      </c>
      <c r="OW52" s="497">
        <f>IFERROR(INDEX(Sheep!$R$327:$R$334,OW51,1),0)</f>
        <v>46062</v>
      </c>
      <c r="OX52" s="497">
        <f>IFERROR(INDEX(Sheep!$R$327:$R$334,OX51,1),0)</f>
        <v>46062</v>
      </c>
      <c r="OY52" s="497">
        <f>IFERROR(INDEX(Sheep!$R$327:$R$334,OY51,1),0)</f>
        <v>46062</v>
      </c>
      <c r="OZ52" s="497">
        <f>IFERROR(INDEX(Sheep!$R$327:$R$334,OZ51,1),0)</f>
        <v>46062</v>
      </c>
      <c r="PA52" s="497">
        <f>IFERROR(INDEX(Sheep!$R$327:$R$334,PA51,1),0)</f>
        <v>46062</v>
      </c>
      <c r="PB52" s="497">
        <f>IFERROR(INDEX(Sheep!$R$327:$R$334,PB51,1),0)</f>
        <v>46062</v>
      </c>
      <c r="PC52" s="497">
        <f>IFERROR(INDEX(Sheep!$R$327:$R$334,PC51,1),0)</f>
        <v>46062</v>
      </c>
      <c r="PD52" s="497">
        <f>IFERROR(INDEX(Sheep!$R$327:$R$334,PD51,1),0)</f>
        <v>46062</v>
      </c>
      <c r="PE52" s="497">
        <f>IFERROR(INDEX(Sheep!$R$327:$R$334,PE51,1),0)</f>
        <v>46062</v>
      </c>
      <c r="PF52" s="497">
        <f>IFERROR(INDEX(Sheep!$R$327:$R$334,PF51,1),0)</f>
        <v>46062</v>
      </c>
      <c r="PG52" s="497">
        <f>IFERROR(INDEX(Sheep!$R$327:$R$334,PG51,1),0)</f>
        <v>46062</v>
      </c>
      <c r="PH52" s="497">
        <f>IFERROR(INDEX(Sheep!$R$327:$R$334,PH51,1),0)</f>
        <v>46062</v>
      </c>
      <c r="PI52" s="497">
        <f>IFERROR(INDEX(Sheep!$R$327:$R$334,PI51,1),0)</f>
        <v>46062</v>
      </c>
      <c r="PJ52" s="497">
        <f>IFERROR(INDEX(Sheep!$R$327:$R$334,PJ51,1),0)</f>
        <v>46062</v>
      </c>
      <c r="PK52" s="497">
        <f>IFERROR(INDEX(Sheep!$R$327:$R$334,PK51,1),0)</f>
        <v>46062</v>
      </c>
      <c r="PL52" s="497">
        <f>IFERROR(INDEX(Sheep!$R$327:$R$334,PL51,1),0)</f>
        <v>46062</v>
      </c>
      <c r="PM52" s="497">
        <f>IFERROR(INDEX(Sheep!$R$327:$R$334,PM51,1),0)</f>
        <v>46062</v>
      </c>
      <c r="PN52" s="497">
        <f>IFERROR(INDEX(Sheep!$R$327:$R$334,PN51,1),0)</f>
        <v>46062</v>
      </c>
      <c r="PO52" s="497">
        <f>IFERROR(INDEX(Sheep!$R$327:$R$334,PO51,1),0)</f>
        <v>46062</v>
      </c>
      <c r="PP52" s="497">
        <f>IFERROR(INDEX(Sheep!$R$327:$R$334,PP51,1),0)</f>
        <v>46427</v>
      </c>
      <c r="PQ52" s="497">
        <f>IFERROR(INDEX(Sheep!$R$327:$R$334,PQ51,1),0)</f>
        <v>46427</v>
      </c>
      <c r="PR52" s="497">
        <f>IFERROR(INDEX(Sheep!$R$327:$R$334,PR51,1),0)</f>
        <v>46427</v>
      </c>
      <c r="PS52" s="497">
        <f>IFERROR(INDEX(Sheep!$R$327:$R$334,PS51,1),0)</f>
        <v>46427</v>
      </c>
      <c r="PT52" s="497">
        <f>IFERROR(INDEX(Sheep!$R$327:$R$334,PT51,1),0)</f>
        <v>46427</v>
      </c>
      <c r="PU52" s="497">
        <f>IFERROR(INDEX(Sheep!$R$327:$R$334,PU51,1),0)</f>
        <v>46427</v>
      </c>
      <c r="PV52" s="497">
        <f>IFERROR(INDEX(Sheep!$R$327:$R$334,PV51,1),0)</f>
        <v>46427</v>
      </c>
      <c r="PW52" s="497">
        <f>IFERROR(INDEX(Sheep!$R$327:$R$334,PW51,1),0)</f>
        <v>46427</v>
      </c>
      <c r="PX52" s="497">
        <f>IFERROR(INDEX(Sheep!$R$327:$R$334,PX51,1),0)</f>
        <v>46427</v>
      </c>
      <c r="PY52" s="497">
        <f>IFERROR(INDEX(Sheep!$R$327:$R$334,PY51,1),0)</f>
        <v>46427</v>
      </c>
      <c r="PZ52" s="497">
        <f>IFERROR(INDEX(Sheep!$R$327:$R$334,PZ51,1),0)</f>
        <v>46427</v>
      </c>
      <c r="QA52" s="497">
        <f>IFERROR(INDEX(Sheep!$R$327:$R$334,QA51,1),0)</f>
        <v>46427</v>
      </c>
      <c r="QB52" s="497">
        <f>IFERROR(INDEX(Sheep!$R$327:$R$334,QB51,1),0)</f>
        <v>46427</v>
      </c>
      <c r="QC52" s="497">
        <f>IFERROR(INDEX(Sheep!$R$327:$R$334,QC51,1),0)</f>
        <v>46427</v>
      </c>
      <c r="QD52" s="497">
        <f>IFERROR(INDEX(Sheep!$R$327:$R$334,QD51,1),0)</f>
        <v>46427</v>
      </c>
      <c r="QE52" s="497">
        <f>IFERROR(INDEX(Sheep!$R$327:$R$334,QE51,1),0)</f>
        <v>46427</v>
      </c>
      <c r="QF52" s="497">
        <f>IFERROR(INDEX(Sheep!$R$327:$R$334,QF51,1),0)</f>
        <v>46427</v>
      </c>
      <c r="QG52" s="497">
        <f>IFERROR(INDEX(Sheep!$R$327:$R$334,QG51,1),0)</f>
        <v>46427</v>
      </c>
      <c r="QH52" s="497">
        <f>IFERROR(INDEX(Sheep!$R$327:$R$334,QH51,1),0)</f>
        <v>46427</v>
      </c>
      <c r="QI52" s="497">
        <f>IFERROR(INDEX(Sheep!$R$327:$R$334,QI51,1),0)</f>
        <v>46427</v>
      </c>
      <c r="QJ52" s="497">
        <f>IFERROR(INDEX(Sheep!$R$327:$R$334,QJ51,1),0)</f>
        <v>46427</v>
      </c>
      <c r="QK52" s="497">
        <f>IFERROR(INDEX(Sheep!$R$327:$R$334,QK51,1),0)</f>
        <v>46427</v>
      </c>
      <c r="QL52" s="497">
        <f>IFERROR(INDEX(Sheep!$R$327:$R$334,QL51,1),0)</f>
        <v>46427</v>
      </c>
      <c r="QM52" s="497">
        <f>IFERROR(INDEX(Sheep!$R$327:$R$334,QM51,1),0)</f>
        <v>46427</v>
      </c>
      <c r="QN52" s="497">
        <f>IFERROR(INDEX(Sheep!$R$327:$R$334,QN51,1),0)</f>
        <v>46427</v>
      </c>
      <c r="QO52" s="497">
        <f>IFERROR(INDEX(Sheep!$R$327:$R$334,QO51,1),0)</f>
        <v>46427</v>
      </c>
      <c r="QP52" s="497">
        <f>IFERROR(INDEX(Sheep!$R$327:$R$334,QP51,1),0)</f>
        <v>46427</v>
      </c>
      <c r="QQ52" s="497">
        <f>IFERROR(INDEX(Sheep!$R$327:$R$334,QQ51,1),0)</f>
        <v>46427</v>
      </c>
      <c r="QR52" s="497">
        <f>IFERROR(INDEX(Sheep!$R$327:$R$334,QR51,1),0)</f>
        <v>46427</v>
      </c>
      <c r="QS52" s="497">
        <f>IFERROR(INDEX(Sheep!$R$327:$R$334,QS51,1),0)</f>
        <v>46427</v>
      </c>
      <c r="QT52" s="497">
        <f>IFERROR(INDEX(Sheep!$R$327:$R$334,QT51,1),0)</f>
        <v>46427</v>
      </c>
      <c r="QU52" s="497">
        <f>IFERROR(INDEX(Sheep!$R$327:$R$334,QU51,1),0)</f>
        <v>46427</v>
      </c>
      <c r="QV52" s="497">
        <f>IFERROR(INDEX(Sheep!$R$327:$R$334,QV51,1),0)</f>
        <v>46427</v>
      </c>
      <c r="QW52" s="497">
        <f>IFERROR(INDEX(Sheep!$R$327:$R$334,QW51,1),0)</f>
        <v>46427</v>
      </c>
      <c r="QX52" s="497">
        <f>IFERROR(INDEX(Sheep!$R$327:$R$334,QX51,1),0)</f>
        <v>46427</v>
      </c>
      <c r="QY52" s="497">
        <f>IFERROR(INDEX(Sheep!$R$327:$R$334,QY51,1),0)</f>
        <v>46427</v>
      </c>
      <c r="QZ52" s="497">
        <f>IFERROR(INDEX(Sheep!$R$327:$R$334,QZ51,1),0)</f>
        <v>46427</v>
      </c>
      <c r="RA52" s="497">
        <f>IFERROR(INDEX(Sheep!$R$327:$R$334,RA51,1),0)</f>
        <v>46427</v>
      </c>
      <c r="RB52" s="497">
        <f>IFERROR(INDEX(Sheep!$R$327:$R$334,RB51,1),0)</f>
        <v>46427</v>
      </c>
      <c r="RC52" s="497">
        <f>IFERROR(INDEX(Sheep!$R$327:$R$334,RC51,1),0)</f>
        <v>46427</v>
      </c>
      <c r="RD52" s="497">
        <f>IFERROR(INDEX(Sheep!$R$327:$R$334,RD51,1),0)</f>
        <v>46427</v>
      </c>
      <c r="RE52" s="497">
        <f>IFERROR(INDEX(Sheep!$R$327:$R$334,RE51,1),0)</f>
        <v>46427</v>
      </c>
      <c r="RF52" s="497">
        <f>IFERROR(INDEX(Sheep!$R$327:$R$334,RF51,1),0)</f>
        <v>46427</v>
      </c>
      <c r="RG52" s="497">
        <f>IFERROR(INDEX(Sheep!$R$327:$R$334,RG51,1),0)</f>
        <v>46427</v>
      </c>
      <c r="RH52" s="497">
        <f>IFERROR(INDEX(Sheep!$R$327:$R$334,RH51,1),0)</f>
        <v>46427</v>
      </c>
      <c r="RI52" s="497">
        <f>IFERROR(INDEX(Sheep!$R$327:$R$334,RI51,1),0)</f>
        <v>46427</v>
      </c>
      <c r="RJ52" s="497">
        <f>IFERROR(INDEX(Sheep!$R$327:$R$334,RJ51,1),0)</f>
        <v>46427</v>
      </c>
      <c r="RK52" s="497">
        <f>IFERROR(INDEX(Sheep!$R$327:$R$334,RK51,1),0)</f>
        <v>46427</v>
      </c>
      <c r="RL52" s="497">
        <f>IFERROR(INDEX(Sheep!$R$327:$R$334,RL51,1),0)</f>
        <v>46427</v>
      </c>
      <c r="RM52" s="497">
        <f>IFERROR(INDEX(Sheep!$R$327:$R$334,RM51,1),0)</f>
        <v>46427</v>
      </c>
      <c r="RN52" s="497">
        <f>IFERROR(INDEX(Sheep!$R$327:$R$334,RN51,1),0)</f>
        <v>46427</v>
      </c>
      <c r="RO52" s="497">
        <f>IFERROR(INDEX(Sheep!$R$327:$R$334,RO51,1),0)</f>
        <v>46427</v>
      </c>
      <c r="RP52" s="497">
        <f>IFERROR(INDEX(Sheep!$R$327:$R$334,RP51,1),0)</f>
        <v>46427</v>
      </c>
      <c r="RQ52" s="497">
        <f>IFERROR(INDEX(Sheep!$R$327:$R$334,RQ51,1),0)</f>
        <v>46427</v>
      </c>
      <c r="RR52" s="497">
        <f>IFERROR(INDEX(Sheep!$R$327:$R$334,RR51,1),0)</f>
        <v>46427</v>
      </c>
      <c r="RS52" s="497">
        <f>IFERROR(INDEX(Sheep!$R$327:$R$334,RS51,1),0)</f>
        <v>46427</v>
      </c>
      <c r="RT52" s="497">
        <f>IFERROR(INDEX(Sheep!$R$327:$R$334,RT51,1),0)</f>
        <v>46427</v>
      </c>
      <c r="RU52" s="497">
        <f>IFERROR(INDEX(Sheep!$R$327:$R$334,RU51,1),0)</f>
        <v>46427</v>
      </c>
      <c r="RV52" s="497">
        <f>IFERROR(INDEX(Sheep!$R$327:$R$334,RV51,1),0)</f>
        <v>46427</v>
      </c>
      <c r="RW52" s="497">
        <f>IFERROR(INDEX(Sheep!$R$327:$R$334,RW51,1),0)</f>
        <v>46427</v>
      </c>
      <c r="RX52" s="497">
        <f>IFERROR(INDEX(Sheep!$R$327:$R$334,RX51,1),0)</f>
        <v>46427</v>
      </c>
      <c r="RY52" s="497">
        <f>IFERROR(INDEX(Sheep!$R$327:$R$334,RY51,1),0)</f>
        <v>46427</v>
      </c>
      <c r="RZ52" s="497">
        <f>IFERROR(INDEX(Sheep!$R$327:$R$334,RZ51,1),0)</f>
        <v>46427</v>
      </c>
      <c r="SA52" s="497">
        <f>IFERROR(INDEX(Sheep!$R$327:$R$334,SA51,1),0)</f>
        <v>46427</v>
      </c>
      <c r="SB52" s="497">
        <f>IFERROR(INDEX(Sheep!$R$327:$R$334,SB51,1),0)</f>
        <v>46427</v>
      </c>
      <c r="SC52" s="497">
        <f>IFERROR(INDEX(Sheep!$R$327:$R$334,SC51,1),0)</f>
        <v>46427</v>
      </c>
      <c r="SD52" s="497">
        <f>IFERROR(INDEX(Sheep!$R$327:$R$334,SD51,1),0)</f>
        <v>46427</v>
      </c>
      <c r="SE52" s="497">
        <f>IFERROR(INDEX(Sheep!$R$327:$R$334,SE51,1),0)</f>
        <v>46427</v>
      </c>
      <c r="SF52" s="497">
        <f>IFERROR(INDEX(Sheep!$R$327:$R$334,SF51,1),0)</f>
        <v>46427</v>
      </c>
      <c r="SG52" s="497">
        <f>IFERROR(INDEX(Sheep!$R$327:$R$334,SG51,1),0)</f>
        <v>46427</v>
      </c>
      <c r="SH52" s="497">
        <f>IFERROR(INDEX(Sheep!$R$327:$R$334,SH51,1),0)</f>
        <v>46427</v>
      </c>
      <c r="SI52" s="497">
        <f>IFERROR(INDEX(Sheep!$R$327:$R$334,SI51,1),0)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Sheep!$H250</f>
        <v>Spr</v>
      </c>
      <c r="K53" s="267"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7"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7"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7"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7"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7"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7"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7"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7"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7"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7"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7"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7"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7"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7"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7"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7"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7"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7"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7"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7"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7"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7"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7"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7"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7"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7"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7"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7"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7"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7"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7"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7"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7"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7"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7"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7"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7"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7"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7"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7"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7"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7"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7"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7"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7"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7"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7"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7"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7"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7"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7"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7"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7"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7"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7"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7"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7"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7"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7"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7"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7"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7"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7"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7"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7"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7"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7"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7"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7"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7"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7"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7"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7"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7"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7"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7"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7"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7"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7"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7"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7"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7"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7"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7"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7"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7"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7"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7"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7"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7"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7"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7"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7"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7"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7"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7"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7"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7"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7"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7"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7"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7"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7"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7"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7"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7"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7"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7"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7"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7"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7"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7"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7"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7"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7"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7"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7"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7"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7"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7"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7"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7"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7"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7"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7"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7"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7"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7"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7"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7"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7"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7"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7"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7"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7"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7"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7"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7"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7"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7"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7"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7"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7"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7"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7"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7"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7"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7"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7"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7"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7"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7"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7"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7"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7"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7"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7"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7"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7"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7"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7"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7"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7"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7"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7"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7"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7"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7"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7"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7"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7"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7"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7"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7"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7"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7"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7"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7"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7"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7"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7"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7"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7"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7"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7"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7"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7"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7"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7"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7"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7"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7"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7"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7"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7"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7"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7"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7"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7"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7"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7"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7"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7"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7"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7"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7"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7"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7"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7"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7"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7"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7"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7"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7"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7"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7"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7"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7"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7"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7"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7"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7"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7"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7"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7"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7"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7"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7"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7"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7"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7"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7"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7"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7"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7"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7"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7"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7"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7"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7"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7"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7"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7"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7"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7"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7"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7"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7"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7"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7"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7"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7"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7"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7"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7"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7"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7"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7"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7"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7"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7"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7"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7"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7"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7"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7"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7"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7"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7"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7"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7"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7"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7"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7"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7"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7"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7"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7"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7"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7"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7"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7"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7"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7"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7"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7"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7"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7"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7"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7"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7"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7"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7"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7"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7"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7"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7"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7"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7"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7"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7"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7"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7"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7"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7"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7"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7"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7"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7"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7"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7"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7"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7"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7"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7"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7"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7"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7"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7"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7"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7"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7"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7"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7"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7"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7"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7"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7"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7"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7"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7"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7"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7"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7"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7"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7"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7"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7"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7"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7"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7"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7"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7"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7"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7"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7"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7"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7"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7"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7"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7"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7"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7"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7"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7"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7"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7"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7"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7"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7"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7"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7"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7"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7"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7"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7"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7"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7"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7"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7"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7"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7"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7"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7"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7"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7"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7"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7"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7"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7"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7"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7"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7"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7"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7"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7"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7"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7"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7"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7"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7"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7"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7"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7"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7"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7"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7"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7"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7"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7"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7"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7"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7"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7"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7"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7"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7"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7"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7"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7"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7"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7"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7"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7"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7"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7"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7"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7"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7"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7"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7"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7"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7"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7"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7"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7"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7"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7"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7"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7"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7"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7"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7"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7"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7"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7"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7"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7"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7"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7"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7"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7"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7"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7"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7"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7"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7"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7"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7"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7"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7"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7"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7"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7"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7"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7"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7"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7"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7"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7"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7"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7"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7"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7"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7"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7"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7"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7"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7"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7"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7"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7"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7"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7"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7"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7"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7"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7"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7"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7"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7"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7"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7"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7"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7"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7"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7"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7"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7"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7"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7"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7"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Sheep!$H$248&amp;"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Sheep!$H$249&amp;"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Sheep!$H$250&amp;"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Sheep!$H$248&amp;"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Sheep!$H$249&amp;"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Sheep!$H$250&amp;"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Sheep!$H$248&amp;"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Sheep!$H$249&amp;"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Sheep!$H$250&amp;"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1140</v>
      </c>
    </row>
    <row r="13" spans="1:2" x14ac:dyDescent="0.35">
      <c r="A13" t="s">
        <v>1141</v>
      </c>
      <c r="B13" s="848">
        <v>0.08</v>
      </c>
    </row>
    <row r="14" spans="1:2" ht="9.75" customHeight="1" x14ac:dyDescent="0.35"/>
    <row r="15" spans="1:2" x14ac:dyDescent="0.35">
      <c r="A15" s="64" t="s">
        <v>258</v>
      </c>
    </row>
    <row r="16" spans="1:2" x14ac:dyDescent="0.35">
      <c r="A16" t="s">
        <v>1142</v>
      </c>
      <c r="B16" s="848">
        <v>0.05</v>
      </c>
    </row>
    <row r="17" spans="1:2" ht="9.75" customHeight="1" x14ac:dyDescent="0.35"/>
    <row r="18" spans="1:2" x14ac:dyDescent="0.35">
      <c r="A18" t="s">
        <v>1123</v>
      </c>
      <c r="B18" s="848">
        <v>7.4999999999999997E-2</v>
      </c>
    </row>
    <row r="20" spans="1:2" x14ac:dyDescent="0.35">
      <c r="A20" s="64" t="s">
        <v>81</v>
      </c>
    </row>
    <row r="21" spans="1:2" x14ac:dyDescent="0.35">
      <c r="A21" t="s">
        <v>1143</v>
      </c>
      <c r="B21" s="848">
        <v>0.1</v>
      </c>
    </row>
    <row r="22" spans="1:2" ht="9.75" customHeight="1" x14ac:dyDescent="0.35"/>
    <row r="23" spans="1:2" x14ac:dyDescent="0.35">
      <c r="A23" t="s">
        <v>1124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I25" sqref="I25"/>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2024-10-06T07:54:00Z</dcterms:modified>
</cp:coreProperties>
</file>