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E19B61F-06CB-4C4D-B2A3-EDEE35586844}" xr6:coauthVersionLast="47" xr6:coauthVersionMax="47" xr10:uidLastSave="{00000000-0000-0000-0000-000000000000}"/>
  <bookViews>
    <workbookView xWindow="-28650" yWindow="-16320" windowWidth="29040" windowHeight="15720" tabRatio="726" firstSheet="3" activeTab="11" xr2:uid="{7B44399D-1E79-4A02-A601-1F6A4AE6443E}"/>
    <workbookView xWindow="-28650" yWindow="-16320" windowWidth="29040" windowHeight="15720" firstSheet="3" activeTab="8" xr2:uid="{D516085A-952C-4030-BC72-8D7A8E0AF22A}"/>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485" i="27" l="1"/>
  <c r="W435" i="27"/>
  <c r="N435" i="27"/>
  <c r="Y435" i="27" s="1"/>
  <c r="M435" i="27"/>
  <c r="X435" i="27" s="1"/>
  <c r="L435" i="27"/>
  <c r="K435" i="27"/>
  <c r="V435" i="27" s="1"/>
  <c r="Y434" i="27"/>
  <c r="N434" i="27"/>
  <c r="M434" i="27"/>
  <c r="X434" i="27" s="1"/>
  <c r="L434" i="27"/>
  <c r="W434" i="27" s="1"/>
  <c r="K434" i="27"/>
  <c r="V434" i="27" s="1"/>
  <c r="N433" i="27"/>
  <c r="Y433" i="27" s="1"/>
  <c r="M433" i="27"/>
  <c r="X433" i="27" s="1"/>
  <c r="L433" i="27"/>
  <c r="W433" i="27" s="1"/>
  <c r="K433" i="27"/>
  <c r="V433" i="27" s="1"/>
  <c r="Y432" i="27"/>
  <c r="X432" i="27"/>
  <c r="W432" i="27"/>
  <c r="N432" i="27"/>
  <c r="M432" i="27"/>
  <c r="L432" i="27"/>
  <c r="K432" i="27"/>
  <c r="V432" i="27" s="1"/>
  <c r="Y431" i="27"/>
  <c r="X431" i="27"/>
  <c r="W431" i="27"/>
  <c r="V431" i="27"/>
  <c r="N431" i="27"/>
  <c r="M431" i="27"/>
  <c r="L431" i="27"/>
  <c r="K431" i="27"/>
  <c r="N430" i="27"/>
  <c r="Y430" i="27" s="1"/>
  <c r="M430" i="27"/>
  <c r="X430" i="27" s="1"/>
  <c r="L430" i="27"/>
  <c r="W430" i="27" s="1"/>
  <c r="K430" i="27"/>
  <c r="V430" i="27" s="1"/>
  <c r="Y429" i="27"/>
  <c r="N429" i="27"/>
  <c r="M429" i="27"/>
  <c r="X429" i="27" s="1"/>
  <c r="L429" i="27"/>
  <c r="W429" i="27" s="1"/>
  <c r="K429" i="27"/>
  <c r="V429" i="27" s="1"/>
  <c r="N428" i="27"/>
  <c r="Y428" i="27" s="1"/>
  <c r="M428" i="27"/>
  <c r="X428" i="27" s="1"/>
  <c r="L428" i="27"/>
  <c r="W428" i="27" s="1"/>
  <c r="K428" i="27"/>
  <c r="V428" i="27" s="1"/>
  <c r="Y427" i="27"/>
  <c r="X427" i="27"/>
  <c r="N427" i="27"/>
  <c r="M427" i="27"/>
  <c r="L427" i="27"/>
  <c r="W427" i="27" s="1"/>
  <c r="K427" i="27"/>
  <c r="V427" i="27" s="1"/>
  <c r="Y426" i="27"/>
  <c r="X426" i="27"/>
  <c r="W426" i="27"/>
  <c r="V426" i="27"/>
  <c r="N426" i="27"/>
  <c r="M426" i="27"/>
  <c r="L426" i="27"/>
  <c r="K426" i="27"/>
  <c r="N425" i="27"/>
  <c r="Y425" i="27" s="1"/>
  <c r="M425" i="27"/>
  <c r="X425" i="27" s="1"/>
  <c r="L425" i="27"/>
  <c r="W425" i="27" s="1"/>
  <c r="K425" i="27"/>
  <c r="V425" i="27" s="1"/>
  <c r="Y424" i="27"/>
  <c r="X424" i="27"/>
  <c r="W424" i="27"/>
  <c r="V424" i="27"/>
  <c r="N424" i="27"/>
  <c r="M424" i="27"/>
  <c r="L424" i="27"/>
  <c r="K424" i="27"/>
  <c r="N423" i="27"/>
  <c r="Y423" i="27" s="1"/>
  <c r="M423" i="27"/>
  <c r="X423" i="27" s="1"/>
  <c r="L423" i="27"/>
  <c r="W423" i="27" s="1"/>
  <c r="K423" i="27"/>
  <c r="V423" i="27" s="1"/>
  <c r="Y422" i="27"/>
  <c r="N422" i="27"/>
  <c r="M422" i="27"/>
  <c r="X422" i="27" s="1"/>
  <c r="L422" i="27"/>
  <c r="W422" i="27" s="1"/>
  <c r="K422" i="27"/>
  <c r="V422" i="27" s="1"/>
  <c r="Y421" i="27"/>
  <c r="X421" i="27"/>
  <c r="W421" i="27"/>
  <c r="V421" i="27"/>
  <c r="N421" i="27"/>
  <c r="M421" i="27"/>
  <c r="L421" i="27"/>
  <c r="K421" i="27"/>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Y417" i="27"/>
  <c r="N417" i="27"/>
  <c r="M417" i="27"/>
  <c r="X417" i="27" s="1"/>
  <c r="L417" i="27"/>
  <c r="W417" i="27" s="1"/>
  <c r="K417" i="27"/>
  <c r="V417" i="27" s="1"/>
  <c r="Y416" i="27"/>
  <c r="X416" i="27"/>
  <c r="W416" i="27"/>
  <c r="V416" i="27"/>
  <c r="N416" i="27"/>
  <c r="M416" i="27"/>
  <c r="L416" i="27"/>
  <c r="K416" i="27"/>
  <c r="W415" i="27"/>
  <c r="V415" i="27"/>
  <c r="N415" i="27"/>
  <c r="Y415" i="27" s="1"/>
  <c r="M415" i="27"/>
  <c r="X415" i="27" s="1"/>
  <c r="L415" i="27"/>
  <c r="K415" i="27"/>
  <c r="W414" i="27"/>
  <c r="V414" i="27"/>
  <c r="N414" i="27"/>
  <c r="Y414" i="27" s="1"/>
  <c r="M414" i="27"/>
  <c r="X414" i="27" s="1"/>
  <c r="L414" i="27"/>
  <c r="K414" i="27"/>
  <c r="N413" i="27"/>
  <c r="Y413" i="27" s="1"/>
  <c r="M413" i="27"/>
  <c r="X413" i="27" s="1"/>
  <c r="L413" i="27"/>
  <c r="W413" i="27" s="1"/>
  <c r="K413" i="27"/>
  <c r="V413" i="27" s="1"/>
  <c r="W412" i="27"/>
  <c r="V412" i="27"/>
  <c r="N412" i="27"/>
  <c r="Y412" i="27" s="1"/>
  <c r="M412" i="27"/>
  <c r="X412" i="27" s="1"/>
  <c r="L412" i="27"/>
  <c r="K412" i="27"/>
  <c r="Y411" i="27"/>
  <c r="X411" i="27"/>
  <c r="W411" i="27"/>
  <c r="V411" i="27"/>
  <c r="N411" i="27"/>
  <c r="M411" i="27"/>
  <c r="L411" i="27"/>
  <c r="K411" i="27"/>
  <c r="N410" i="27"/>
  <c r="Y410" i="27" s="1"/>
  <c r="M410" i="27"/>
  <c r="X410" i="27" s="1"/>
  <c r="L410" i="27"/>
  <c r="W410" i="27" s="1"/>
  <c r="K410" i="27"/>
  <c r="V410" i="27" s="1"/>
  <c r="Y409" i="27"/>
  <c r="X409" i="27"/>
  <c r="W409" i="27"/>
  <c r="V409" i="27"/>
  <c r="N409" i="27"/>
  <c r="M409" i="27"/>
  <c r="L409" i="27"/>
  <c r="K409" i="27"/>
  <c r="N408" i="27"/>
  <c r="Y408" i="27" s="1"/>
  <c r="M408" i="27"/>
  <c r="X408" i="27" s="1"/>
  <c r="L408" i="27"/>
  <c r="W408" i="27" s="1"/>
  <c r="K408" i="27"/>
  <c r="V408" i="27" s="1"/>
  <c r="N407" i="27"/>
  <c r="Y407" i="27" s="1"/>
  <c r="M407" i="27"/>
  <c r="X407" i="27" s="1"/>
  <c r="L407" i="27"/>
  <c r="W407" i="27" s="1"/>
  <c r="K407" i="27"/>
  <c r="V407" i="27" s="1"/>
  <c r="Y406" i="27"/>
  <c r="X406" i="27"/>
  <c r="W406" i="27"/>
  <c r="V406" i="27"/>
  <c r="N406" i="27"/>
  <c r="M406" i="27"/>
  <c r="L406" i="27"/>
  <c r="K406" i="27"/>
  <c r="W405" i="27"/>
  <c r="V405" i="27"/>
  <c r="N405" i="27"/>
  <c r="Y405" i="27" s="1"/>
  <c r="M405" i="27"/>
  <c r="X405" i="27" s="1"/>
  <c r="L405" i="27"/>
  <c r="K405" i="27"/>
  <c r="V404" i="27"/>
  <c r="N404" i="27"/>
  <c r="Y404" i="27" s="1"/>
  <c r="M404" i="27"/>
  <c r="X404" i="27" s="1"/>
  <c r="L404" i="27"/>
  <c r="W404" i="27" s="1"/>
  <c r="K404" i="27"/>
  <c r="N403" i="27"/>
  <c r="Y403" i="27" s="1"/>
  <c r="M403" i="27"/>
  <c r="X403" i="27" s="1"/>
  <c r="L403" i="27"/>
  <c r="W403" i="27" s="1"/>
  <c r="K403" i="27"/>
  <c r="V403" i="27" s="1"/>
  <c r="W402" i="27"/>
  <c r="V402" i="27"/>
  <c r="N402" i="27"/>
  <c r="Y402" i="27" s="1"/>
  <c r="M402" i="27"/>
  <c r="X402" i="27" s="1"/>
  <c r="L402" i="27"/>
  <c r="K402" i="27"/>
  <c r="Y401" i="27"/>
  <c r="X401" i="27"/>
  <c r="W401" i="27"/>
  <c r="V401" i="27"/>
  <c r="N401" i="27"/>
  <c r="M401" i="27"/>
  <c r="L401" i="27"/>
  <c r="K401" i="27"/>
  <c r="W400" i="27"/>
  <c r="V400" i="27"/>
  <c r="N400" i="27"/>
  <c r="Y400" i="27" s="1"/>
  <c r="M400" i="27"/>
  <c r="X400" i="27" s="1"/>
  <c r="L400" i="27"/>
  <c r="K400" i="27"/>
  <c r="Y399" i="27"/>
  <c r="X399" i="27"/>
  <c r="W399" i="27"/>
  <c r="N399" i="27"/>
  <c r="M399" i="27"/>
  <c r="L399" i="27"/>
  <c r="K399" i="27"/>
  <c r="V399" i="27" s="1"/>
  <c r="N398" i="27"/>
  <c r="Y398" i="27" s="1"/>
  <c r="M398" i="27"/>
  <c r="X398" i="27" s="1"/>
  <c r="L398" i="27"/>
  <c r="W398" i="27" s="1"/>
  <c r="K398" i="27"/>
  <c r="V398" i="27" s="1"/>
  <c r="Y397" i="27"/>
  <c r="X397" i="27"/>
  <c r="W397" i="27"/>
  <c r="V397" i="27"/>
  <c r="N397" i="27"/>
  <c r="M397" i="27"/>
  <c r="L397" i="27"/>
  <c r="K397" i="27"/>
  <c r="Y396" i="27"/>
  <c r="X396" i="27"/>
  <c r="W396" i="27"/>
  <c r="V396" i="27"/>
  <c r="N396" i="27"/>
  <c r="M396" i="27"/>
  <c r="L396" i="27"/>
  <c r="K396" i="27"/>
  <c r="W395" i="27"/>
  <c r="N395" i="27"/>
  <c r="Y395" i="27" s="1"/>
  <c r="M395" i="27"/>
  <c r="X395" i="27" s="1"/>
  <c r="L395" i="27"/>
  <c r="K395" i="27"/>
  <c r="V395" i="27" s="1"/>
  <c r="Y394" i="27"/>
  <c r="X394" i="27"/>
  <c r="W394" i="27"/>
  <c r="N394" i="27"/>
  <c r="M394" i="27"/>
  <c r="L394" i="27"/>
  <c r="K394" i="27"/>
  <c r="V394" i="27" s="1"/>
  <c r="N393" i="27"/>
  <c r="Y393" i="27" s="1"/>
  <c r="M393" i="27"/>
  <c r="X393" i="27" s="1"/>
  <c r="L393" i="27"/>
  <c r="W393" i="27" s="1"/>
  <c r="K393" i="27"/>
  <c r="V393" i="27" s="1"/>
  <c r="X392" i="27"/>
  <c r="W392" i="27"/>
  <c r="V392" i="27"/>
  <c r="N392" i="27"/>
  <c r="Y392" i="27" s="1"/>
  <c r="M392" i="27"/>
  <c r="L392" i="27"/>
  <c r="K392" i="27"/>
  <c r="Y391" i="27"/>
  <c r="X391" i="27"/>
  <c r="W391" i="27"/>
  <c r="V391" i="27"/>
  <c r="N391" i="27"/>
  <c r="M391" i="27"/>
  <c r="L391" i="27"/>
  <c r="K391" i="27"/>
  <c r="W390" i="27"/>
  <c r="N390" i="27"/>
  <c r="Y390" i="27" s="1"/>
  <c r="M390" i="27"/>
  <c r="X390" i="27" s="1"/>
  <c r="L390" i="27"/>
  <c r="K390" i="27"/>
  <c r="V390" i="27" s="1"/>
  <c r="Y389" i="27"/>
  <c r="X389" i="27"/>
  <c r="W389" i="27"/>
  <c r="V389" i="27"/>
  <c r="N389" i="27"/>
  <c r="M389" i="27"/>
  <c r="L389" i="27"/>
  <c r="K389" i="27"/>
  <c r="N388" i="27"/>
  <c r="Y388" i="27" s="1"/>
  <c r="M388" i="27"/>
  <c r="X388" i="27" s="1"/>
  <c r="L388" i="27"/>
  <c r="W388" i="27" s="1"/>
  <c r="K388" i="27"/>
  <c r="V388" i="27" s="1"/>
  <c r="Y387" i="27"/>
  <c r="X387" i="27"/>
  <c r="W387" i="27"/>
  <c r="N387" i="27"/>
  <c r="M387" i="27"/>
  <c r="L387" i="27"/>
  <c r="K387" i="27"/>
  <c r="V387" i="27" s="1"/>
  <c r="Y386" i="27"/>
  <c r="X386" i="27"/>
  <c r="W386" i="27"/>
  <c r="V386" i="27"/>
  <c r="N386" i="27"/>
  <c r="M386" i="27"/>
  <c r="L386" i="27"/>
  <c r="K386" i="27"/>
  <c r="W385" i="27"/>
  <c r="N385" i="27"/>
  <c r="Y385" i="27" s="1"/>
  <c r="M385" i="27"/>
  <c r="X385" i="27" s="1"/>
  <c r="L385" i="27"/>
  <c r="K385" i="27"/>
  <c r="V385" i="27" s="1"/>
  <c r="Y384" i="27"/>
  <c r="N384" i="27"/>
  <c r="M384" i="27"/>
  <c r="X384" i="27" s="1"/>
  <c r="L384" i="27"/>
  <c r="W384" i="27" s="1"/>
  <c r="K384" i="27"/>
  <c r="V384" i="27" s="1"/>
  <c r="N383" i="27"/>
  <c r="Y383" i="27" s="1"/>
  <c r="M383" i="27"/>
  <c r="X383" i="27" s="1"/>
  <c r="L383" i="27"/>
  <c r="W383" i="27" s="1"/>
  <c r="K383" i="27"/>
  <c r="V383" i="27" s="1"/>
  <c r="Y382" i="27"/>
  <c r="X382" i="27"/>
  <c r="W382" i="27"/>
  <c r="N382" i="27"/>
  <c r="M382" i="27"/>
  <c r="L382" i="27"/>
  <c r="K382" i="27"/>
  <c r="V382" i="27" s="1"/>
  <c r="Y381" i="27"/>
  <c r="X381" i="27"/>
  <c r="W381" i="27"/>
  <c r="V381" i="27"/>
  <c r="N381" i="27"/>
  <c r="M381" i="27"/>
  <c r="L381" i="27"/>
  <c r="K381" i="27"/>
  <c r="N380" i="27"/>
  <c r="Y380" i="27" s="1"/>
  <c r="M380" i="27"/>
  <c r="X380" i="27" s="1"/>
  <c r="L380" i="27"/>
  <c r="W380" i="27" s="1"/>
  <c r="K380" i="27"/>
  <c r="V380" i="27" s="1"/>
  <c r="Y379" i="27"/>
  <c r="N379" i="27"/>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Y376" i="27"/>
  <c r="X376" i="27"/>
  <c r="W376" i="27"/>
  <c r="V376" i="27"/>
  <c r="N376" i="27"/>
  <c r="M376" i="27"/>
  <c r="L376" i="27"/>
  <c r="K376" i="27"/>
  <c r="N375" i="27"/>
  <c r="Y375" i="27" s="1"/>
  <c r="M375" i="27"/>
  <c r="X375" i="27" s="1"/>
  <c r="L375" i="27"/>
  <c r="W375" i="27" s="1"/>
  <c r="K375" i="27"/>
  <c r="V375" i="27" s="1"/>
  <c r="W374" i="27"/>
  <c r="V374" i="27"/>
  <c r="N374" i="27"/>
  <c r="Y374" i="27" s="1"/>
  <c r="M374" i="27"/>
  <c r="X374" i="27" s="1"/>
  <c r="L374" i="27"/>
  <c r="K374" i="27"/>
  <c r="N373" i="27"/>
  <c r="Y373" i="27" s="1"/>
  <c r="M373" i="27"/>
  <c r="X373" i="27" s="1"/>
  <c r="L373" i="27"/>
  <c r="W373" i="27" s="1"/>
  <c r="K373" i="27"/>
  <c r="V373" i="27" s="1"/>
  <c r="Y372" i="27"/>
  <c r="N372" i="27"/>
  <c r="M372" i="27"/>
  <c r="X372" i="27" s="1"/>
  <c r="L372" i="27"/>
  <c r="W372" i="27" s="1"/>
  <c r="K372" i="27"/>
  <c r="V372" i="27" s="1"/>
  <c r="Y371" i="27"/>
  <c r="X371" i="27"/>
  <c r="W371" i="27"/>
  <c r="V371" i="27"/>
  <c r="N371" i="27"/>
  <c r="M371" i="27"/>
  <c r="L371" i="27"/>
  <c r="K371" i="27"/>
  <c r="N370" i="27"/>
  <c r="Y370" i="27" s="1"/>
  <c r="M370" i="27"/>
  <c r="X370" i="27" s="1"/>
  <c r="L370" i="27"/>
  <c r="W370" i="27" s="1"/>
  <c r="K370" i="27"/>
  <c r="V370" i="27" s="1"/>
  <c r="V369" i="27"/>
  <c r="N369" i="27"/>
  <c r="Y369" i="27" s="1"/>
  <c r="M369" i="27"/>
  <c r="X369" i="27" s="1"/>
  <c r="L369" i="27"/>
  <c r="W369" i="27" s="1"/>
  <c r="K369" i="27"/>
  <c r="N368" i="27"/>
  <c r="Y368" i="27" s="1"/>
  <c r="M368" i="27"/>
  <c r="X368" i="27" s="1"/>
  <c r="L368" i="27"/>
  <c r="W368" i="27" s="1"/>
  <c r="K368" i="27"/>
  <c r="V368" i="27" s="1"/>
  <c r="Y367" i="27"/>
  <c r="N367" i="27"/>
  <c r="M367" i="27"/>
  <c r="X367" i="27" s="1"/>
  <c r="L367" i="27"/>
  <c r="W367" i="27" s="1"/>
  <c r="K367" i="27"/>
  <c r="V367" i="27" s="1"/>
  <c r="Y366" i="27"/>
  <c r="X366" i="27"/>
  <c r="W366" i="27"/>
  <c r="V366" i="27"/>
  <c r="N366" i="27"/>
  <c r="M366" i="27"/>
  <c r="L366" i="27"/>
  <c r="K366" i="27"/>
  <c r="W365" i="27"/>
  <c r="V365" i="27"/>
  <c r="N365" i="27"/>
  <c r="Y365" i="27" s="1"/>
  <c r="M365" i="27"/>
  <c r="X365" i="27" s="1"/>
  <c r="L365" i="27"/>
  <c r="K365" i="27"/>
  <c r="W364" i="27"/>
  <c r="V364" i="27"/>
  <c r="N364" i="27"/>
  <c r="Y364" i="27" s="1"/>
  <c r="M364" i="27"/>
  <c r="X364" i="27" s="1"/>
  <c r="L364" i="27"/>
  <c r="K364" i="27"/>
  <c r="N363" i="27"/>
  <c r="Y363" i="27" s="1"/>
  <c r="M363" i="27"/>
  <c r="X363" i="27" s="1"/>
  <c r="L363" i="27"/>
  <c r="W363" i="27" s="1"/>
  <c r="K363" i="27"/>
  <c r="V363" i="27" s="1"/>
  <c r="W362" i="27"/>
  <c r="V362" i="27"/>
  <c r="N362" i="27"/>
  <c r="Y362" i="27" s="1"/>
  <c r="M362" i="27"/>
  <c r="X362" i="27" s="1"/>
  <c r="L362" i="27"/>
  <c r="K362" i="27"/>
  <c r="Y361" i="27"/>
  <c r="X361" i="27"/>
  <c r="W361" i="27"/>
  <c r="V361" i="27"/>
  <c r="N361" i="27"/>
  <c r="M361" i="27"/>
  <c r="L361" i="27"/>
  <c r="K361" i="27"/>
  <c r="N360" i="27"/>
  <c r="Y360" i="27" s="1"/>
  <c r="M360" i="27"/>
  <c r="X360" i="27" s="1"/>
  <c r="L360" i="27"/>
  <c r="W360" i="27" s="1"/>
  <c r="K360" i="27"/>
  <c r="V360" i="27" s="1"/>
  <c r="Y359" i="27"/>
  <c r="X359" i="27"/>
  <c r="W359" i="27"/>
  <c r="V359" i="27"/>
  <c r="N359" i="27"/>
  <c r="M359" i="27"/>
  <c r="L359" i="27"/>
  <c r="K359" i="27"/>
  <c r="N358" i="27"/>
  <c r="Y358" i="27" s="1"/>
  <c r="M358" i="27"/>
  <c r="X358" i="27" s="1"/>
  <c r="L358" i="27"/>
  <c r="W358" i="27" s="1"/>
  <c r="K358" i="27"/>
  <c r="V358" i="27" s="1"/>
  <c r="N357" i="27"/>
  <c r="Y357" i="27" s="1"/>
  <c r="M357" i="27"/>
  <c r="X357" i="27" s="1"/>
  <c r="L357" i="27"/>
  <c r="W357" i="27" s="1"/>
  <c r="K357" i="27"/>
  <c r="V357" i="27" s="1"/>
  <c r="Y356" i="27"/>
  <c r="X356" i="27"/>
  <c r="W356" i="27"/>
  <c r="V356" i="27"/>
  <c r="N356" i="27"/>
  <c r="M356" i="27"/>
  <c r="L356" i="27"/>
  <c r="K356" i="27"/>
  <c r="W355" i="27"/>
  <c r="V355" i="27"/>
  <c r="N355" i="27"/>
  <c r="Y355" i="27" s="1"/>
  <c r="M355" i="27"/>
  <c r="X355" i="27" s="1"/>
  <c r="L355" i="27"/>
  <c r="K355" i="27"/>
  <c r="N354" i="27"/>
  <c r="Y354" i="27" s="1"/>
  <c r="M354" i="27"/>
  <c r="X354" i="27" s="1"/>
  <c r="L354" i="27"/>
  <c r="W354" i="27" s="1"/>
  <c r="K354" i="27"/>
  <c r="V354" i="27" s="1"/>
  <c r="N353" i="27"/>
  <c r="Y353" i="27" s="1"/>
  <c r="M353" i="27"/>
  <c r="X353" i="27" s="1"/>
  <c r="L353" i="27"/>
  <c r="W353" i="27" s="1"/>
  <c r="K353" i="27"/>
  <c r="V353" i="27" s="1"/>
  <c r="W352" i="27"/>
  <c r="V352" i="27"/>
  <c r="N352" i="27"/>
  <c r="Y352" i="27" s="1"/>
  <c r="M352" i="27"/>
  <c r="X352" i="27" s="1"/>
  <c r="L352" i="27"/>
  <c r="K352" i="27"/>
  <c r="Y351" i="27"/>
  <c r="X351" i="27"/>
  <c r="W351" i="27"/>
  <c r="V351" i="27"/>
  <c r="N351" i="27"/>
  <c r="M351" i="27"/>
  <c r="L351" i="27"/>
  <c r="K351" i="27"/>
  <c r="W350" i="27"/>
  <c r="V350" i="27"/>
  <c r="N350" i="27"/>
  <c r="Y350" i="27" s="1"/>
  <c r="M350" i="27"/>
  <c r="X350" i="27" s="1"/>
  <c r="L350" i="27"/>
  <c r="K350" i="27"/>
  <c r="Y349" i="27"/>
  <c r="X349" i="27"/>
  <c r="W349" i="27"/>
  <c r="N349" i="27"/>
  <c r="M349" i="27"/>
  <c r="L349" i="27"/>
  <c r="K349" i="27"/>
  <c r="V349" i="27" s="1"/>
  <c r="N348" i="27"/>
  <c r="Y348" i="27" s="1"/>
  <c r="M348" i="27"/>
  <c r="X348" i="27" s="1"/>
  <c r="L348" i="27"/>
  <c r="W348" i="27" s="1"/>
  <c r="K348" i="27"/>
  <c r="V348" i="27" s="1"/>
  <c r="Y347" i="27"/>
  <c r="X347" i="27"/>
  <c r="W347" i="27"/>
  <c r="V347" i="27"/>
  <c r="N347" i="27"/>
  <c r="M347" i="27"/>
  <c r="L347" i="27"/>
  <c r="K347" i="27"/>
  <c r="Y346" i="27"/>
  <c r="X346" i="27"/>
  <c r="W346" i="27"/>
  <c r="V346" i="27"/>
  <c r="N346" i="27"/>
  <c r="M346" i="27"/>
  <c r="L346" i="27"/>
  <c r="K346" i="27"/>
  <c r="N345" i="27"/>
  <c r="Y345" i="27" s="1"/>
  <c r="M345" i="27"/>
  <c r="X345" i="27" s="1"/>
  <c r="L345" i="27"/>
  <c r="W345" i="27" s="1"/>
  <c r="K345" i="27"/>
  <c r="V345" i="27" s="1"/>
  <c r="Y344" i="27"/>
  <c r="X344" i="27"/>
  <c r="W344" i="27"/>
  <c r="N344" i="27"/>
  <c r="M344" i="27"/>
  <c r="L344" i="27"/>
  <c r="K344" i="27"/>
  <c r="V344" i="27" s="1"/>
  <c r="N343" i="27"/>
  <c r="Y343" i="27" s="1"/>
  <c r="M343" i="27"/>
  <c r="X343" i="27" s="1"/>
  <c r="L343" i="27"/>
  <c r="W343" i="27" s="1"/>
  <c r="K343" i="27"/>
  <c r="V343" i="27" s="1"/>
  <c r="V342" i="27"/>
  <c r="N342" i="27"/>
  <c r="Y342" i="27" s="1"/>
  <c r="M342" i="27"/>
  <c r="X342" i="27" s="1"/>
  <c r="L342" i="27"/>
  <c r="W342" i="27" s="1"/>
  <c r="K342" i="27"/>
  <c r="Y341" i="27"/>
  <c r="X341" i="27"/>
  <c r="W341" i="27"/>
  <c r="V341" i="27"/>
  <c r="N341" i="27"/>
  <c r="M341" i="27"/>
  <c r="L341" i="27"/>
  <c r="K341" i="27"/>
  <c r="W340" i="27"/>
  <c r="N340" i="27"/>
  <c r="Y340" i="27" s="1"/>
  <c r="M340" i="27"/>
  <c r="X340" i="27" s="1"/>
  <c r="L340" i="27"/>
  <c r="K340" i="27"/>
  <c r="V340" i="27" s="1"/>
  <c r="W339" i="27"/>
  <c r="V339" i="27"/>
  <c r="N339" i="27"/>
  <c r="Y339" i="27" s="1"/>
  <c r="M339" i="27"/>
  <c r="X339" i="27" s="1"/>
  <c r="L339" i="27"/>
  <c r="K339" i="27"/>
  <c r="N338" i="27"/>
  <c r="Y338" i="27" s="1"/>
  <c r="M338" i="27"/>
  <c r="X338" i="27" s="1"/>
  <c r="L338" i="27"/>
  <c r="W338" i="27" s="1"/>
  <c r="K338" i="27"/>
  <c r="V338" i="27" s="1"/>
  <c r="Y337" i="27"/>
  <c r="X337" i="27"/>
  <c r="W337" i="27"/>
  <c r="N337" i="27"/>
  <c r="M337" i="27"/>
  <c r="L337" i="27"/>
  <c r="K337" i="27"/>
  <c r="V337" i="27" s="1"/>
  <c r="Y336" i="27"/>
  <c r="X336" i="27"/>
  <c r="W336" i="27"/>
  <c r="V336" i="27"/>
  <c r="N336" i="27"/>
  <c r="M336" i="27"/>
  <c r="L336" i="27"/>
  <c r="K336" i="27"/>
  <c r="W321" i="27"/>
  <c r="N321" i="27"/>
  <c r="Y321" i="27" s="1"/>
  <c r="M321" i="27"/>
  <c r="X321" i="27" s="1"/>
  <c r="L321" i="27"/>
  <c r="K321" i="27"/>
  <c r="V321" i="27" s="1"/>
  <c r="Y320" i="27"/>
  <c r="N320" i="27"/>
  <c r="M320" i="27"/>
  <c r="X320" i="27" s="1"/>
  <c r="L320" i="27"/>
  <c r="W320" i="27" s="1"/>
  <c r="K320" i="27"/>
  <c r="V320" i="27" s="1"/>
  <c r="N319" i="27"/>
  <c r="Y319" i="27" s="1"/>
  <c r="M319" i="27"/>
  <c r="X319" i="27" s="1"/>
  <c r="L319" i="27"/>
  <c r="W319" i="27" s="1"/>
  <c r="K319" i="27"/>
  <c r="V319" i="27" s="1"/>
  <c r="Y318" i="27"/>
  <c r="X318" i="27"/>
  <c r="W318" i="27"/>
  <c r="N318" i="27"/>
  <c r="M318" i="27"/>
  <c r="L318" i="27"/>
  <c r="K318" i="27"/>
  <c r="V318" i="27" s="1"/>
  <c r="Y317" i="27"/>
  <c r="X317" i="27"/>
  <c r="W317" i="27"/>
  <c r="V317" i="27"/>
  <c r="N317" i="27"/>
  <c r="M317" i="27"/>
  <c r="L317" i="27"/>
  <c r="K317" i="27"/>
  <c r="W316" i="27"/>
  <c r="V316" i="27"/>
  <c r="N316" i="27"/>
  <c r="Y316" i="27" s="1"/>
  <c r="M316" i="27"/>
  <c r="X316" i="27" s="1"/>
  <c r="L316" i="27"/>
  <c r="K316" i="27"/>
  <c r="Y315" i="27"/>
  <c r="N315" i="27"/>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Y312" i="27"/>
  <c r="X312" i="27"/>
  <c r="W312" i="27"/>
  <c r="V312" i="27"/>
  <c r="N312" i="27"/>
  <c r="M312" i="27"/>
  <c r="L312" i="27"/>
  <c r="K312" i="27"/>
  <c r="N311" i="27"/>
  <c r="Y311" i="27" s="1"/>
  <c r="M311" i="27"/>
  <c r="X311" i="27" s="1"/>
  <c r="L311" i="27"/>
  <c r="W311" i="27" s="1"/>
  <c r="K311" i="27"/>
  <c r="V311" i="27" s="1"/>
  <c r="W310" i="27"/>
  <c r="V310" i="27"/>
  <c r="N310" i="27"/>
  <c r="Y310" i="27" s="1"/>
  <c r="M310" i="27"/>
  <c r="X310" i="27" s="1"/>
  <c r="L310" i="27"/>
  <c r="K310" i="27"/>
  <c r="N309" i="27"/>
  <c r="Y309" i="27" s="1"/>
  <c r="M309" i="27"/>
  <c r="X309" i="27" s="1"/>
  <c r="L309" i="27"/>
  <c r="W309" i="27" s="1"/>
  <c r="K309" i="27"/>
  <c r="V309" i="27" s="1"/>
  <c r="Y308" i="27"/>
  <c r="N308" i="27"/>
  <c r="M308" i="27"/>
  <c r="X308" i="27" s="1"/>
  <c r="L308" i="27"/>
  <c r="W308" i="27" s="1"/>
  <c r="K308" i="27"/>
  <c r="V308" i="27" s="1"/>
  <c r="Y307" i="27"/>
  <c r="X307" i="27"/>
  <c r="W307" i="27"/>
  <c r="V307" i="27"/>
  <c r="N307" i="27"/>
  <c r="M307" i="27"/>
  <c r="L307" i="27"/>
  <c r="K307" i="27"/>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Y303" i="27"/>
  <c r="N303" i="27"/>
  <c r="M303" i="27"/>
  <c r="X303" i="27" s="1"/>
  <c r="L303" i="27"/>
  <c r="W303" i="27" s="1"/>
  <c r="K303" i="27"/>
  <c r="V303" i="27" s="1"/>
  <c r="Y302" i="27"/>
  <c r="X302" i="27"/>
  <c r="W302" i="27"/>
  <c r="V302" i="27"/>
  <c r="N302" i="27"/>
  <c r="M302" i="27"/>
  <c r="L302" i="27"/>
  <c r="K302" i="27"/>
  <c r="W301" i="27"/>
  <c r="V301" i="27"/>
  <c r="N301" i="27"/>
  <c r="Y301" i="27" s="1"/>
  <c r="M301" i="27"/>
  <c r="X301" i="27" s="1"/>
  <c r="L301" i="27"/>
  <c r="K301" i="27"/>
  <c r="W300" i="27"/>
  <c r="V300" i="27"/>
  <c r="N300" i="27"/>
  <c r="Y300" i="27" s="1"/>
  <c r="M300" i="27"/>
  <c r="X300" i="27" s="1"/>
  <c r="L300" i="27"/>
  <c r="K300" i="27"/>
  <c r="N299" i="27"/>
  <c r="Y299" i="27" s="1"/>
  <c r="M299" i="27"/>
  <c r="X299" i="27" s="1"/>
  <c r="L299" i="27"/>
  <c r="W299" i="27" s="1"/>
  <c r="K299" i="27"/>
  <c r="V299" i="27" s="1"/>
  <c r="Y298" i="27"/>
  <c r="W298" i="27"/>
  <c r="V298" i="27"/>
  <c r="N298" i="27"/>
  <c r="M298" i="27"/>
  <c r="X298" i="27" s="1"/>
  <c r="L298" i="27"/>
  <c r="K298" i="27"/>
  <c r="Y297" i="27"/>
  <c r="X297" i="27"/>
  <c r="W297" i="27"/>
  <c r="V297" i="27"/>
  <c r="N297" i="27"/>
  <c r="M297" i="27"/>
  <c r="L297" i="27"/>
  <c r="K297" i="27"/>
  <c r="N296" i="27"/>
  <c r="Y296" i="27" s="1"/>
  <c r="M296" i="27"/>
  <c r="X296" i="27" s="1"/>
  <c r="L296" i="27"/>
  <c r="W296" i="27" s="1"/>
  <c r="K296" i="27"/>
  <c r="V296" i="27" s="1"/>
  <c r="Y295" i="27"/>
  <c r="X295" i="27"/>
  <c r="W295" i="27"/>
  <c r="V295" i="27"/>
  <c r="N295" i="27"/>
  <c r="M295" i="27"/>
  <c r="L295" i="27"/>
  <c r="K295" i="27"/>
  <c r="N294" i="27"/>
  <c r="Y294" i="27" s="1"/>
  <c r="M294" i="27"/>
  <c r="X294" i="27" s="1"/>
  <c r="L294" i="27"/>
  <c r="W294" i="27" s="1"/>
  <c r="K294" i="27"/>
  <c r="V294" i="27" s="1"/>
  <c r="N293" i="27"/>
  <c r="Y293" i="27" s="1"/>
  <c r="M293" i="27"/>
  <c r="X293" i="27" s="1"/>
  <c r="L293" i="27"/>
  <c r="W293" i="27" s="1"/>
  <c r="K293" i="27"/>
  <c r="V293" i="27" s="1"/>
  <c r="Y292" i="27"/>
  <c r="X292" i="27"/>
  <c r="W292" i="27"/>
  <c r="V292" i="27"/>
  <c r="N292" i="27"/>
  <c r="M292" i="27"/>
  <c r="L292" i="27"/>
  <c r="K292" i="27"/>
  <c r="W291" i="27"/>
  <c r="V291" i="27"/>
  <c r="N291" i="27"/>
  <c r="Y291" i="27" s="1"/>
  <c r="M291" i="27"/>
  <c r="X291" i="27" s="1"/>
  <c r="L291" i="27"/>
  <c r="K291" i="27"/>
  <c r="N290" i="27"/>
  <c r="Y290" i="27" s="1"/>
  <c r="M290" i="27"/>
  <c r="X290" i="27" s="1"/>
  <c r="L290" i="27"/>
  <c r="W290" i="27" s="1"/>
  <c r="K290" i="27"/>
  <c r="V290" i="27" s="1"/>
  <c r="N289" i="27"/>
  <c r="Y289" i="27" s="1"/>
  <c r="M289" i="27"/>
  <c r="X289" i="27" s="1"/>
  <c r="L289" i="27"/>
  <c r="W289" i="27" s="1"/>
  <c r="K289" i="27"/>
  <c r="V289" i="27" s="1"/>
  <c r="W288" i="27"/>
  <c r="V288" i="27"/>
  <c r="N288" i="27"/>
  <c r="Y288" i="27" s="1"/>
  <c r="M288" i="27"/>
  <c r="X288" i="27" s="1"/>
  <c r="L288" i="27"/>
  <c r="K288" i="27"/>
  <c r="Y287" i="27"/>
  <c r="X287" i="27"/>
  <c r="W287" i="27"/>
  <c r="V287" i="27"/>
  <c r="N287" i="27"/>
  <c r="M287" i="27"/>
  <c r="L287" i="27"/>
  <c r="K287" i="27"/>
  <c r="W286" i="27"/>
  <c r="V286" i="27"/>
  <c r="N286" i="27"/>
  <c r="Y286" i="27" s="1"/>
  <c r="M286" i="27"/>
  <c r="X286" i="27" s="1"/>
  <c r="L286" i="27"/>
  <c r="K286" i="27"/>
  <c r="Y285" i="27"/>
  <c r="X285" i="27"/>
  <c r="W285" i="27"/>
  <c r="N285" i="27"/>
  <c r="M285" i="27"/>
  <c r="L285" i="27"/>
  <c r="K285" i="27"/>
  <c r="V285" i="27" s="1"/>
  <c r="N284" i="27"/>
  <c r="Y284" i="27" s="1"/>
  <c r="M284" i="27"/>
  <c r="X284" i="27" s="1"/>
  <c r="L284" i="27"/>
  <c r="W284" i="27" s="1"/>
  <c r="K284" i="27"/>
  <c r="V284" i="27" s="1"/>
  <c r="Y283" i="27"/>
  <c r="X283" i="27"/>
  <c r="W283" i="27"/>
  <c r="V283" i="27"/>
  <c r="N283" i="27"/>
  <c r="M283" i="27"/>
  <c r="L283" i="27"/>
  <c r="K283" i="27"/>
  <c r="Y282" i="27"/>
  <c r="X282" i="27"/>
  <c r="W282" i="27"/>
  <c r="V282" i="27"/>
  <c r="N282" i="27"/>
  <c r="M282" i="27"/>
  <c r="L282" i="27"/>
  <c r="K282" i="27"/>
  <c r="N281" i="27"/>
  <c r="Y281" i="27" s="1"/>
  <c r="M281" i="27"/>
  <c r="X281" i="27" s="1"/>
  <c r="L281" i="27"/>
  <c r="W281" i="27" s="1"/>
  <c r="K281" i="27"/>
  <c r="V281" i="27" s="1"/>
  <c r="Y280" i="27"/>
  <c r="X280" i="27"/>
  <c r="W280" i="27"/>
  <c r="N280" i="27"/>
  <c r="M280" i="27"/>
  <c r="L280" i="27"/>
  <c r="K280" i="27"/>
  <c r="V280" i="27" s="1"/>
  <c r="N279" i="27"/>
  <c r="Y279" i="27" s="1"/>
  <c r="M279" i="27"/>
  <c r="X279" i="27" s="1"/>
  <c r="L279" i="27"/>
  <c r="W279" i="27" s="1"/>
  <c r="K279" i="27"/>
  <c r="V279" i="27" s="1"/>
  <c r="N278" i="27"/>
  <c r="Y278" i="27" s="1"/>
  <c r="M278" i="27"/>
  <c r="X278" i="27" s="1"/>
  <c r="L278" i="27"/>
  <c r="W278" i="27" s="1"/>
  <c r="K278" i="27"/>
  <c r="V278" i="27" s="1"/>
  <c r="Y277" i="27"/>
  <c r="X277" i="27"/>
  <c r="W277" i="27"/>
  <c r="V277" i="27"/>
  <c r="N277" i="27"/>
  <c r="M277" i="27"/>
  <c r="L277" i="27"/>
  <c r="K277" i="27"/>
  <c r="X276" i="27"/>
  <c r="N276" i="27"/>
  <c r="Y276" i="27" s="1"/>
  <c r="M276" i="27"/>
  <c r="L276" i="27"/>
  <c r="W276" i="27" s="1"/>
  <c r="K276" i="27"/>
  <c r="V276" i="27" s="1"/>
  <c r="V275" i="27"/>
  <c r="N275" i="27"/>
  <c r="Y275" i="27" s="1"/>
  <c r="M275" i="27"/>
  <c r="X275" i="27" s="1"/>
  <c r="L275" i="27"/>
  <c r="W275" i="27" s="1"/>
  <c r="K275" i="27"/>
  <c r="N274" i="27"/>
  <c r="Y274" i="27" s="1"/>
  <c r="M274" i="27"/>
  <c r="X274" i="27" s="1"/>
  <c r="L274" i="27"/>
  <c r="W274" i="27" s="1"/>
  <c r="K274" i="27"/>
  <c r="V274" i="27" s="1"/>
  <c r="Y273" i="27"/>
  <c r="X273" i="27"/>
  <c r="N273" i="27"/>
  <c r="M273" i="27"/>
  <c r="L273" i="27"/>
  <c r="W273" i="27" s="1"/>
  <c r="K273" i="27"/>
  <c r="V273" i="27" s="1"/>
  <c r="Y272" i="27"/>
  <c r="X272" i="27"/>
  <c r="W272" i="27"/>
  <c r="V272" i="27"/>
  <c r="N272" i="27"/>
  <c r="M272" i="27"/>
  <c r="L272" i="27"/>
  <c r="K272" i="27"/>
  <c r="N271" i="27"/>
  <c r="Y271" i="27" s="1"/>
  <c r="M271" i="27"/>
  <c r="X271" i="27" s="1"/>
  <c r="L271" i="27"/>
  <c r="W271" i="27" s="1"/>
  <c r="K271" i="27"/>
  <c r="V271" i="27" s="1"/>
  <c r="V270" i="27"/>
  <c r="N270" i="27"/>
  <c r="Y270" i="27" s="1"/>
  <c r="M270" i="27"/>
  <c r="X270" i="27" s="1"/>
  <c r="L270" i="27"/>
  <c r="W270" i="27" s="1"/>
  <c r="K270" i="27"/>
  <c r="N269" i="27"/>
  <c r="Y269" i="27" s="1"/>
  <c r="M269" i="27"/>
  <c r="X269" i="27" s="1"/>
  <c r="L269" i="27"/>
  <c r="W269" i="27" s="1"/>
  <c r="K269" i="27"/>
  <c r="V269" i="27" s="1"/>
  <c r="Y268" i="27"/>
  <c r="N268" i="27"/>
  <c r="M268" i="27"/>
  <c r="X268" i="27" s="1"/>
  <c r="L268" i="27"/>
  <c r="W268" i="27" s="1"/>
  <c r="K268" i="27"/>
  <c r="V268" i="27" s="1"/>
  <c r="Y267" i="27"/>
  <c r="X267" i="27"/>
  <c r="W267" i="27"/>
  <c r="V267" i="27"/>
  <c r="N267" i="27"/>
  <c r="M267" i="27"/>
  <c r="L267" i="27"/>
  <c r="K267" i="27"/>
  <c r="X266" i="27"/>
  <c r="W266" i="27"/>
  <c r="V266" i="27"/>
  <c r="N266" i="27"/>
  <c r="Y266" i="27" s="1"/>
  <c r="M266" i="27"/>
  <c r="L266" i="27"/>
  <c r="K266" i="27"/>
  <c r="Y265" i="27"/>
  <c r="X265" i="27"/>
  <c r="W265" i="27"/>
  <c r="V265" i="27"/>
  <c r="N265" i="27"/>
  <c r="M265" i="27"/>
  <c r="L265" i="27"/>
  <c r="K265" i="27"/>
  <c r="N264" i="27"/>
  <c r="Y264" i="27" s="1"/>
  <c r="M264" i="27"/>
  <c r="X264" i="27" s="1"/>
  <c r="L264" i="27"/>
  <c r="W264" i="27" s="1"/>
  <c r="K264" i="27"/>
  <c r="V264" i="27" s="1"/>
  <c r="Y263" i="27"/>
  <c r="X263" i="27"/>
  <c r="W263" i="27"/>
  <c r="V263" i="27"/>
  <c r="N263" i="27"/>
  <c r="M263" i="27"/>
  <c r="L263" i="27"/>
  <c r="K263" i="27"/>
  <c r="Y262" i="27"/>
  <c r="X262" i="27"/>
  <c r="W262" i="27"/>
  <c r="V262" i="27"/>
  <c r="N262" i="27"/>
  <c r="M262" i="27"/>
  <c r="L262" i="27"/>
  <c r="K262" i="27"/>
  <c r="V261" i="27"/>
  <c r="N261" i="27"/>
  <c r="Y261" i="27" s="1"/>
  <c r="M261" i="27"/>
  <c r="X261" i="27" s="1"/>
  <c r="L261" i="27"/>
  <c r="W261" i="27" s="1"/>
  <c r="K261" i="27"/>
  <c r="Y260" i="27"/>
  <c r="X260" i="27"/>
  <c r="N260" i="27"/>
  <c r="M260" i="27"/>
  <c r="L260" i="27"/>
  <c r="W260" i="27" s="1"/>
  <c r="K260" i="27"/>
  <c r="V260" i="27" s="1"/>
  <c r="N259" i="27"/>
  <c r="Y259" i="27" s="1"/>
  <c r="M259" i="27"/>
  <c r="X259" i="27" s="1"/>
  <c r="L259" i="27"/>
  <c r="W259" i="27" s="1"/>
  <c r="K259" i="27"/>
  <c r="V259" i="27" s="1"/>
  <c r="N258" i="27"/>
  <c r="Y258" i="27" s="1"/>
  <c r="M258" i="27"/>
  <c r="X258" i="27" s="1"/>
  <c r="L258" i="27"/>
  <c r="W258" i="27" s="1"/>
  <c r="K258" i="27"/>
  <c r="V258" i="27" s="1"/>
  <c r="Y257" i="27"/>
  <c r="X257" i="27"/>
  <c r="W257" i="27"/>
  <c r="V257" i="27"/>
  <c r="N257" i="27"/>
  <c r="M257" i="27"/>
  <c r="L257" i="27"/>
  <c r="K257" i="27"/>
  <c r="N256" i="27"/>
  <c r="Y256" i="27" s="1"/>
  <c r="M256" i="27"/>
  <c r="X256" i="27" s="1"/>
  <c r="L256" i="27"/>
  <c r="W256" i="27" s="1"/>
  <c r="K256" i="27"/>
  <c r="V256" i="27" s="1"/>
  <c r="W255" i="27"/>
  <c r="V255" i="27"/>
  <c r="N255" i="27"/>
  <c r="Y255" i="27" s="1"/>
  <c r="M255" i="27"/>
  <c r="X255" i="27" s="1"/>
  <c r="L255" i="27"/>
  <c r="K255" i="27"/>
  <c r="N254" i="27"/>
  <c r="Y254" i="27" s="1"/>
  <c r="M254" i="27"/>
  <c r="X254" i="27" s="1"/>
  <c r="L254" i="27"/>
  <c r="W254" i="27" s="1"/>
  <c r="K254" i="27"/>
  <c r="V254" i="27" s="1"/>
  <c r="Y253" i="27"/>
  <c r="N253" i="27"/>
  <c r="M253" i="27"/>
  <c r="X253" i="27" s="1"/>
  <c r="L253" i="27"/>
  <c r="W253" i="27" s="1"/>
  <c r="K253" i="27"/>
  <c r="V253" i="27" s="1"/>
  <c r="Y252" i="27"/>
  <c r="X252" i="27"/>
  <c r="W252" i="27"/>
  <c r="V252" i="27"/>
  <c r="N252" i="27"/>
  <c r="M252" i="27"/>
  <c r="L252" i="27"/>
  <c r="K252" i="27"/>
  <c r="W251" i="27"/>
  <c r="V251" i="27"/>
  <c r="N251" i="27"/>
  <c r="Y251" i="27" s="1"/>
  <c r="M251" i="27"/>
  <c r="X251" i="27" s="1"/>
  <c r="L251" i="27"/>
  <c r="K251" i="27"/>
  <c r="N250" i="27"/>
  <c r="Y250" i="27" s="1"/>
  <c r="M250" i="27"/>
  <c r="X250" i="27" s="1"/>
  <c r="L250" i="27"/>
  <c r="W250" i="27" s="1"/>
  <c r="K250" i="27"/>
  <c r="V250" i="27" s="1"/>
  <c r="N249" i="27"/>
  <c r="Y249" i="27" s="1"/>
  <c r="M249" i="27"/>
  <c r="X249" i="27" s="1"/>
  <c r="L249" i="27"/>
  <c r="W249" i="27" s="1"/>
  <c r="K249" i="27"/>
  <c r="V249" i="27" s="1"/>
  <c r="W248" i="27"/>
  <c r="V248" i="27"/>
  <c r="N248" i="27"/>
  <c r="Y248" i="27" s="1"/>
  <c r="M248" i="27"/>
  <c r="X248" i="27" s="1"/>
  <c r="L248" i="27"/>
  <c r="K248" i="27"/>
  <c r="Y247" i="27"/>
  <c r="X247" i="27"/>
  <c r="W247" i="27"/>
  <c r="V247" i="27"/>
  <c r="N247" i="27"/>
  <c r="M247" i="27"/>
  <c r="L247" i="27"/>
  <c r="K247" i="27"/>
  <c r="X246" i="27"/>
  <c r="W246" i="27"/>
  <c r="V246" i="27"/>
  <c r="N246" i="27"/>
  <c r="Y246" i="27" s="1"/>
  <c r="M246" i="27"/>
  <c r="L246" i="27"/>
  <c r="K246" i="27"/>
  <c r="Y245" i="27"/>
  <c r="X245" i="27"/>
  <c r="W245" i="27"/>
  <c r="N245" i="27"/>
  <c r="M245" i="27"/>
  <c r="L245" i="27"/>
  <c r="K245" i="27"/>
  <c r="V245" i="27" s="1"/>
  <c r="N244" i="27"/>
  <c r="Y244" i="27" s="1"/>
  <c r="M244" i="27"/>
  <c r="X244" i="27" s="1"/>
  <c r="L244" i="27"/>
  <c r="W244" i="27" s="1"/>
  <c r="K244" i="27"/>
  <c r="V244" i="27" s="1"/>
  <c r="Y243" i="27"/>
  <c r="X243" i="27"/>
  <c r="W243" i="27"/>
  <c r="V243" i="27"/>
  <c r="N243" i="27"/>
  <c r="M243" i="27"/>
  <c r="L243" i="27"/>
  <c r="K243" i="27"/>
  <c r="Y242" i="27"/>
  <c r="X242" i="27"/>
  <c r="W242" i="27"/>
  <c r="V242" i="27"/>
  <c r="N242" i="27"/>
  <c r="M242" i="27"/>
  <c r="L242" i="27"/>
  <c r="K242" i="27"/>
  <c r="N241" i="27"/>
  <c r="Y241" i="27" s="1"/>
  <c r="M241" i="27"/>
  <c r="X241" i="27" s="1"/>
  <c r="L241" i="27"/>
  <c r="W241" i="27" s="1"/>
  <c r="K241" i="27"/>
  <c r="V241" i="27" s="1"/>
  <c r="Y240" i="27"/>
  <c r="X240" i="27"/>
  <c r="N240" i="27"/>
  <c r="M240" i="27"/>
  <c r="L240" i="27"/>
  <c r="W240" i="27" s="1"/>
  <c r="K240" i="27"/>
  <c r="V240" i="27" s="1"/>
  <c r="N239" i="27"/>
  <c r="Y239" i="27" s="1"/>
  <c r="M239" i="27"/>
  <c r="X239" i="27" s="1"/>
  <c r="L239" i="27"/>
  <c r="W239" i="27" s="1"/>
  <c r="K239" i="27"/>
  <c r="V239" i="27" s="1"/>
  <c r="Y238" i="27"/>
  <c r="X238" i="27"/>
  <c r="W238" i="27"/>
  <c r="N238" i="27"/>
  <c r="M238" i="27"/>
  <c r="L238" i="27"/>
  <c r="K238" i="27"/>
  <c r="V238" i="27" s="1"/>
  <c r="Y237" i="27"/>
  <c r="X237" i="27"/>
  <c r="W237" i="27"/>
  <c r="V237" i="27"/>
  <c r="N237" i="27"/>
  <c r="M237" i="27"/>
  <c r="L237" i="27"/>
  <c r="K237" i="27"/>
  <c r="N236" i="27"/>
  <c r="Y236" i="27" s="1"/>
  <c r="M236" i="27"/>
  <c r="X236" i="27" s="1"/>
  <c r="L236" i="27"/>
  <c r="W236" i="27" s="1"/>
  <c r="K236" i="27"/>
  <c r="V236" i="27" s="1"/>
  <c r="Y235" i="27"/>
  <c r="X235" i="27"/>
  <c r="W235" i="27"/>
  <c r="V235" i="27"/>
  <c r="N235" i="27"/>
  <c r="M235" i="27"/>
  <c r="L235" i="27"/>
  <c r="K235" i="27"/>
  <c r="N234" i="27"/>
  <c r="Y234" i="27" s="1"/>
  <c r="M234" i="27"/>
  <c r="X234" i="27" s="1"/>
  <c r="L234" i="27"/>
  <c r="W234" i="27" s="1"/>
  <c r="K234" i="27"/>
  <c r="V234" i="27" s="1"/>
  <c r="Y233" i="27"/>
  <c r="N233" i="27"/>
  <c r="M233" i="27"/>
  <c r="X233" i="27" s="1"/>
  <c r="L233" i="27"/>
  <c r="W233" i="27" s="1"/>
  <c r="K233" i="27"/>
  <c r="V233" i="27" s="1"/>
  <c r="Y232" i="27"/>
  <c r="X232" i="27"/>
  <c r="W232" i="27"/>
  <c r="V232" i="27"/>
  <c r="N232" i="27"/>
  <c r="M232" i="27"/>
  <c r="L232" i="27"/>
  <c r="K232" i="27"/>
  <c r="W231" i="27"/>
  <c r="V231" i="27"/>
  <c r="N231" i="27"/>
  <c r="Y231" i="27" s="1"/>
  <c r="M231" i="27"/>
  <c r="X231" i="27" s="1"/>
  <c r="L231" i="27"/>
  <c r="K231" i="27"/>
  <c r="N230" i="27"/>
  <c r="Y230" i="27" s="1"/>
  <c r="M230" i="27"/>
  <c r="X230" i="27" s="1"/>
  <c r="L230" i="27"/>
  <c r="W230" i="27" s="1"/>
  <c r="K230" i="27"/>
  <c r="V230" i="27" s="1"/>
  <c r="N229" i="27"/>
  <c r="Y229" i="27" s="1"/>
  <c r="M229" i="27"/>
  <c r="X229" i="27" s="1"/>
  <c r="L229" i="27"/>
  <c r="W229" i="27" s="1"/>
  <c r="K229" i="27"/>
  <c r="V229" i="27" s="1"/>
  <c r="W228" i="27"/>
  <c r="V228" i="27"/>
  <c r="N228" i="27"/>
  <c r="Y228" i="27" s="1"/>
  <c r="M228" i="27"/>
  <c r="X228" i="27" s="1"/>
  <c r="L228" i="27"/>
  <c r="K228" i="27"/>
  <c r="Y227" i="27"/>
  <c r="X227" i="27"/>
  <c r="W227" i="27"/>
  <c r="V227" i="27"/>
  <c r="N227" i="27"/>
  <c r="M227" i="27"/>
  <c r="L227" i="27"/>
  <c r="K227" i="27"/>
  <c r="X226" i="27"/>
  <c r="W226" i="27"/>
  <c r="V226" i="27"/>
  <c r="N226" i="27"/>
  <c r="Y226" i="27" s="1"/>
  <c r="M226" i="27"/>
  <c r="L226" i="27"/>
  <c r="K226" i="27"/>
  <c r="Y225" i="27"/>
  <c r="X225" i="27"/>
  <c r="W225" i="27"/>
  <c r="N225" i="27"/>
  <c r="M225" i="27"/>
  <c r="L225" i="27"/>
  <c r="K225" i="27"/>
  <c r="V225" i="27" s="1"/>
  <c r="N224" i="27"/>
  <c r="Y224" i="27" s="1"/>
  <c r="M224" i="27"/>
  <c r="X224" i="27" s="1"/>
  <c r="L224" i="27"/>
  <c r="W224" i="27" s="1"/>
  <c r="K224" i="27"/>
  <c r="V224" i="27" s="1"/>
  <c r="Y223" i="27"/>
  <c r="X223" i="27"/>
  <c r="W223" i="27"/>
  <c r="V223" i="27"/>
  <c r="N223" i="27"/>
  <c r="M223" i="27"/>
  <c r="L223" i="27"/>
  <c r="K223" i="27"/>
  <c r="Y222" i="27"/>
  <c r="X222" i="27"/>
  <c r="W222" i="27"/>
  <c r="V222" i="27"/>
  <c r="N222" i="27"/>
  <c r="M222" i="27"/>
  <c r="L222" i="27"/>
  <c r="K222" i="27"/>
  <c r="S69" i="18" l="1"/>
  <c r="S68" i="18"/>
  <c r="S67" i="18"/>
  <c r="W235" i="9" l="1"/>
  <c r="W234" i="9"/>
  <c r="Y236" i="9"/>
  <c r="W349" i="9"/>
  <c r="W348" i="9"/>
  <c r="Y350" i="9"/>
  <c r="H43" i="6"/>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G469" i="27"/>
  <c r="G437" i="27"/>
  <c r="G323" i="27"/>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G31"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3" i="18"/>
  <c r="L685" i="18"/>
  <c r="K685" i="18"/>
  <c r="K709" i="18"/>
  <c r="L733" i="18"/>
  <c r="M685" i="18"/>
  <c r="M709" i="18"/>
  <c r="L709" i="18"/>
  <c r="M733" i="18"/>
  <c r="K21" i="17"/>
  <c r="O23" i="17"/>
  <c r="K157" i="18" s="1"/>
  <c r="H22" i="17"/>
  <c r="I100" i="17"/>
  <c r="I21" i="17"/>
  <c r="O24" i="17"/>
  <c r="K158" i="18" s="1"/>
  <c r="N22" i="17"/>
  <c r="K146" i="18" s="1"/>
  <c r="J22" i="17"/>
  <c r="T352" i="18"/>
  <c r="T353" i="18" s="1"/>
  <c r="S353"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2" i="18"/>
  <c r="L712" i="18"/>
  <c r="M712" i="18"/>
  <c r="K688" i="18"/>
  <c r="M688" i="18"/>
  <c r="L688" i="18"/>
  <c r="M736" i="18"/>
  <c r="L736" i="18"/>
  <c r="K736"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5" i="18"/>
  <c r="L739" i="18"/>
  <c r="M739" i="18"/>
  <c r="K691" i="18"/>
  <c r="M715" i="18"/>
  <c r="L691" i="18"/>
  <c r="K739" i="18"/>
  <c r="M691" i="18"/>
  <c r="K715"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M234" i="9"/>
  <c r="X234" i="9" s="1"/>
  <c r="N234" i="9"/>
  <c r="Y234" i="9" s="1"/>
  <c r="K235" i="9"/>
  <c r="V235" i="9" s="1"/>
  <c r="L235" i="9"/>
  <c r="M235" i="9"/>
  <c r="X235" i="9" s="1"/>
  <c r="N235" i="9"/>
  <c r="Y235" i="9" s="1"/>
  <c r="K236" i="9"/>
  <c r="V236" i="9" s="1"/>
  <c r="L236" i="9"/>
  <c r="W236" i="9" s="1"/>
  <c r="M236" i="9"/>
  <c r="X236" i="9" s="1"/>
  <c r="N236" i="9"/>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I78" i="18" s="1"/>
  <c r="AH78" i="18" s="1"/>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K29" i="9"/>
  <c r="S70" i="18" s="1"/>
  <c r="K32" i="9"/>
  <c r="S73" i="18" s="1"/>
  <c r="S66" i="18"/>
  <c r="K28" i="9"/>
  <c r="K24" i="9"/>
  <c r="S65" i="18" s="1"/>
  <c r="K30" i="9"/>
  <c r="S71" i="18" s="1"/>
  <c r="L20" i="9"/>
  <c r="K33" i="9"/>
  <c r="S74" i="18" s="1"/>
  <c r="K31" i="9"/>
  <c r="S72"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07" i="18" l="1"/>
  <c r="AB107" i="18" s="1" a="1"/>
  <c r="AB107" i="18" s="1"/>
  <c r="AJ83" i="18"/>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R86" i="18" l="1" a="1"/>
  <c r="R86" i="18" s="1"/>
  <c r="AG86" i="18" a="1"/>
  <c r="AG86" i="18" s="1"/>
  <c r="AF86" i="18" a="1"/>
  <c r="AF86" i="18" s="1"/>
  <c r="P86" i="18" a="1"/>
  <c r="P86" i="18" s="1"/>
  <c r="AC86" i="18" a="1"/>
  <c r="AC86" i="18" s="1"/>
  <c r="X86" i="18"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36"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701AF674-0A48-40EB-B6AA-7FC65EE7FDF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7A7EFE6F-5C5D-4766-B032-40AE98FD10D8}">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279060B7-1DE2-4D56-8C10-879DDACD8F9C}">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A963BC87-F1B2-45E8-89B7-B4D45B50EE92}">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1E5C3C20-21A6-494B-B523-8578D1BB910C}">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0123469-2FE4-4DC8-A049-0B4CEA27AC65}">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D95CCC17-A037-4EF3-BEE0-B0D633C6C9B1}">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<sst xmlns="http://schemas.openxmlformats.org/spreadsheetml/2006/main" count="7494" uniqueCount="1233">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</sst>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2">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 workbookViewId="1"/>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8" workbookViewId="0">
      <selection activeCell="H108" sqref="G108:H114"/>
    </sheetView>
    <sheetView workbookViewId="1"/>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972</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973</v>
      </c>
      <c r="I6" s="248" t="s">
        <v>1160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951</v>
      </c>
      <c r="H14" s="33"/>
      <c r="I14" s="35" t="s">
        <v>953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1157</v>
      </c>
      <c r="Q15" s="33"/>
      <c r="R15" s="33"/>
      <c r="S15" s="33"/>
      <c r="T15" s="35" t="s">
        <v>1105</v>
      </c>
      <c r="U15" s="33"/>
      <c r="V15" s="33"/>
      <c r="W15" s="17"/>
      <c r="X15" s="9"/>
      <c r="Y15" s="9"/>
      <c r="Z15" s="9"/>
    </row>
    <row r="16" spans="1:26" customFormat="1" ht="12" customHeight="1" outlineLevel="1" x14ac:dyDescent="0.35">
      <c r="A16" s="7"/>
      <c r="B16" s="8"/>
      <c r="C16" s="18"/>
      <c r="D16" s="18"/>
      <c r="E16" s="18"/>
      <c r="F16" s="27"/>
      <c r="G16" t="s">
        <v>945</v>
      </c>
      <c r="H16" s="33" t="s">
        <v>1158</v>
      </c>
      <c r="I16" t="s">
        <v>1159</v>
      </c>
      <c r="K16" t="s">
        <v>952</v>
      </c>
      <c r="L16" s="33" t="s">
        <v>1158</v>
      </c>
      <c r="M16" t="s">
        <v>1159</v>
      </c>
      <c r="N16" s="33"/>
      <c r="O16" t="s">
        <v>946</v>
      </c>
      <c r="P16" s="33" t="s">
        <v>926</v>
      </c>
      <c r="Q16" s="33" t="s">
        <v>927</v>
      </c>
      <c r="R16" s="33" t="s">
        <v>890</v>
      </c>
      <c r="S16" s="33"/>
      <c r="T16" s="33" t="s">
        <v>926</v>
      </c>
      <c r="U16" s="33" t="s">
        <v>927</v>
      </c>
      <c r="V16" s="33" t="s">
        <v>890</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916</v>
      </c>
      <c r="H18" s="206" t="b">
        <v>1</v>
      </c>
      <c r="I18" s="206" t="b">
        <v>1</v>
      </c>
      <c r="K18" s="646" t="s">
        <v>798</v>
      </c>
      <c r="L18" s="206" t="b">
        <v>1</v>
      </c>
      <c r="M18" s="797" t="b">
        <v>1</v>
      </c>
      <c r="N18" s="33"/>
      <c r="O18" s="485" t="s">
        <v>798</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916</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947</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1039</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1230</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06" t="b">
        <v>1</v>
      </c>
      <c r="K25" s="646" t="s">
        <v>948</v>
      </c>
      <c r="L25" s="206" t="b">
        <v>0</v>
      </c>
      <c r="M25" s="206" t="b">
        <v>0</v>
      </c>
      <c r="N25" s="33"/>
      <c r="O25" s="485" t="s">
        <v>947</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917</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06" t="b">
        <v>1</v>
      </c>
      <c r="K27" s="647" t="s">
        <v>949</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919</v>
      </c>
      <c r="H29" s="206" t="b">
        <v>1</v>
      </c>
      <c r="I29" s="206" t="b">
        <v>1</v>
      </c>
      <c r="K29" s="647" t="s">
        <v>950</v>
      </c>
      <c r="L29" s="206" t="b">
        <v>0</v>
      </c>
      <c r="M29" s="206" t="b">
        <v>0</v>
      </c>
      <c r="N29" s="33"/>
      <c r="O29" s="485" t="s">
        <v>1230</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915</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G34" s="486" t="s">
        <v>918</v>
      </c>
      <c r="H34" s="206" t="b">
        <v>1</v>
      </c>
      <c r="I34" s="206" t="b">
        <v>1</v>
      </c>
      <c r="K34" s="33"/>
      <c r="L34" s="33"/>
      <c r="M34" s="33"/>
      <c r="N34" s="33"/>
      <c r="O34" s="485" t="s">
        <v>919</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1039</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948</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949</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915</v>
      </c>
      <c r="P43" s="206" t="b">
        <v>1</v>
      </c>
      <c r="Q43" s="206" t="b">
        <v>1</v>
      </c>
      <c r="R43" s="206" t="b">
        <v>0</v>
      </c>
      <c r="S43" s="33"/>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950</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918</v>
      </c>
      <c r="P47" s="206" t="b">
        <v>1</v>
      </c>
      <c r="Q47" s="206" t="b">
        <v>1</v>
      </c>
      <c r="R47" s="206" t="b">
        <v>0</v>
      </c>
      <c r="S47" s="39"/>
      <c r="T47" s="206" t="b">
        <v>1</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1178</v>
      </c>
      <c r="J68" s="809" t="s">
        <v>1177</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1097</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766</v>
      </c>
      <c r="J90" s="14" t="s">
        <v>776</v>
      </c>
      <c r="K90" s="14" t="s">
        <v>777</v>
      </c>
      <c r="L90" s="14" t="s">
        <v>1042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1094</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995</v>
      </c>
      <c r="K106" s="18"/>
      <c r="L106" s="18"/>
      <c r="M106" s="24"/>
      <c r="N106" s="823" t="s">
        <v>892</v>
      </c>
      <c r="O106" s="25"/>
      <c r="P106" s="658" t="s">
        <v>891</v>
      </c>
      <c r="Q106" s="658"/>
      <c r="R106" s="658"/>
      <c r="S106" s="25"/>
      <c r="T106" s="23" t="s">
        <v>942</v>
      </c>
      <c r="U106" s="23"/>
      <c r="V106" s="658" t="s">
        <v>891</v>
      </c>
      <c r="W106" s="658"/>
      <c r="X106" s="658"/>
      <c r="Y106" s="25"/>
      <c r="Z106" s="23" t="s">
        <v>942</v>
      </c>
      <c r="AA106" s="23"/>
      <c r="AB106" s="23" t="s">
        <v>1111</v>
      </c>
      <c r="AC106" s="23"/>
      <c r="AD106" s="23"/>
      <c r="AE106" s="134" t="s">
        <v>1108</v>
      </c>
      <c r="AF106" s="23"/>
      <c r="AG106" s="17"/>
      <c r="AH106" s="9"/>
      <c r="AI106" s="9"/>
      <c r="AJ106" s="9"/>
    </row>
    <row r="107" spans="1:36" customFormat="1" ht="12" customHeight="1" outlineLevel="1" x14ac:dyDescent="0.35">
      <c r="A107" s="7"/>
      <c r="B107" s="8"/>
      <c r="C107" s="18"/>
      <c r="D107" s="18"/>
      <c r="E107" s="18"/>
      <c r="F107" s="18"/>
      <c r="G107" s="18"/>
      <c r="H107" s="199"/>
      <c r="I107" s="199"/>
      <c r="J107" s="23" t="s">
        <v>1006</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1109</v>
      </c>
      <c r="AC107" s="23" t="s">
        <v>1110</v>
      </c>
      <c r="AD107" s="23"/>
      <c r="AE107" s="23" t="s">
        <v>1106</v>
      </c>
      <c r="AF107" s="23" t="s">
        <v>1107</v>
      </c>
      <c r="AG107" s="17"/>
      <c r="AH107" s="9"/>
      <c r="AI107" s="9"/>
      <c r="AJ107" s="9"/>
    </row>
    <row r="108" spans="1:36" customFormat="1" ht="12" customHeight="1" outlineLevel="1" x14ac:dyDescent="0.35">
      <c r="A108" s="7"/>
      <c r="B108" s="8"/>
      <c r="C108" s="18"/>
      <c r="D108" s="18"/>
      <c r="E108" s="18"/>
      <c r="F108" s="27"/>
      <c r="J108" s="163" t="s">
        <v>996</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997</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J110" s="163" t="s">
        <v>998</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J111" s="163" t="s">
        <v>999</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1000</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J113" s="163" t="s">
        <v>1001</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J114" s="163" t="s">
        <v>1002</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1003</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1004</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1005</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1141</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1143</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1144</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61" workbookViewId="0">
      <selection activeCell="I79" sqref="I79:I85"/>
    </sheetView>
    <sheetView workbookViewId="1"/>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1139</v>
      </c>
      <c r="L31" s="30"/>
      <c r="N31" t="s">
        <v>1140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1032</v>
      </c>
      <c r="I78" s="181" t="s">
        <v>310</v>
      </c>
      <c r="J78" s="181" t="s">
        <v>307</v>
      </c>
      <c r="M78" s="182"/>
      <c r="N78" s="182" t="s">
        <v>1032</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zoomScale="87" zoomScaleNormal="87" workbookViewId="0">
      <selection activeCell="H883" sqref="H883:J883"/>
    </sheetView>
    <sheetView workbookViewId="1"/>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944</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1229</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1097</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1146</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1184</v>
      </c>
      <c r="I135" s="818"/>
      <c r="J135" s="818" t="s">
        <v>1223</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1221</v>
      </c>
      <c r="U160" s="23"/>
      <c r="V160" s="23" t="s">
        <v>1151</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8">_xlfn.CONCAT(H161:M161)</f>
        <v>AAAA2A1a</v>
      </c>
      <c r="H161" s="648" t="s">
        <v>23</v>
      </c>
      <c r="I161" s="648" t="s">
        <v>23</v>
      </c>
      <c r="J161" s="648" t="s">
        <v>23</v>
      </c>
      <c r="K161" s="648" t="s">
        <v>1132</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4.5" outlineLevel="1" x14ac:dyDescent="0.35">
      <c r="A162" s="7"/>
      <c r="B162" s="8"/>
      <c r="C162" s="18"/>
      <c r="D162" s="18"/>
      <c r="E162" s="18"/>
      <c r="F162" s="27"/>
      <c r="G162" t="str">
        <f t="shared" si="28"/>
        <v>GGGGAg1a2</v>
      </c>
      <c r="H162" s="648" t="s">
        <v>147</v>
      </c>
      <c r="I162" s="648" t="s">
        <v>147</v>
      </c>
      <c r="J162" s="648" t="s">
        <v>147</v>
      </c>
      <c r="K162" s="648" t="s">
        <v>147</v>
      </c>
      <c r="L162" s="648" t="s">
        <v>1128</v>
      </c>
      <c r="M162" s="648" t="s">
        <v>798</v>
      </c>
      <c r="N162" t="b">
        <f>AND(COUNTIF(G163:$G$239,G162))</f>
        <v>0</v>
      </c>
      <c r="O162" s="34" t="s">
        <v>1104</v>
      </c>
      <c r="R162" s="248" t="b">
        <v>1</v>
      </c>
      <c r="T162" s="248">
        <f t="shared" si="29"/>
        <v>0</v>
      </c>
      <c r="V162" s="230">
        <f t="shared" ref="V162:V225" si="30">1-T162</f>
        <v>1</v>
      </c>
      <c r="AX162" s="17"/>
      <c r="AY162" s="9"/>
      <c r="AZ162" s="9"/>
      <c r="BA162" s="9"/>
    </row>
    <row r="163" spans="1:53" ht="14.5" outlineLevel="1" x14ac:dyDescent="0.35">
      <c r="A163" s="7"/>
      <c r="B163" s="8"/>
      <c r="C163" s="18"/>
      <c r="D163" s="18"/>
      <c r="E163" s="18"/>
      <c r="F163" s="27"/>
      <c r="G163" t="str">
        <f t="shared" ref="G163" si="31">_xlfn.CONCAT(H163:M163)</f>
        <v>GGGGSg1a2</v>
      </c>
      <c r="H163" s="648" t="s">
        <v>147</v>
      </c>
      <c r="I163" s="648" t="s">
        <v>147</v>
      </c>
      <c r="J163" s="648" t="s">
        <v>147</v>
      </c>
      <c r="K163" s="648" t="s">
        <v>147</v>
      </c>
      <c r="L163" s="648" t="s">
        <v>1129</v>
      </c>
      <c r="M163" s="648" t="s">
        <v>798</v>
      </c>
      <c r="N163" t="b">
        <f>AND(COUNTIF(G164:$G$239,G163))</f>
        <v>0</v>
      </c>
      <c r="O163" s="34" t="s">
        <v>1104</v>
      </c>
      <c r="R163" s="248" t="b">
        <v>1</v>
      </c>
      <c r="T163" s="248">
        <f t="shared" si="29"/>
        <v>0</v>
      </c>
      <c r="V163" s="230">
        <f t="shared" si="30"/>
        <v>1</v>
      </c>
      <c r="AX163" s="17"/>
      <c r="AY163" s="9"/>
      <c r="AZ163" s="9"/>
      <c r="BA163" s="9"/>
    </row>
    <row r="164" spans="1:53" ht="14.5" outlineLevel="1" x14ac:dyDescent="0.35">
      <c r="A164" s="7"/>
      <c r="B164" s="8"/>
      <c r="C164" s="18"/>
      <c r="D164" s="18"/>
      <c r="E164" s="18"/>
      <c r="F164" s="27"/>
      <c r="G164" t="str">
        <f t="shared" si="28"/>
        <v>GGGAg2Na2</v>
      </c>
      <c r="H164" s="648" t="s">
        <v>147</v>
      </c>
      <c r="I164" s="648" t="s">
        <v>147</v>
      </c>
      <c r="J164" s="648" t="s">
        <v>147</v>
      </c>
      <c r="K164" s="648" t="s">
        <v>1131</v>
      </c>
      <c r="L164" s="648" t="s">
        <v>75</v>
      </c>
      <c r="M164" s="648" t="s">
        <v>798</v>
      </c>
      <c r="N164" t="b">
        <f>AND(COUNTIF(G165:$G$239,G164))</f>
        <v>0</v>
      </c>
      <c r="O164" s="34" t="s">
        <v>1104</v>
      </c>
      <c r="R164" s="248" t="b">
        <v>1</v>
      </c>
      <c r="T164" s="248">
        <f t="shared" si="29"/>
        <v>0</v>
      </c>
      <c r="V164" s="230">
        <f t="shared" si="30"/>
        <v>1</v>
      </c>
      <c r="AX164" s="17"/>
      <c r="AY164" s="9"/>
      <c r="AZ164" s="9"/>
      <c r="BA164" s="9"/>
    </row>
    <row r="165" spans="1:53" ht="14.5" outlineLevel="1" x14ac:dyDescent="0.35">
      <c r="A165" s="7"/>
      <c r="B165" s="8"/>
      <c r="C165" s="18"/>
      <c r="D165" s="18"/>
      <c r="E165" s="18"/>
      <c r="F165" s="27"/>
      <c r="G165" t="str">
        <f t="shared" si="28"/>
        <v>GGGAg2Ea2</v>
      </c>
      <c r="H165" s="648" t="s">
        <v>147</v>
      </c>
      <c r="I165" s="648" t="s">
        <v>147</v>
      </c>
      <c r="J165" s="648" t="s">
        <v>147</v>
      </c>
      <c r="K165" s="648" t="s">
        <v>1131</v>
      </c>
      <c r="L165" s="648" t="s">
        <v>76</v>
      </c>
      <c r="M165" s="648" t="s">
        <v>798</v>
      </c>
      <c r="N165" t="b">
        <f>AND(COUNTIF(G166:$G$239,G165))</f>
        <v>0</v>
      </c>
      <c r="O165" s="34" t="s">
        <v>1104</v>
      </c>
      <c r="R165" s="248" t="b">
        <v>1</v>
      </c>
      <c r="T165" s="248">
        <f t="shared" si="29"/>
        <v>0</v>
      </c>
      <c r="V165" s="230">
        <f t="shared" si="30"/>
        <v>1</v>
      </c>
      <c r="AX165" s="17"/>
      <c r="AY165" s="9"/>
      <c r="AZ165" s="9"/>
      <c r="BA165" s="9"/>
    </row>
    <row r="166" spans="1:53" ht="14.5" outlineLevel="1" x14ac:dyDescent="0.35">
      <c r="A166" s="7"/>
      <c r="B166" s="8"/>
      <c r="C166" s="18"/>
      <c r="D166" s="18"/>
      <c r="E166" s="18"/>
      <c r="F166" s="27"/>
      <c r="G166" t="str">
        <f t="shared" si="28"/>
        <v>GGGAg2OFa2</v>
      </c>
      <c r="H166" s="648" t="s">
        <v>147</v>
      </c>
      <c r="I166" s="648" t="s">
        <v>147</v>
      </c>
      <c r="J166" s="648" t="s">
        <v>147</v>
      </c>
      <c r="K166" s="648" t="s">
        <v>1131</v>
      </c>
      <c r="L166" s="648" t="s">
        <v>148</v>
      </c>
      <c r="M166" s="648" t="s">
        <v>798</v>
      </c>
      <c r="N166" t="b">
        <f>AND(COUNTIF(G167:$G$239,G166))</f>
        <v>0</v>
      </c>
      <c r="O166" s="34" t="s">
        <v>1104</v>
      </c>
      <c r="R166" s="248" t="b">
        <v>1</v>
      </c>
      <c r="T166" s="248">
        <f t="shared" si="29"/>
        <v>0</v>
      </c>
      <c r="V166" s="230">
        <f t="shared" si="30"/>
        <v>1</v>
      </c>
      <c r="AX166" s="17"/>
      <c r="AY166" s="9"/>
      <c r="AZ166" s="9"/>
      <c r="BA166" s="9"/>
    </row>
    <row r="167" spans="1:53" ht="14.5" outlineLevel="1" x14ac:dyDescent="0.3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1104</v>
      </c>
      <c r="R167" s="248" t="b">
        <v>1</v>
      </c>
      <c r="T167" s="248">
        <f t="shared" si="29"/>
        <v>0</v>
      </c>
      <c r="V167" s="230">
        <f t="shared" si="30"/>
        <v>1</v>
      </c>
      <c r="AX167" s="17"/>
      <c r="AY167" s="9"/>
      <c r="AZ167" s="9"/>
      <c r="BA167" s="9"/>
    </row>
    <row r="168" spans="1:53" ht="14.5" outlineLevel="1" x14ac:dyDescent="0.3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1104</v>
      </c>
      <c r="R168" s="248" t="b">
        <v>1</v>
      </c>
      <c r="T168" s="248">
        <f t="shared" si="29"/>
        <v>0</v>
      </c>
      <c r="V168" s="230">
        <f t="shared" si="30"/>
        <v>1</v>
      </c>
      <c r="AX168" s="17"/>
      <c r="AY168" s="9"/>
      <c r="AZ168" s="9"/>
      <c r="BA168" s="9"/>
    </row>
    <row r="169" spans="1:53" ht="14.5" outlineLevel="1" x14ac:dyDescent="0.3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1104</v>
      </c>
      <c r="R169" s="248" t="b">
        <v>1</v>
      </c>
      <c r="T169" s="248">
        <f t="shared" si="29"/>
        <v>0</v>
      </c>
      <c r="V169" s="230">
        <f t="shared" si="30"/>
        <v>1</v>
      </c>
      <c r="AX169" s="17"/>
      <c r="AY169" s="9"/>
      <c r="AZ169" s="9"/>
      <c r="BA169" s="9"/>
    </row>
    <row r="170" spans="1:53" ht="14.5" outlineLevel="1" x14ac:dyDescent="0.3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1104</v>
      </c>
      <c r="R170" s="248" t="b">
        <v>1</v>
      </c>
      <c r="T170" s="248">
        <f t="shared" si="29"/>
        <v>0</v>
      </c>
      <c r="V170" s="230">
        <f t="shared" si="30"/>
        <v>1</v>
      </c>
      <c r="AX170" s="17"/>
      <c r="AY170" s="9"/>
      <c r="AZ170" s="9"/>
      <c r="BA170" s="9"/>
    </row>
    <row r="171" spans="1:53" ht="14.5" outlineLevel="1" x14ac:dyDescent="0.35">
      <c r="A171" s="7"/>
      <c r="B171" s="8"/>
      <c r="C171" s="18"/>
      <c r="D171" s="18"/>
      <c r="E171" s="18"/>
      <c r="F171" s="27"/>
      <c r="G171" t="str">
        <f t="shared" ref="G171" si="32">_xlfn.CONCAT(H171:M171)</f>
        <v>SPSPSPSPSPsp</v>
      </c>
      <c r="H171" s="648" t="s">
        <v>1095</v>
      </c>
      <c r="I171" s="648" t="s">
        <v>1095</v>
      </c>
      <c r="J171" s="648" t="s">
        <v>1095</v>
      </c>
      <c r="K171" s="648" t="s">
        <v>1095</v>
      </c>
      <c r="L171" s="648" t="s">
        <v>1095</v>
      </c>
      <c r="M171" s="649" t="s">
        <v>1039</v>
      </c>
      <c r="N171" t="b">
        <f>AND(COUNTIF(G172:$G$239,G171))</f>
        <v>0</v>
      </c>
      <c r="O171" s="34" t="s">
        <v>1096</v>
      </c>
      <c r="R171" s="248" t="b">
        <v>1</v>
      </c>
      <c r="T171" s="248">
        <f t="shared" si="29"/>
        <v>0</v>
      </c>
      <c r="V171" s="230">
        <f t="shared" si="30"/>
        <v>1</v>
      </c>
      <c r="AX171" s="17"/>
      <c r="AY171" s="9"/>
      <c r="AZ171" s="9"/>
      <c r="BA171" s="9"/>
    </row>
    <row r="172" spans="1:53" ht="14.5" outlineLevel="1" x14ac:dyDescent="0.3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1166</v>
      </c>
      <c r="R172" s="248" t="b">
        <v>1</v>
      </c>
      <c r="T172" s="248">
        <f t="shared" si="29"/>
        <v>1</v>
      </c>
      <c r="V172" s="230">
        <f t="shared" si="30"/>
        <v>0</v>
      </c>
      <c r="AX172" s="17"/>
      <c r="AY172" s="9"/>
      <c r="AZ172" s="9"/>
      <c r="BA172" s="9"/>
    </row>
    <row r="173" spans="1:53" ht="14.5" outlineLevel="1" x14ac:dyDescent="0.3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1166</v>
      </c>
      <c r="R173" s="248" t="b">
        <v>1</v>
      </c>
      <c r="T173" s="248">
        <f t="shared" si="29"/>
        <v>1</v>
      </c>
      <c r="V173" s="230">
        <f t="shared" si="30"/>
        <v>0</v>
      </c>
      <c r="AX173" s="17"/>
      <c r="AY173" s="9"/>
      <c r="AZ173" s="9"/>
      <c r="BA173" s="9"/>
    </row>
    <row r="174" spans="1:53" ht="14.5" outlineLevel="1" x14ac:dyDescent="0.3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1166</v>
      </c>
      <c r="R174" s="248" t="b">
        <v>1</v>
      </c>
      <c r="T174" s="248">
        <f t="shared" si="29"/>
        <v>1</v>
      </c>
      <c r="V174" s="230">
        <f t="shared" si="30"/>
        <v>0</v>
      </c>
      <c r="AX174" s="17"/>
      <c r="AY174" s="9"/>
      <c r="AZ174" s="9"/>
      <c r="BA174" s="9"/>
    </row>
    <row r="175" spans="1:53" ht="14.5" outlineLevel="1" x14ac:dyDescent="0.3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1166</v>
      </c>
      <c r="R175" s="248" t="b">
        <v>1</v>
      </c>
      <c r="T175" s="248">
        <f t="shared" si="29"/>
        <v>1</v>
      </c>
      <c r="V175" s="230">
        <f t="shared" si="30"/>
        <v>0</v>
      </c>
      <c r="AX175" s="17"/>
      <c r="AY175" s="9"/>
      <c r="AZ175" s="9"/>
      <c r="BA175" s="9"/>
    </row>
    <row r="176" spans="1:53" ht="14.5" outlineLevel="1" x14ac:dyDescent="0.3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1166</v>
      </c>
      <c r="R176" s="248" t="b">
        <v>1</v>
      </c>
      <c r="T176" s="248">
        <f t="shared" si="29"/>
        <v>1</v>
      </c>
      <c r="V176" s="230">
        <f t="shared" si="30"/>
        <v>0</v>
      </c>
      <c r="AX176" s="17"/>
      <c r="AY176" s="9"/>
      <c r="AZ176" s="9"/>
      <c r="BA176" s="9"/>
    </row>
    <row r="177" spans="1:53" ht="14.5" outlineLevel="1" x14ac:dyDescent="0.35">
      <c r="A177" s="7"/>
      <c r="B177" s="8"/>
      <c r="C177" s="18"/>
      <c r="D177" s="18"/>
      <c r="E177" s="18"/>
      <c r="F177" s="27"/>
      <c r="G177" t="str">
        <f t="shared" si="33"/>
        <v>YAAA2Nw</v>
      </c>
      <c r="H177" s="648" t="s">
        <v>340</v>
      </c>
      <c r="I177" s="648" t="s">
        <v>23</v>
      </c>
      <c r="J177" s="648" t="s">
        <v>23</v>
      </c>
      <c r="K177" s="648" t="s">
        <v>1132</v>
      </c>
      <c r="L177" s="648" t="s">
        <v>75</v>
      </c>
      <c r="M177" s="649" t="s">
        <v>64</v>
      </c>
      <c r="N177" t="b">
        <f>AND(COUNTIF(G178:$G$239,G177))</f>
        <v>0</v>
      </c>
      <c r="O177" s="34" t="s">
        <v>1166</v>
      </c>
      <c r="R177" s="248" t="b">
        <v>1</v>
      </c>
      <c r="T177" s="248">
        <f t="shared" si="29"/>
        <v>1</v>
      </c>
      <c r="V177" s="230">
        <f t="shared" si="30"/>
        <v>0</v>
      </c>
      <c r="AX177" s="17"/>
      <c r="AY177" s="9"/>
      <c r="AZ177" s="9"/>
      <c r="BA177" s="9"/>
    </row>
    <row r="178" spans="1:53" ht="14.5" outlineLevel="1" x14ac:dyDescent="0.35">
      <c r="A178" s="7"/>
      <c r="B178" s="8"/>
      <c r="C178" s="18"/>
      <c r="D178" s="18"/>
      <c r="E178" s="18"/>
      <c r="F178" s="27"/>
      <c r="G178" t="str">
        <f t="shared" ref="G178" si="36">_xlfn.CONCAT(H178:M178)</f>
        <v>YAAA2Nwd</v>
      </c>
      <c r="H178" s="648" t="s">
        <v>340</v>
      </c>
      <c r="I178" s="648" t="s">
        <v>23</v>
      </c>
      <c r="J178" s="648" t="s">
        <v>23</v>
      </c>
      <c r="K178" s="648" t="s">
        <v>1132</v>
      </c>
      <c r="L178" s="648" t="s">
        <v>75</v>
      </c>
      <c r="M178" s="649" t="s">
        <v>915</v>
      </c>
      <c r="N178" t="b">
        <f>AND(COUNTIF(G179:$G$239,G178))</f>
        <v>0</v>
      </c>
      <c r="O178" s="34" t="s">
        <v>1166</v>
      </c>
      <c r="R178" s="248" t="b">
        <v>1</v>
      </c>
      <c r="T178" s="248">
        <f t="shared" si="29"/>
        <v>1</v>
      </c>
      <c r="V178" s="230">
        <f t="shared" si="30"/>
        <v>0</v>
      </c>
      <c r="AX178" s="17"/>
      <c r="AY178" s="9"/>
      <c r="AZ178" s="9"/>
      <c r="BA178" s="9"/>
    </row>
    <row r="179" spans="1:53" ht="14.5" outlineLevel="1" x14ac:dyDescent="0.35">
      <c r="A179" s="7"/>
      <c r="B179" s="8"/>
      <c r="C179" s="18"/>
      <c r="D179" s="18"/>
      <c r="E179" s="18"/>
      <c r="F179" s="27"/>
      <c r="G179" t="str">
        <f t="shared" si="33"/>
        <v>YYAA2A1z</v>
      </c>
      <c r="H179" s="648" t="s">
        <v>340</v>
      </c>
      <c r="I179" s="648" t="s">
        <v>340</v>
      </c>
      <c r="J179" s="648" t="s">
        <v>23</v>
      </c>
      <c r="K179" s="648" t="s">
        <v>1132</v>
      </c>
      <c r="L179" s="648" t="s">
        <v>219</v>
      </c>
      <c r="M179" s="649" t="s">
        <v>71</v>
      </c>
      <c r="N179" t="b">
        <f>AND(COUNTIF(G180:$G$239,G179))</f>
        <v>0</v>
      </c>
      <c r="O179" s="34" t="s">
        <v>1166</v>
      </c>
      <c r="R179" s="248" t="b">
        <v>1</v>
      </c>
      <c r="T179" s="248">
        <f t="shared" si="29"/>
        <v>1</v>
      </c>
      <c r="V179" s="230">
        <f t="shared" si="30"/>
        <v>0</v>
      </c>
      <c r="AX179" s="17"/>
      <c r="AY179" s="9"/>
      <c r="AZ179" s="9"/>
      <c r="BA179" s="9"/>
    </row>
    <row r="180" spans="1:53" ht="14.5" outlineLevel="1" x14ac:dyDescent="0.35">
      <c r="A180" s="7"/>
      <c r="B180" s="8"/>
      <c r="C180" s="18"/>
      <c r="D180" s="18"/>
      <c r="E180" s="18"/>
      <c r="F180" s="27"/>
      <c r="G180" t="str">
        <f t="shared" si="33"/>
        <v>YYBA2A1a</v>
      </c>
      <c r="H180" s="648" t="s">
        <v>340</v>
      </c>
      <c r="I180" s="648" t="s">
        <v>340</v>
      </c>
      <c r="J180" s="648" t="s">
        <v>14</v>
      </c>
      <c r="K180" s="648" t="s">
        <v>1132</v>
      </c>
      <c r="L180" s="648" t="s">
        <v>219</v>
      </c>
      <c r="M180" s="649" t="s">
        <v>70</v>
      </c>
      <c r="N180" t="b">
        <f>AND(COUNTIF(G181:$G$239,G180))</f>
        <v>0</v>
      </c>
      <c r="O180" s="34" t="s">
        <v>1166</v>
      </c>
      <c r="P180" s="34" t="s">
        <v>1169</v>
      </c>
      <c r="Q180" s="34"/>
      <c r="R180" s="248" t="b">
        <v>1</v>
      </c>
      <c r="T180" s="248">
        <f t="shared" si="29"/>
        <v>0</v>
      </c>
      <c r="V180" s="230">
        <f t="shared" si="30"/>
        <v>1</v>
      </c>
      <c r="AX180" s="17"/>
      <c r="AY180" s="9"/>
      <c r="AZ180" s="9"/>
      <c r="BA180" s="9"/>
    </row>
    <row r="181" spans="1:53" ht="14.5" outlineLevel="1" x14ac:dyDescent="0.3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1166</v>
      </c>
      <c r="R181" s="248" t="b">
        <v>1</v>
      </c>
      <c r="T181" s="248">
        <f t="shared" si="29"/>
        <v>0</v>
      </c>
      <c r="V181" s="230">
        <f t="shared" si="30"/>
        <v>1</v>
      </c>
      <c r="AX181" s="17"/>
      <c r="AY181" s="9"/>
      <c r="AZ181" s="9"/>
      <c r="BA181" s="9"/>
    </row>
    <row r="182" spans="1:53" ht="14.5" outlineLevel="1" x14ac:dyDescent="0.3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1166</v>
      </c>
      <c r="R182" s="248" t="b">
        <v>1</v>
      </c>
      <c r="T182" s="248">
        <f t="shared" si="29"/>
        <v>0</v>
      </c>
      <c r="V182" s="230">
        <f t="shared" si="30"/>
        <v>1</v>
      </c>
      <c r="AX182" s="17"/>
      <c r="AY182" s="9"/>
      <c r="AZ182" s="9"/>
      <c r="BA182" s="9"/>
    </row>
    <row r="183" spans="1:53" ht="14.5" outlineLevel="1" x14ac:dyDescent="0.3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1168</v>
      </c>
      <c r="R183" s="248" t="b">
        <v>1</v>
      </c>
      <c r="T183" s="248">
        <f t="shared" si="29"/>
        <v>1</v>
      </c>
      <c r="V183" s="230">
        <f t="shared" si="30"/>
        <v>0</v>
      </c>
      <c r="AX183" s="17"/>
      <c r="AY183" s="9"/>
      <c r="AZ183" s="9"/>
      <c r="BA183" s="9"/>
    </row>
    <row r="184" spans="1:53" ht="14.5" outlineLevel="1" x14ac:dyDescent="0.3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1168</v>
      </c>
      <c r="R184" s="248" t="b">
        <v>1</v>
      </c>
      <c r="T184" s="248">
        <f t="shared" si="29"/>
        <v>1</v>
      </c>
      <c r="V184" s="230">
        <f t="shared" si="30"/>
        <v>0</v>
      </c>
      <c r="AX184" s="17"/>
      <c r="AY184" s="9"/>
      <c r="AZ184" s="9"/>
      <c r="BA184" s="9"/>
    </row>
    <row r="185" spans="1:53" ht="14.5" outlineLevel="1" x14ac:dyDescent="0.35">
      <c r="A185" s="7"/>
      <c r="B185" s="8"/>
      <c r="C185" s="18"/>
      <c r="D185" s="18"/>
      <c r="E185" s="18"/>
      <c r="F185" s="27"/>
      <c r="G185" t="str">
        <f t="shared" si="33"/>
        <v>AAAA2Nb</v>
      </c>
      <c r="H185" s="648" t="s">
        <v>23</v>
      </c>
      <c r="I185" s="648" t="s">
        <v>23</v>
      </c>
      <c r="J185" s="648" t="s">
        <v>23</v>
      </c>
      <c r="K185" s="648" t="s">
        <v>1132</v>
      </c>
      <c r="L185" s="648" t="s">
        <v>75</v>
      </c>
      <c r="M185" s="649" t="s">
        <v>67</v>
      </c>
      <c r="N185" t="b">
        <f>AND(COUNTIF(G186:$G$239,G185))</f>
        <v>0</v>
      </c>
      <c r="O185" s="34" t="s">
        <v>1168</v>
      </c>
      <c r="R185" s="248" t="b">
        <v>1</v>
      </c>
      <c r="T185" s="248">
        <f t="shared" si="29"/>
        <v>1</v>
      </c>
      <c r="V185" s="230">
        <f t="shared" si="30"/>
        <v>0</v>
      </c>
      <c r="AX185" s="17"/>
      <c r="AY185" s="9"/>
      <c r="AZ185" s="9"/>
      <c r="BA185" s="9"/>
    </row>
    <row r="186" spans="1:53" ht="14.5" outlineLevel="1" x14ac:dyDescent="0.35">
      <c r="A186" s="7"/>
      <c r="B186" s="8"/>
      <c r="C186" s="18"/>
      <c r="D186" s="18"/>
      <c r="E186" s="18"/>
      <c r="F186" s="27"/>
      <c r="G186" t="str">
        <f t="shared" ref="G186" si="38">_xlfn.CONCAT(H186:M186)</f>
        <v>AAAA2Nbd</v>
      </c>
      <c r="H186" s="648" t="s">
        <v>23</v>
      </c>
      <c r="I186" s="648" t="s">
        <v>23</v>
      </c>
      <c r="J186" s="648" t="s">
        <v>23</v>
      </c>
      <c r="K186" s="648" t="s">
        <v>1132</v>
      </c>
      <c r="L186" s="648" t="s">
        <v>75</v>
      </c>
      <c r="M186" s="649" t="s">
        <v>916</v>
      </c>
      <c r="N186" t="b">
        <f>AND(COUNTIF(G187:$G$239,G186))</f>
        <v>0</v>
      </c>
      <c r="O186" s="34" t="s">
        <v>1168</v>
      </c>
      <c r="R186" s="248" t="b">
        <v>1</v>
      </c>
      <c r="T186" s="248">
        <f t="shared" si="29"/>
        <v>1</v>
      </c>
      <c r="V186" s="230">
        <f t="shared" si="30"/>
        <v>0</v>
      </c>
      <c r="AX186" s="17"/>
      <c r="AY186" s="9"/>
      <c r="AZ186" s="9"/>
      <c r="BA186" s="9"/>
    </row>
    <row r="187" spans="1:53" ht="14.5" outlineLevel="1" x14ac:dyDescent="0.35">
      <c r="A187" s="7"/>
      <c r="B187" s="8"/>
      <c r="C187" s="18"/>
      <c r="D187" s="18"/>
      <c r="E187" s="18"/>
      <c r="F187" s="27"/>
      <c r="G187" t="str">
        <f t="shared" si="33"/>
        <v>AAAA2A1z</v>
      </c>
      <c r="H187" s="648" t="s">
        <v>23</v>
      </c>
      <c r="I187" s="648" t="s">
        <v>23</v>
      </c>
      <c r="J187" s="648" t="s">
        <v>23</v>
      </c>
      <c r="K187" s="648" t="s">
        <v>1132</v>
      </c>
      <c r="L187" s="648" t="s">
        <v>219</v>
      </c>
      <c r="M187" s="649" t="s">
        <v>71</v>
      </c>
      <c r="N187" t="b">
        <f>AND(COUNTIF(G188:$G$239,G187))</f>
        <v>0</v>
      </c>
      <c r="O187" s="34" t="s">
        <v>1168</v>
      </c>
      <c r="P187" s="34" t="s">
        <v>1169</v>
      </c>
      <c r="Q187" s="34"/>
      <c r="R187" s="248" t="b">
        <v>1</v>
      </c>
      <c r="T187" s="248">
        <f t="shared" si="29"/>
        <v>1</v>
      </c>
      <c r="V187" s="230">
        <f t="shared" si="30"/>
        <v>0</v>
      </c>
      <c r="AX187" s="17"/>
      <c r="AY187" s="9"/>
      <c r="AZ187" s="9"/>
      <c r="BA187" s="9"/>
    </row>
    <row r="188" spans="1:53" ht="14.5" outlineLevel="1" x14ac:dyDescent="0.35">
      <c r="A188" s="7"/>
      <c r="B188" s="8"/>
      <c r="C188" s="18"/>
      <c r="D188" s="18"/>
      <c r="E188" s="18"/>
      <c r="F188" s="27"/>
      <c r="G188" t="str">
        <f t="shared" si="33"/>
        <v>YAAA2A1a</v>
      </c>
      <c r="H188" s="648" t="s">
        <v>340</v>
      </c>
      <c r="I188" s="648" t="s">
        <v>23</v>
      </c>
      <c r="J188" s="648" t="s">
        <v>23</v>
      </c>
      <c r="K188" s="648" t="s">
        <v>1132</v>
      </c>
      <c r="L188" s="648" t="s">
        <v>219</v>
      </c>
      <c r="M188" s="649" t="s">
        <v>70</v>
      </c>
      <c r="N188" t="b">
        <f>AND(COUNTIF(G189:$G$239,G188))</f>
        <v>0</v>
      </c>
      <c r="O188" s="34" t="s">
        <v>1168</v>
      </c>
      <c r="P188" s="34" t="s">
        <v>1169</v>
      </c>
      <c r="Q188" s="34"/>
      <c r="R188" s="248" t="b">
        <v>1</v>
      </c>
      <c r="T188" s="248">
        <f t="shared" si="29"/>
        <v>0</v>
      </c>
      <c r="V188" s="230">
        <f t="shared" si="30"/>
        <v>1</v>
      </c>
      <c r="AX188" s="17"/>
      <c r="AY188" s="9"/>
      <c r="AZ188" s="9"/>
      <c r="BA188" s="9"/>
    </row>
    <row r="189" spans="1:53" ht="14.5" outlineLevel="1" x14ac:dyDescent="0.35">
      <c r="A189" s="7"/>
      <c r="B189" s="8"/>
      <c r="C189" s="18"/>
      <c r="D189" s="18"/>
      <c r="E189" s="18"/>
      <c r="F189" s="27"/>
      <c r="G189" t="str">
        <f t="shared" si="33"/>
        <v>YYAA2A1a</v>
      </c>
      <c r="H189" s="648" t="s">
        <v>340</v>
      </c>
      <c r="I189" s="648" t="s">
        <v>340</v>
      </c>
      <c r="J189" s="648" t="s">
        <v>23</v>
      </c>
      <c r="K189" s="648" t="s">
        <v>1132</v>
      </c>
      <c r="L189" s="648" t="s">
        <v>219</v>
      </c>
      <c r="M189" s="649" t="s">
        <v>70</v>
      </c>
      <c r="N189" t="b">
        <f>AND(COUNTIF(G190:$G$239,G189))</f>
        <v>0</v>
      </c>
      <c r="O189" s="34" t="s">
        <v>1168</v>
      </c>
      <c r="P189" s="34" t="s">
        <v>1169</v>
      </c>
      <c r="Q189" s="34"/>
      <c r="R189" s="248" t="b">
        <v>1</v>
      </c>
      <c r="T189" s="248">
        <f t="shared" si="29"/>
        <v>0</v>
      </c>
      <c r="V189" s="230">
        <f t="shared" si="30"/>
        <v>1</v>
      </c>
      <c r="AX189" s="17"/>
      <c r="AY189" s="9"/>
      <c r="AZ189" s="9"/>
      <c r="BA189" s="9"/>
    </row>
    <row r="190" spans="1:53" ht="14.5" outlineLevel="1" x14ac:dyDescent="0.35">
      <c r="A190" s="7"/>
      <c r="B190" s="8"/>
      <c r="C190" s="18"/>
      <c r="D190" s="18"/>
      <c r="E190" s="18"/>
      <c r="F190" s="27"/>
      <c r="G190" t="str">
        <f t="shared" si="33"/>
        <v>YYOA2A1a</v>
      </c>
      <c r="H190" s="648" t="s">
        <v>340</v>
      </c>
      <c r="I190" s="648" t="s">
        <v>340</v>
      </c>
      <c r="J190" s="648" t="s">
        <v>12</v>
      </c>
      <c r="K190" s="648" t="s">
        <v>1132</v>
      </c>
      <c r="L190" s="648" t="s">
        <v>219</v>
      </c>
      <c r="M190" s="649" t="s">
        <v>70</v>
      </c>
      <c r="N190" t="b">
        <f>AND(COUNTIF(G191:$G$239,G190))</f>
        <v>0</v>
      </c>
      <c r="O190" s="34" t="s">
        <v>1168</v>
      </c>
      <c r="R190" s="248" t="b">
        <v>1</v>
      </c>
      <c r="T190" s="248">
        <f t="shared" si="29"/>
        <v>0</v>
      </c>
      <c r="V190" s="230">
        <f t="shared" si="30"/>
        <v>1</v>
      </c>
      <c r="AX190" s="17"/>
      <c r="AY190" s="9"/>
      <c r="AZ190" s="9"/>
      <c r="BA190" s="9"/>
    </row>
    <row r="191" spans="1:53" ht="14.5" outlineLevel="1" x14ac:dyDescent="0.3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1168</v>
      </c>
      <c r="R191" s="248" t="b">
        <v>1</v>
      </c>
      <c r="T191" s="248">
        <f t="shared" si="29"/>
        <v>0</v>
      </c>
      <c r="V191" s="230">
        <f t="shared" si="30"/>
        <v>1</v>
      </c>
      <c r="AX191" s="17"/>
      <c r="AY191" s="9"/>
      <c r="AZ191" s="9"/>
      <c r="BA191" s="9"/>
    </row>
    <row r="192" spans="1:53" ht="14.5" outlineLevel="1" x14ac:dyDescent="0.3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1168</v>
      </c>
      <c r="R192" s="248" t="b">
        <v>1</v>
      </c>
      <c r="T192" s="248">
        <f t="shared" si="29"/>
        <v>0</v>
      </c>
      <c r="V192" s="230">
        <f t="shared" si="30"/>
        <v>1</v>
      </c>
      <c r="AX192" s="17"/>
      <c r="AY192" s="9"/>
      <c r="AZ192" s="9"/>
      <c r="BA192" s="9"/>
    </row>
    <row r="193" spans="1:53" ht="14.5" outlineLevel="1" x14ac:dyDescent="0.35">
      <c r="A193" s="7"/>
      <c r="B193" s="8"/>
      <c r="C193" s="18"/>
      <c r="D193" s="18"/>
      <c r="E193" s="18"/>
      <c r="F193" s="27"/>
      <c r="G193" t="str">
        <f t="shared" si="28"/>
        <v>YABA2Ba</v>
      </c>
      <c r="H193" s="648" t="s">
        <v>340</v>
      </c>
      <c r="I193" s="648" t="s">
        <v>23</v>
      </c>
      <c r="J193" s="648" t="s">
        <v>14</v>
      </c>
      <c r="K193" s="648" t="s">
        <v>1132</v>
      </c>
      <c r="L193" s="648" t="s">
        <v>14</v>
      </c>
      <c r="M193" s="649" t="s">
        <v>70</v>
      </c>
      <c r="N193" t="b">
        <f>AND(COUNTIF(G194:$G$239,G193))</f>
        <v>0</v>
      </c>
      <c r="O193" s="34" t="s">
        <v>342</v>
      </c>
      <c r="R193" s="248" t="b">
        <v>1</v>
      </c>
      <c r="T193" s="248">
        <f t="shared" si="29"/>
        <v>0</v>
      </c>
      <c r="V193" s="230">
        <f t="shared" si="30"/>
        <v>1</v>
      </c>
      <c r="AX193" s="17"/>
      <c r="AY193" s="9"/>
      <c r="AZ193" s="9"/>
      <c r="BA193" s="9"/>
    </row>
    <row r="194" spans="1:53" ht="14.5" outlineLevel="1" x14ac:dyDescent="0.3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4.5" outlineLevel="1" x14ac:dyDescent="0.35">
      <c r="A195" s="7"/>
      <c r="B195" s="8"/>
      <c r="C195" s="18"/>
      <c r="D195" s="18"/>
      <c r="E195" s="18"/>
      <c r="F195" s="27"/>
      <c r="G195" t="str">
        <f t="shared" ref="G195:G196" si="39">_xlfn.CONCAT(H195:M195)</f>
        <v>YAOA2OFa</v>
      </c>
      <c r="H195" s="648" t="s">
        <v>340</v>
      </c>
      <c r="I195" s="648" t="s">
        <v>23</v>
      </c>
      <c r="J195" s="648" t="s">
        <v>12</v>
      </c>
      <c r="K195" s="648" t="s">
        <v>1132</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4.5" outlineLevel="1" x14ac:dyDescent="0.3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4.5" outlineLevel="1" x14ac:dyDescent="0.3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1171</v>
      </c>
      <c r="Q197" s="34"/>
      <c r="R197" s="248" t="b">
        <v>1</v>
      </c>
      <c r="T197" s="248">
        <f t="shared" si="29"/>
        <v>1</v>
      </c>
      <c r="V197" s="230">
        <f t="shared" si="30"/>
        <v>0</v>
      </c>
      <c r="AX197" s="17"/>
      <c r="AY197" s="9"/>
      <c r="AZ197" s="9"/>
      <c r="BA197" s="9"/>
    </row>
    <row r="198" spans="1:53" ht="14.5" outlineLevel="1" x14ac:dyDescent="0.3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1171</v>
      </c>
      <c r="R198" s="248" t="b">
        <v>1</v>
      </c>
      <c r="T198" s="248">
        <f t="shared" si="29"/>
        <v>1</v>
      </c>
      <c r="V198" s="230">
        <f t="shared" si="30"/>
        <v>0</v>
      </c>
      <c r="AX198" s="17"/>
      <c r="AY198" s="9"/>
      <c r="AZ198" s="9"/>
      <c r="BA198" s="9"/>
    </row>
    <row r="199" spans="1:53" ht="14.5" outlineLevel="1" x14ac:dyDescent="0.3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4.5" outlineLevel="1" x14ac:dyDescent="0.3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4.5" outlineLevel="1" x14ac:dyDescent="0.3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1171</v>
      </c>
      <c r="R201" s="248" t="b">
        <v>1</v>
      </c>
      <c r="T201" s="248">
        <f t="shared" si="29"/>
        <v>1</v>
      </c>
      <c r="V201" s="230">
        <f t="shared" si="30"/>
        <v>0</v>
      </c>
      <c r="AX201" s="17"/>
      <c r="AY201" s="9"/>
      <c r="AZ201" s="9"/>
      <c r="BA201" s="9"/>
    </row>
    <row r="202" spans="1:53" ht="14.5" outlineLevel="1" x14ac:dyDescent="0.3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1171</v>
      </c>
      <c r="R202" s="248" t="b">
        <v>1</v>
      </c>
      <c r="T202" s="248">
        <f t="shared" si="29"/>
        <v>1</v>
      </c>
      <c r="V202" s="230">
        <f t="shared" si="30"/>
        <v>0</v>
      </c>
      <c r="AX202" s="17"/>
      <c r="AY202" s="9"/>
      <c r="AZ202" s="9"/>
      <c r="BA202" s="9"/>
    </row>
    <row r="203" spans="1:53" ht="14.5" outlineLevel="1" x14ac:dyDescent="0.3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1172</v>
      </c>
      <c r="R203" s="248" t="b">
        <v>1</v>
      </c>
      <c r="T203" s="248">
        <f t="shared" si="29"/>
        <v>1</v>
      </c>
      <c r="V203" s="230">
        <f t="shared" si="30"/>
        <v>0</v>
      </c>
      <c r="AX203" s="17"/>
      <c r="AY203" s="9"/>
      <c r="AZ203" s="9"/>
      <c r="BA203" s="9"/>
    </row>
    <row r="204" spans="1:53" ht="14.5" outlineLevel="1" x14ac:dyDescent="0.3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1172</v>
      </c>
      <c r="R204" s="248" t="b">
        <v>1</v>
      </c>
      <c r="T204" s="248">
        <f t="shared" si="29"/>
        <v>1</v>
      </c>
      <c r="V204" s="230">
        <f t="shared" si="30"/>
        <v>0</v>
      </c>
      <c r="AX204" s="17"/>
      <c r="AY204" s="9"/>
      <c r="AZ204" s="9"/>
      <c r="BA204" s="9"/>
    </row>
    <row r="205" spans="1:53" ht="14.5" outlineLevel="1" x14ac:dyDescent="0.3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1172</v>
      </c>
      <c r="R205" s="248" t="b">
        <v>1</v>
      </c>
      <c r="T205" s="248">
        <f t="shared" si="29"/>
        <v>1</v>
      </c>
      <c r="V205" s="230">
        <f t="shared" si="30"/>
        <v>0</v>
      </c>
      <c r="AX205" s="17"/>
      <c r="AY205" s="9"/>
      <c r="AZ205" s="9"/>
      <c r="BA205" s="9"/>
    </row>
    <row r="206" spans="1:53" ht="14.5" outlineLevel="1" x14ac:dyDescent="0.3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1172</v>
      </c>
      <c r="R206" s="248" t="b">
        <v>1</v>
      </c>
      <c r="T206" s="248">
        <f t="shared" si="29"/>
        <v>1</v>
      </c>
      <c r="V206" s="230">
        <f t="shared" si="30"/>
        <v>0</v>
      </c>
      <c r="AX206" s="17"/>
      <c r="AY206" s="9"/>
      <c r="AZ206" s="9"/>
      <c r="BA206" s="9"/>
    </row>
    <row r="207" spans="1:53" ht="14.5" outlineLevel="1" x14ac:dyDescent="0.3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1172</v>
      </c>
      <c r="R207" s="248" t="b">
        <v>1</v>
      </c>
      <c r="T207" s="248">
        <f t="shared" si="29"/>
        <v>1</v>
      </c>
      <c r="V207" s="230">
        <f t="shared" si="30"/>
        <v>0</v>
      </c>
      <c r="AX207" s="17"/>
      <c r="AY207" s="9"/>
      <c r="AZ207" s="9"/>
      <c r="BA207" s="9"/>
    </row>
    <row r="208" spans="1:53" ht="14.5" outlineLevel="1" x14ac:dyDescent="0.3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1172</v>
      </c>
      <c r="R208" s="248" t="b">
        <v>1</v>
      </c>
      <c r="T208" s="248">
        <f t="shared" si="29"/>
        <v>1</v>
      </c>
      <c r="V208" s="230">
        <f t="shared" si="30"/>
        <v>0</v>
      </c>
      <c r="AX208" s="17"/>
      <c r="AY208" s="9"/>
      <c r="AZ208" s="9"/>
      <c r="BA208" s="9"/>
    </row>
    <row r="209" spans="1:53" ht="14.5" outlineLevel="1" x14ac:dyDescent="0.3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1172</v>
      </c>
      <c r="R209" s="248" t="b">
        <v>1</v>
      </c>
      <c r="T209" s="248">
        <f t="shared" si="29"/>
        <v>1</v>
      </c>
      <c r="V209" s="230">
        <f t="shared" si="30"/>
        <v>0</v>
      </c>
      <c r="AX209" s="17"/>
      <c r="AY209" s="9"/>
      <c r="AZ209" s="9"/>
      <c r="BA209" s="9"/>
    </row>
    <row r="210" spans="1:53" ht="14.5" outlineLevel="1" x14ac:dyDescent="0.3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1167</v>
      </c>
      <c r="R210" s="248" t="b">
        <v>1</v>
      </c>
      <c r="T210" s="248">
        <f t="shared" si="29"/>
        <v>1</v>
      </c>
      <c r="V210" s="230">
        <f t="shared" si="30"/>
        <v>0</v>
      </c>
      <c r="AX210" s="17"/>
      <c r="AY210" s="9"/>
      <c r="AZ210" s="9"/>
      <c r="BA210" s="9"/>
    </row>
    <row r="211" spans="1:53" ht="14.5" outlineLevel="1" x14ac:dyDescent="0.3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1167</v>
      </c>
      <c r="R211" s="248" t="b">
        <v>1</v>
      </c>
      <c r="T211" s="248">
        <f t="shared" si="29"/>
        <v>1</v>
      </c>
      <c r="V211" s="230">
        <f t="shared" si="30"/>
        <v>0</v>
      </c>
      <c r="AX211" s="17"/>
      <c r="AY211" s="9"/>
      <c r="AZ211" s="9"/>
      <c r="BA211" s="9"/>
    </row>
    <row r="212" spans="1:53" ht="14.5" outlineLevel="1" x14ac:dyDescent="0.3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1167</v>
      </c>
      <c r="R212" s="248" t="b">
        <v>1</v>
      </c>
      <c r="T212" s="248">
        <f t="shared" si="29"/>
        <v>1</v>
      </c>
      <c r="V212" s="230">
        <f t="shared" si="30"/>
        <v>0</v>
      </c>
      <c r="AX212" s="17"/>
      <c r="AY212" s="9"/>
      <c r="AZ212" s="9"/>
      <c r="BA212" s="9"/>
    </row>
    <row r="213" spans="1:53" ht="14.5" outlineLevel="1" x14ac:dyDescent="0.3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1167</v>
      </c>
      <c r="R213" s="248" t="b">
        <v>1</v>
      </c>
      <c r="T213" s="248">
        <f t="shared" si="29"/>
        <v>1</v>
      </c>
      <c r="V213" s="230">
        <f t="shared" si="30"/>
        <v>0</v>
      </c>
      <c r="AX213" s="17"/>
      <c r="AY213" s="9"/>
      <c r="AZ213" s="9"/>
      <c r="BA213" s="9"/>
    </row>
    <row r="214" spans="1:53" ht="14.5" outlineLevel="1" x14ac:dyDescent="0.3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1173</v>
      </c>
      <c r="R214" s="248" t="b">
        <v>1</v>
      </c>
      <c r="T214" s="248">
        <f t="shared" si="29"/>
        <v>1</v>
      </c>
      <c r="V214" s="230">
        <f t="shared" si="30"/>
        <v>0</v>
      </c>
      <c r="AX214" s="17"/>
      <c r="AY214" s="9"/>
      <c r="AZ214" s="9"/>
      <c r="BA214" s="9"/>
    </row>
    <row r="215" spans="1:53" ht="14.5" outlineLevel="1" x14ac:dyDescent="0.3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1173</v>
      </c>
      <c r="R215" s="248" t="b">
        <v>1</v>
      </c>
      <c r="T215" s="248">
        <f t="shared" si="29"/>
        <v>1</v>
      </c>
      <c r="V215" s="230">
        <f t="shared" si="30"/>
        <v>0</v>
      </c>
      <c r="AX215" s="17"/>
      <c r="AY215" s="9"/>
      <c r="AZ215" s="9"/>
      <c r="BA215" s="9"/>
    </row>
    <row r="216" spans="1:53" ht="14.5" outlineLevel="1" x14ac:dyDescent="0.3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1173</v>
      </c>
      <c r="Q216" s="34" t="s">
        <v>994</v>
      </c>
      <c r="R216" s="248" t="b">
        <v>1</v>
      </c>
      <c r="T216" s="248">
        <f t="shared" si="29"/>
        <v>1</v>
      </c>
      <c r="V216" s="230">
        <f t="shared" si="30"/>
        <v>0</v>
      </c>
      <c r="AX216" s="17"/>
      <c r="AY216" s="9"/>
      <c r="AZ216" s="9"/>
      <c r="BA216" s="9"/>
    </row>
    <row r="217" spans="1:53" ht="14.5" outlineLevel="1" x14ac:dyDescent="0.3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1173</v>
      </c>
      <c r="Q217" s="34" t="s">
        <v>994</v>
      </c>
      <c r="R217" s="248" t="b">
        <v>1</v>
      </c>
      <c r="T217" s="248">
        <f t="shared" si="29"/>
        <v>1</v>
      </c>
      <c r="V217" s="230">
        <f t="shared" si="30"/>
        <v>0</v>
      </c>
      <c r="AX217" s="17"/>
      <c r="AY217" s="9"/>
      <c r="AZ217" s="9"/>
      <c r="BA217" s="9"/>
    </row>
    <row r="218" spans="1:53" ht="14.5" outlineLevel="1" x14ac:dyDescent="0.3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1173</v>
      </c>
      <c r="R218" s="248" t="b">
        <v>1</v>
      </c>
      <c r="T218" s="248">
        <f t="shared" si="29"/>
        <v>1</v>
      </c>
      <c r="V218" s="230">
        <f t="shared" si="30"/>
        <v>0</v>
      </c>
      <c r="AX218" s="17"/>
      <c r="AY218" s="9"/>
      <c r="AZ218" s="9"/>
      <c r="BA218" s="9"/>
    </row>
    <row r="219" spans="1:53" ht="14.5" outlineLevel="1" x14ac:dyDescent="0.3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1173</v>
      </c>
      <c r="R219" s="248" t="b">
        <v>1</v>
      </c>
      <c r="T219" s="248">
        <f t="shared" si="29"/>
        <v>1</v>
      </c>
      <c r="V219" s="230">
        <f t="shared" si="30"/>
        <v>0</v>
      </c>
      <c r="AX219" s="17"/>
      <c r="AY219" s="9"/>
      <c r="AZ219" s="9"/>
      <c r="BA219" s="9"/>
    </row>
    <row r="220" spans="1:53" ht="14.5" outlineLevel="1" x14ac:dyDescent="0.3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1173</v>
      </c>
      <c r="R220" s="248" t="b">
        <v>1</v>
      </c>
      <c r="T220" s="248">
        <f t="shared" si="29"/>
        <v>1</v>
      </c>
      <c r="V220" s="230">
        <f t="shared" si="30"/>
        <v>0</v>
      </c>
      <c r="AX220" s="17"/>
      <c r="AY220" s="9"/>
      <c r="AZ220" s="9"/>
      <c r="BA220" s="9"/>
    </row>
    <row r="221" spans="1:53" ht="14.5" outlineLevel="1" x14ac:dyDescent="0.3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1173</v>
      </c>
      <c r="R221" s="248" t="b">
        <v>1</v>
      </c>
      <c r="T221" s="248">
        <f t="shared" si="29"/>
        <v>1</v>
      </c>
      <c r="V221" s="230">
        <f t="shared" si="30"/>
        <v>0</v>
      </c>
      <c r="AX221" s="17"/>
      <c r="AY221" s="9"/>
      <c r="AZ221" s="9"/>
      <c r="BA221" s="9"/>
    </row>
    <row r="222" spans="1:53" ht="14.5" outlineLevel="1" x14ac:dyDescent="0.3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1173</v>
      </c>
      <c r="R222" s="248" t="b">
        <v>1</v>
      </c>
      <c r="T222" s="248">
        <f t="shared" si="29"/>
        <v>1</v>
      </c>
      <c r="V222" s="230">
        <f t="shared" si="30"/>
        <v>0</v>
      </c>
      <c r="AX222" s="17"/>
      <c r="AY222" s="9"/>
      <c r="AZ222" s="9"/>
      <c r="BA222" s="9"/>
    </row>
    <row r="223" spans="1:53" ht="14.5" outlineLevel="1" x14ac:dyDescent="0.3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1173</v>
      </c>
      <c r="R223" s="248" t="b">
        <v>1</v>
      </c>
      <c r="T223" s="248">
        <f t="shared" si="29"/>
        <v>1</v>
      </c>
      <c r="V223" s="230">
        <f t="shared" si="30"/>
        <v>0</v>
      </c>
      <c r="AX223" s="17"/>
      <c r="AY223" s="9"/>
      <c r="AZ223" s="9"/>
      <c r="BA223" s="9"/>
    </row>
    <row r="224" spans="1:53" ht="14.5" outlineLevel="1" x14ac:dyDescent="0.3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1173</v>
      </c>
      <c r="R224" s="248" t="b">
        <v>1</v>
      </c>
      <c r="T224" s="248">
        <f t="shared" si="29"/>
        <v>1</v>
      </c>
      <c r="V224" s="230">
        <f t="shared" si="30"/>
        <v>0</v>
      </c>
      <c r="AX224" s="17"/>
      <c r="AY224" s="9"/>
      <c r="AZ224" s="9"/>
      <c r="BA224" s="9"/>
    </row>
    <row r="225" spans="1:53" ht="14.5" outlineLevel="1" x14ac:dyDescent="0.3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1173</v>
      </c>
      <c r="R225" s="248" t="b">
        <v>1</v>
      </c>
      <c r="T225" s="248">
        <f t="shared" si="29"/>
        <v>1</v>
      </c>
      <c r="V225" s="230">
        <f t="shared" si="30"/>
        <v>0</v>
      </c>
      <c r="AX225" s="17"/>
      <c r="AY225" s="9"/>
      <c r="AZ225" s="9"/>
      <c r="BA225" s="9"/>
    </row>
    <row r="226" spans="1:53" ht="14.5" outlineLevel="1" x14ac:dyDescent="0.3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1173</v>
      </c>
      <c r="R226" s="248" t="b">
        <v>1</v>
      </c>
      <c r="T226" s="248">
        <f t="shared" ref="T226:T239" si="52">IF(OR(M226="a",M226="a2",M226="sp"),0,1)</f>
        <v>1</v>
      </c>
      <c r="V226" s="230">
        <f t="shared" ref="V226:V239" si="53">1-T226</f>
        <v>0</v>
      </c>
      <c r="AX226" s="17"/>
      <c r="AY226" s="9"/>
      <c r="AZ226" s="9"/>
      <c r="BA226" s="9"/>
    </row>
    <row r="227" spans="1:53" ht="14.5" outlineLevel="1" x14ac:dyDescent="0.35">
      <c r="A227" s="7"/>
      <c r="B227" s="8"/>
      <c r="C227" s="18"/>
      <c r="D227" s="18"/>
      <c r="E227" s="18"/>
      <c r="F227" s="27"/>
      <c r="G227" t="str">
        <f t="shared" si="28"/>
        <v>AAAA2Nw</v>
      </c>
      <c r="H227" s="648" t="s">
        <v>23</v>
      </c>
      <c r="I227" s="648" t="s">
        <v>23</v>
      </c>
      <c r="J227" s="648" t="s">
        <v>23</v>
      </c>
      <c r="K227" s="648" t="s">
        <v>1132</v>
      </c>
      <c r="L227" s="648" t="s">
        <v>75</v>
      </c>
      <c r="M227" s="648" t="s">
        <v>64</v>
      </c>
      <c r="N227" t="b">
        <f>AND(COUNTIF(G228:$G$239,G227))</f>
        <v>0</v>
      </c>
      <c r="O227" s="34" t="s">
        <v>1169</v>
      </c>
      <c r="R227" s="248" t="b">
        <v>1</v>
      </c>
      <c r="T227" s="248">
        <f t="shared" si="52"/>
        <v>1</v>
      </c>
      <c r="V227" s="230">
        <f t="shared" si="53"/>
        <v>0</v>
      </c>
      <c r="AX227" s="17"/>
      <c r="AY227" s="9"/>
      <c r="AZ227" s="9"/>
      <c r="BA227" s="9"/>
    </row>
    <row r="228" spans="1:53" ht="14.5" outlineLevel="1" x14ac:dyDescent="0.35">
      <c r="A228" s="7"/>
      <c r="B228" s="8"/>
      <c r="C228" s="18"/>
      <c r="D228" s="18"/>
      <c r="E228" s="18"/>
      <c r="F228" s="27"/>
      <c r="G228" t="str">
        <f t="shared" ref="G228" si="54">_xlfn.CONCAT(H228:M228)</f>
        <v>AAAA2Nwd</v>
      </c>
      <c r="H228" s="648" t="s">
        <v>23</v>
      </c>
      <c r="I228" s="648" t="s">
        <v>23</v>
      </c>
      <c r="J228" s="648" t="s">
        <v>23</v>
      </c>
      <c r="K228" s="648" t="s">
        <v>1132</v>
      </c>
      <c r="L228" s="648" t="s">
        <v>75</v>
      </c>
      <c r="M228" s="648" t="s">
        <v>915</v>
      </c>
      <c r="N228" t="b">
        <f>AND(COUNTIF(G229:$G$239,G228))</f>
        <v>0</v>
      </c>
      <c r="O228" s="34" t="s">
        <v>1169</v>
      </c>
      <c r="R228" s="248" t="b">
        <v>1</v>
      </c>
      <c r="T228" s="248">
        <f t="shared" si="52"/>
        <v>1</v>
      </c>
      <c r="V228" s="230">
        <f t="shared" si="53"/>
        <v>0</v>
      </c>
      <c r="AX228" s="17"/>
      <c r="AY228" s="9"/>
      <c r="AZ228" s="9"/>
      <c r="BA228" s="9"/>
    </row>
    <row r="229" spans="1:53" ht="14.5" outlineLevel="1" x14ac:dyDescent="0.3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1169</v>
      </c>
      <c r="R229" s="248" t="b">
        <v>1</v>
      </c>
      <c r="T229" s="248">
        <f t="shared" si="52"/>
        <v>1</v>
      </c>
      <c r="V229" s="230">
        <f t="shared" si="53"/>
        <v>0</v>
      </c>
      <c r="AX229" s="17"/>
      <c r="AY229" s="9"/>
      <c r="AZ229" s="9"/>
      <c r="BA229" s="9"/>
    </row>
    <row r="230" spans="1:53" ht="14.5" outlineLevel="1" x14ac:dyDescent="0.3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1169</v>
      </c>
      <c r="R230" s="248" t="b">
        <v>1</v>
      </c>
      <c r="T230" s="248">
        <f t="shared" si="52"/>
        <v>1</v>
      </c>
      <c r="V230" s="230">
        <f t="shared" si="53"/>
        <v>0</v>
      </c>
      <c r="AX230" s="17"/>
      <c r="AY230" s="9"/>
      <c r="AZ230" s="9"/>
      <c r="BA230" s="9"/>
    </row>
    <row r="231" spans="1:53" ht="14.5" outlineLevel="1" x14ac:dyDescent="0.3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1169</v>
      </c>
      <c r="R231" s="248" t="b">
        <v>1</v>
      </c>
      <c r="T231" s="248">
        <f t="shared" si="52"/>
        <v>0</v>
      </c>
      <c r="V231" s="230">
        <f t="shared" si="53"/>
        <v>1</v>
      </c>
      <c r="AX231" s="17"/>
      <c r="AY231" s="9"/>
      <c r="AZ231" s="9"/>
      <c r="BA231" s="9"/>
    </row>
    <row r="232" spans="1:53" ht="14.5" outlineLevel="1" x14ac:dyDescent="0.3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1169</v>
      </c>
      <c r="R232" s="248" t="b">
        <v>1</v>
      </c>
      <c r="T232" s="248">
        <f t="shared" si="52"/>
        <v>0</v>
      </c>
      <c r="V232" s="230">
        <f t="shared" si="53"/>
        <v>1</v>
      </c>
      <c r="AX232" s="17"/>
      <c r="AY232" s="9"/>
      <c r="AZ232" s="9"/>
      <c r="BA232" s="9"/>
    </row>
    <row r="233" spans="1:53" ht="14.5" outlineLevel="1" x14ac:dyDescent="0.3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994</v>
      </c>
      <c r="R233" s="248" t="b">
        <v>1</v>
      </c>
      <c r="T233" s="248">
        <f t="shared" si="52"/>
        <v>1</v>
      </c>
      <c r="V233" s="230">
        <f t="shared" si="53"/>
        <v>0</v>
      </c>
      <c r="AX233" s="17"/>
      <c r="AY233" s="9"/>
      <c r="AZ233" s="9"/>
      <c r="BA233" s="9"/>
    </row>
    <row r="234" spans="1:53" ht="14.5" outlineLevel="1" x14ac:dyDescent="0.3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994</v>
      </c>
      <c r="R234" s="248" t="b">
        <v>1</v>
      </c>
      <c r="T234" s="248">
        <f t="shared" si="52"/>
        <v>1</v>
      </c>
      <c r="V234" s="230">
        <f t="shared" si="53"/>
        <v>0</v>
      </c>
      <c r="AX234" s="17"/>
      <c r="AY234" s="9"/>
      <c r="AZ234" s="9"/>
      <c r="BA234" s="9"/>
    </row>
    <row r="235" spans="1:53" ht="14.5" outlineLevel="1" x14ac:dyDescent="0.3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994</v>
      </c>
      <c r="R235" s="248" t="b">
        <v>1</v>
      </c>
      <c r="T235" s="248">
        <f t="shared" si="52"/>
        <v>1</v>
      </c>
      <c r="V235" s="230">
        <f t="shared" si="53"/>
        <v>0</v>
      </c>
      <c r="AX235" s="17"/>
      <c r="AY235" s="9"/>
      <c r="AZ235" s="9"/>
      <c r="BA235" s="9"/>
    </row>
    <row r="236" spans="1:53" ht="14.5" outlineLevel="1" x14ac:dyDescent="0.3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994</v>
      </c>
      <c r="R236" s="248" t="b">
        <v>1</v>
      </c>
      <c r="T236" s="248">
        <f t="shared" si="52"/>
        <v>1</v>
      </c>
      <c r="V236" s="230">
        <f t="shared" si="53"/>
        <v>0</v>
      </c>
      <c r="AX236" s="17"/>
      <c r="AY236" s="9"/>
      <c r="AZ236" s="9"/>
      <c r="BA236" s="9"/>
    </row>
    <row r="237" spans="1:53" ht="14.5" outlineLevel="1" x14ac:dyDescent="0.3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994</v>
      </c>
      <c r="R237" s="248" t="b">
        <v>1</v>
      </c>
      <c r="T237" s="248">
        <f t="shared" si="52"/>
        <v>1</v>
      </c>
      <c r="V237" s="230">
        <f t="shared" si="53"/>
        <v>0</v>
      </c>
      <c r="AX237" s="17"/>
      <c r="AY237" s="9"/>
      <c r="AZ237" s="9"/>
      <c r="BA237" s="9"/>
    </row>
    <row r="238" spans="1:53" ht="14.5" outlineLevel="1" x14ac:dyDescent="0.3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994</v>
      </c>
      <c r="R238" s="248" t="b">
        <v>1</v>
      </c>
      <c r="T238" s="248">
        <f t="shared" si="52"/>
        <v>1</v>
      </c>
      <c r="V238" s="230">
        <f t="shared" si="53"/>
        <v>0</v>
      </c>
      <c r="AX238" s="17"/>
      <c r="AY238" s="9"/>
      <c r="AZ238" s="9"/>
      <c r="BA238" s="9"/>
    </row>
    <row r="239" spans="1:53" ht="14.5" outlineLevel="1" x14ac:dyDescent="0.3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994</v>
      </c>
      <c r="R239" s="248" t="b">
        <v>1</v>
      </c>
      <c r="T239" s="248">
        <f t="shared" si="52"/>
        <v>1</v>
      </c>
      <c r="V239" s="230">
        <f t="shared" si="53"/>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954</v>
      </c>
      <c r="I242" s="27" t="s">
        <v>1020</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977</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1021</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780</v>
      </c>
      <c r="H334" t="s">
        <v>976</v>
      </c>
      <c r="I334" t="s">
        <v>960</v>
      </c>
      <c r="J334" t="s">
        <v>976</v>
      </c>
      <c r="K334" t="s">
        <v>960</v>
      </c>
      <c r="L334" t="s">
        <v>976</v>
      </c>
      <c r="M334" t="s">
        <v>960</v>
      </c>
      <c r="N334" t="s">
        <v>976</v>
      </c>
      <c r="O334" t="s">
        <v>960</v>
      </c>
      <c r="P334" t="s">
        <v>976</v>
      </c>
      <c r="Q334" t="s">
        <v>960</v>
      </c>
      <c r="R334" t="s">
        <v>976</v>
      </c>
      <c r="S334" t="s">
        <v>960</v>
      </c>
      <c r="T334" t="s">
        <v>976</v>
      </c>
      <c r="U334" t="s">
        <v>960</v>
      </c>
      <c r="V334" t="s">
        <v>976</v>
      </c>
      <c r="W334" t="s">
        <v>960</v>
      </c>
      <c r="X334" t="s">
        <v>976</v>
      </c>
      <c r="Y334" t="s">
        <v>960</v>
      </c>
      <c r="Z334" t="s">
        <v>976</v>
      </c>
      <c r="AA334" t="s">
        <v>960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778</v>
      </c>
      <c r="I415" t="s">
        <v>1022</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1016</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1017</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1018</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960</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4.5" outlineLevel="1" x14ac:dyDescent="0.35">
      <c r="A422" s="7"/>
      <c r="B422" s="8"/>
      <c r="C422" s="18"/>
      <c r="D422" s="18"/>
      <c r="E422" s="18"/>
      <c r="F422" s="27"/>
      <c r="G422" s="27" t="s">
        <v>780</v>
      </c>
      <c r="H422" t="s">
        <v>1016</v>
      </c>
      <c r="I422" t="s">
        <v>1017</v>
      </c>
      <c r="J422" t="s">
        <v>1018</v>
      </c>
      <c r="K422" t="s">
        <v>960</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4.5" outlineLevel="1" x14ac:dyDescent="0.3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1184</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1022</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4.5" outlineLevel="1" x14ac:dyDescent="0.35">
      <c r="A508" s="7"/>
      <c r="B508" s="8"/>
      <c r="C508" s="18"/>
      <c r="D508" s="18"/>
      <c r="E508" s="18"/>
      <c r="F508" s="27"/>
      <c r="G508" s="27" t="s">
        <v>60</v>
      </c>
      <c r="H508" t="s">
        <v>745</v>
      </c>
      <c r="I508" t="s">
        <v>1152</v>
      </c>
      <c r="J508" t="s">
        <v>1153</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4.5" outlineLevel="1" x14ac:dyDescent="0.3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1022</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4.5" outlineLevel="1" x14ac:dyDescent="0.3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4.5" outlineLevel="1" x14ac:dyDescent="0.3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1226</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1228</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1097</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1186</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1150</v>
      </c>
      <c r="H746" s="18" t="s">
        <v>1185</v>
      </c>
      <c r="I746" s="18" t="s">
        <v>103</v>
      </c>
      <c r="J746" s="18" t="s">
        <v>104</v>
      </c>
      <c r="K746" s="18" t="s">
        <v>1188</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1152</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1187</v>
      </c>
      <c r="H750" s="201" t="s">
        <v>1153</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1019</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1097</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1097</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974</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975</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978</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955</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1097</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1176</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 workbookViewId="1"/>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1189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1192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1212</v>
      </c>
      <c r="I27" s="14"/>
      <c r="J27" s="14"/>
      <c r="K27" s="14"/>
      <c r="L27" s="14"/>
      <c r="M27" s="14" t="s">
        <v>1211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1193</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1194</v>
      </c>
      <c r="I57" s="811" t="s">
        <v>1195</v>
      </c>
      <c r="J57" s="811" t="s">
        <v>1196</v>
      </c>
      <c r="O57" t="s">
        <v>1197</v>
      </c>
      <c r="P57" t="s">
        <v>1198</v>
      </c>
      <c r="Q57" t="s">
        <v>1187</v>
      </c>
      <c r="R57" t="s">
        <v>1199</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1206</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1201</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1207</v>
      </c>
      <c r="P60" t="s">
        <v>1153</v>
      </c>
      <c r="Q60" t="s">
        <v>1208</v>
      </c>
      <c r="R60" t="s">
        <v>1209</v>
      </c>
      <c r="S60" t="s">
        <v>75</v>
      </c>
      <c r="T60" t="s">
        <v>1200</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1202</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1203</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1204</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1205</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192" workbookViewId="0">
      <selection activeCell="L71" sqref="L71"/>
    </sheetView>
    <sheetView workbookViewId="1"/>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1225</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1097</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1678.2102871892337</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1028</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796</v>
      </c>
      <c r="K56" s="244">
        <v>0</v>
      </c>
      <c r="L56" s="244">
        <v>0.21</v>
      </c>
      <c r="M56" s="244">
        <v>0.21</v>
      </c>
      <c r="N56" s="244">
        <v>0</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35">
      <c r="A71" s="170"/>
      <c r="B71" s="8"/>
      <c r="C71" s="18"/>
      <c r="D71" s="18"/>
      <c r="E71" s="18"/>
      <c r="F71" s="27"/>
      <c r="G71" s="633" t="str">
        <f t="shared" ref="G71:G88" si="0">G21</f>
        <v>b</v>
      </c>
      <c r="H71" s="244">
        <v>1</v>
      </c>
      <c r="J71" s="14" t="s">
        <v>796</v>
      </c>
      <c r="K71" s="821">
        <v>0</v>
      </c>
      <c r="L71" s="821">
        <v>12.7</v>
      </c>
      <c r="M71" s="821">
        <v>40.874865090265118</v>
      </c>
      <c r="N71" s="821">
        <v>66.708513761285133</v>
      </c>
      <c r="O71" s="821">
        <v>22.431814023508618</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1224</v>
      </c>
      <c r="H90" s="18"/>
      <c r="I90" s="18"/>
      <c r="J90" s="24"/>
      <c r="K90" s="24" t="s">
        <v>357</v>
      </c>
      <c r="L90" s="24" t="s">
        <v>358</v>
      </c>
      <c r="M90" s="24" t="s">
        <v>360</v>
      </c>
      <c r="N90" s="24" t="s">
        <v>361</v>
      </c>
      <c r="O90" s="24" t="s">
        <v>362</v>
      </c>
      <c r="P90" s="24" t="s">
        <v>364</v>
      </c>
      <c r="Q90" s="24" t="s">
        <v>860</v>
      </c>
      <c r="R90" s="24" t="s">
        <v>861</v>
      </c>
      <c r="S90" s="24" t="s">
        <v>1098</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5">
        <f t="shared" ref="K98:S98" si="3">0.65*K105+0.35*K97</f>
        <v>0</v>
      </c>
      <c r="L98" s="235">
        <f t="shared" si="3"/>
        <v>0.5</v>
      </c>
      <c r="M98" s="235">
        <f t="shared" si="3"/>
        <v>0.75</v>
      </c>
      <c r="N98" s="235">
        <f t="shared" si="3"/>
        <v>1</v>
      </c>
      <c r="O98" s="235">
        <f t="shared" si="3"/>
        <v>1</v>
      </c>
      <c r="P98" s="235">
        <f t="shared" si="3"/>
        <v>1</v>
      </c>
      <c r="Q98" s="235">
        <f t="shared" si="3"/>
        <v>1</v>
      </c>
      <c r="R98" s="235">
        <f t="shared" si="3"/>
        <v>1</v>
      </c>
      <c r="S98" s="235">
        <f t="shared" si="3"/>
        <v>1</v>
      </c>
      <c r="T98" s="90"/>
      <c r="U98" s="90"/>
      <c r="V98" s="31"/>
      <c r="W98" s="17"/>
      <c r="X98" s="9"/>
    </row>
    <row r="99" spans="1:24" outlineLevel="1" x14ac:dyDescent="0.35">
      <c r="A99" s="170"/>
      <c r="B99" s="8"/>
      <c r="C99" s="18"/>
      <c r="D99" s="18"/>
      <c r="E99" s="18"/>
      <c r="F99" s="27"/>
      <c r="G99" s="92"/>
      <c r="H99" s="92"/>
      <c r="I99" s="633" t="str">
        <f t="shared" ref="I99:I108" si="4">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4"/>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4"/>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4"/>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4"/>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4"/>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4"/>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4"/>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4"/>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4"/>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5">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5"/>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5"/>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5"/>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5"/>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5"/>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5"/>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6">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7">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7"/>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7"/>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7"/>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7"/>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7"/>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7"/>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7"/>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7"/>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7"/>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8">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8"/>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8"/>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8"/>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8"/>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8"/>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8"/>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8"/>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9">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9"/>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9"/>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9"/>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9"/>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9"/>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9"/>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9"/>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9"/>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9"/>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1231</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35">
      <c r="A176" s="170"/>
      <c r="B176" s="8"/>
      <c r="C176" s="18"/>
      <c r="D176" s="13"/>
      <c r="E176" s="18"/>
      <c r="F176" s="14"/>
      <c r="G176" s="79"/>
      <c r="H176" s="76"/>
      <c r="I176" s="14"/>
      <c r="J176" s="634" t="str">
        <f t="shared" ref="J176:J183" si="10">G21</f>
        <v>b</v>
      </c>
      <c r="K176" s="590">
        <v>0.35</v>
      </c>
      <c r="L176" s="586"/>
      <c r="O176" s="14"/>
      <c r="P176" s="14"/>
      <c r="Q176" s="14"/>
      <c r="R176" s="14"/>
      <c r="S176" s="16"/>
      <c r="T176" s="111"/>
      <c r="U176" s="110"/>
      <c r="V176" s="110"/>
      <c r="W176" s="17"/>
      <c r="X176" s="9"/>
    </row>
    <row r="177" spans="1:24" outlineLevel="1" x14ac:dyDescent="0.35">
      <c r="A177" s="170"/>
      <c r="B177" s="8"/>
      <c r="C177" s="18"/>
      <c r="D177" s="13"/>
      <c r="E177" s="18"/>
      <c r="F177" s="14"/>
      <c r="G177" s="79"/>
      <c r="H177" s="76"/>
      <c r="I177" s="14"/>
      <c r="J177" s="634" t="str">
        <f t="shared" si="10"/>
        <v>bd</v>
      </c>
      <c r="K177" s="590">
        <v>0.35</v>
      </c>
      <c r="L177" s="586"/>
      <c r="O177" s="14"/>
      <c r="P177" s="14"/>
      <c r="Q177" s="14"/>
      <c r="R177" s="14"/>
      <c r="S177" s="16"/>
      <c r="T177" s="111"/>
      <c r="U177" s="110"/>
      <c r="V177" s="110"/>
      <c r="W177" s="17"/>
      <c r="X177" s="9"/>
    </row>
    <row r="178" spans="1:24" outlineLevel="1" x14ac:dyDescent="0.35">
      <c r="A178" s="170"/>
      <c r="B178" s="8"/>
      <c r="C178" s="18"/>
      <c r="D178" s="13"/>
      <c r="E178" s="18"/>
      <c r="F178" s="14"/>
      <c r="G178" s="79"/>
      <c r="H178" s="76"/>
      <c r="I178" s="14"/>
      <c r="J178" s="634" t="str">
        <f t="shared" si="10"/>
        <v>f</v>
      </c>
      <c r="K178" s="590">
        <v>0.35</v>
      </c>
      <c r="L178" s="586"/>
      <c r="O178" s="14"/>
      <c r="P178" s="14"/>
      <c r="Q178" s="14"/>
      <c r="R178" s="14"/>
      <c r="S178" s="16"/>
      <c r="T178" s="111"/>
      <c r="U178" s="110"/>
      <c r="V178" s="110"/>
      <c r="W178" s="17"/>
      <c r="X178" s="9"/>
    </row>
    <row r="179" spans="1:24" outlineLevel="1" x14ac:dyDescent="0.35">
      <c r="A179" s="170"/>
      <c r="B179" s="8"/>
      <c r="C179" s="18"/>
      <c r="D179" s="13"/>
      <c r="E179" s="18"/>
      <c r="F179" s="14"/>
      <c r="G179" s="79"/>
      <c r="H179" s="76"/>
      <c r="I179" s="14"/>
      <c r="J179" s="634" t="str">
        <f t="shared" si="10"/>
        <v>h</v>
      </c>
      <c r="K179" s="590">
        <v>0.35</v>
      </c>
      <c r="L179" s="586"/>
      <c r="O179" s="14"/>
      <c r="P179" s="14"/>
      <c r="Q179" s="14"/>
      <c r="R179" s="14"/>
      <c r="S179" s="16"/>
      <c r="T179" s="111"/>
      <c r="U179" s="110"/>
      <c r="V179" s="110"/>
      <c r="W179" s="17"/>
      <c r="X179" s="9"/>
    </row>
    <row r="180" spans="1:24" outlineLevel="1" x14ac:dyDescent="0.35">
      <c r="A180" s="170"/>
      <c r="B180" s="8"/>
      <c r="C180" s="18"/>
      <c r="D180" s="13"/>
      <c r="E180" s="18"/>
      <c r="F180" s="14"/>
      <c r="G180" s="79"/>
      <c r="H180" s="76"/>
      <c r="I180" s="14"/>
      <c r="J180" s="634" t="str">
        <f t="shared" si="10"/>
        <v>i</v>
      </c>
      <c r="K180" s="590">
        <v>0.35</v>
      </c>
      <c r="L180" s="586"/>
      <c r="O180" s="14"/>
      <c r="P180" s="14"/>
      <c r="Q180" s="14"/>
      <c r="R180" s="14"/>
      <c r="S180" s="16"/>
      <c r="T180" s="111"/>
      <c r="U180" s="110"/>
      <c r="V180" s="110"/>
      <c r="W180" s="17"/>
      <c r="X180" s="9"/>
    </row>
    <row r="181" spans="1:24" outlineLevel="1" x14ac:dyDescent="0.35">
      <c r="A181" s="170"/>
      <c r="B181" s="8"/>
      <c r="C181" s="18"/>
      <c r="D181" s="13"/>
      <c r="E181" s="18"/>
      <c r="F181" s="14"/>
      <c r="G181" s="79"/>
      <c r="H181" s="76"/>
      <c r="I181" s="14"/>
      <c r="J181" s="634" t="str">
        <f t="shared" si="10"/>
        <v>k</v>
      </c>
      <c r="K181" s="590">
        <v>0.35</v>
      </c>
      <c r="L181" s="586"/>
      <c r="O181" s="14"/>
      <c r="P181" s="14"/>
      <c r="Q181" s="14"/>
      <c r="R181" s="14"/>
      <c r="S181" s="16"/>
      <c r="T181" s="111"/>
      <c r="U181" s="110"/>
      <c r="V181" s="110"/>
      <c r="W181" s="17"/>
      <c r="X181" s="9"/>
    </row>
    <row r="182" spans="1:24" outlineLevel="1" x14ac:dyDescent="0.35">
      <c r="A182" s="170"/>
      <c r="B182" s="8"/>
      <c r="C182" s="18"/>
      <c r="D182" s="13"/>
      <c r="E182" s="18"/>
      <c r="F182" s="14"/>
      <c r="G182" s="79"/>
      <c r="H182" s="76"/>
      <c r="I182" s="14"/>
      <c r="J182" s="634" t="str">
        <f t="shared" si="10"/>
        <v>l</v>
      </c>
      <c r="K182" s="590">
        <v>0.35</v>
      </c>
      <c r="L182" s="586"/>
      <c r="O182" s="14"/>
      <c r="P182" s="14"/>
      <c r="Q182" s="14"/>
      <c r="R182" s="14"/>
      <c r="S182" s="16"/>
      <c r="T182" s="111"/>
      <c r="U182" s="110"/>
      <c r="V182" s="110"/>
      <c r="W182" s="17"/>
      <c r="X182" s="9"/>
    </row>
    <row r="183" spans="1:24" outlineLevel="1" x14ac:dyDescent="0.35">
      <c r="A183" s="170"/>
      <c r="B183" s="8"/>
      <c r="C183" s="18"/>
      <c r="D183" s="13"/>
      <c r="E183" s="18"/>
      <c r="F183" s="14"/>
      <c r="G183" s="79"/>
      <c r="H183" s="76"/>
      <c r="I183" s="14"/>
      <c r="J183" s="634" t="str">
        <f t="shared" si="10"/>
        <v>ms</v>
      </c>
      <c r="K183" s="590">
        <v>0.35</v>
      </c>
      <c r="L183" s="586"/>
      <c r="O183" s="14"/>
      <c r="P183" s="14"/>
      <c r="Q183" s="14"/>
      <c r="R183" s="14"/>
      <c r="S183" s="16"/>
      <c r="T183" s="111"/>
      <c r="U183" s="110"/>
      <c r="V183" s="110"/>
      <c r="W183" s="17"/>
      <c r="X183" s="9"/>
    </row>
    <row r="184" spans="1:24" outlineLevel="1" x14ac:dyDescent="0.35">
      <c r="A184" s="170"/>
      <c r="B184" s="8"/>
      <c r="C184" s="18"/>
      <c r="D184" s="13"/>
      <c r="E184" s="18"/>
      <c r="F184" s="14"/>
      <c r="G184" s="79"/>
      <c r="H184" s="76"/>
      <c r="I184" s="14"/>
      <c r="J184" s="634" t="str">
        <f t="shared" ref="J184:J193" si="11">G29</f>
        <v>o</v>
      </c>
      <c r="K184" s="590">
        <v>0.35</v>
      </c>
      <c r="L184" s="586"/>
      <c r="O184" s="14"/>
      <c r="P184" s="14"/>
      <c r="Q184" s="14"/>
      <c r="R184" s="14"/>
      <c r="S184" s="16"/>
      <c r="T184" s="111"/>
      <c r="U184" s="110"/>
      <c r="V184" s="110"/>
      <c r="W184" s="17"/>
      <c r="X184" s="9"/>
    </row>
    <row r="185" spans="1:24" outlineLevel="1" x14ac:dyDescent="0.35">
      <c r="A185" s="170"/>
      <c r="B185" s="8"/>
      <c r="C185" s="18"/>
      <c r="D185" s="13"/>
      <c r="E185" s="18"/>
      <c r="F185" s="14"/>
      <c r="G185" s="79"/>
      <c r="H185" s="76"/>
      <c r="I185" s="14"/>
      <c r="J185" s="634" t="str">
        <f t="shared" si="11"/>
        <v>od</v>
      </c>
      <c r="K185" s="590">
        <v>0.35</v>
      </c>
      <c r="L185" s="586"/>
      <c r="O185" s="14"/>
      <c r="P185" s="14"/>
      <c r="Q185" s="14"/>
      <c r="R185" s="14"/>
      <c r="S185" s="16"/>
      <c r="T185" s="111"/>
      <c r="U185" s="110"/>
      <c r="V185" s="110"/>
      <c r="W185" s="17"/>
      <c r="X185" s="9"/>
    </row>
    <row r="186" spans="1:24" outlineLevel="1" x14ac:dyDescent="0.35">
      <c r="A186" s="170"/>
      <c r="B186" s="8"/>
      <c r="C186" s="18"/>
      <c r="D186" s="13"/>
      <c r="E186" s="18"/>
      <c r="F186" s="14"/>
      <c r="G186" s="79"/>
      <c r="H186" s="76"/>
      <c r="I186" s="14"/>
      <c r="J186" s="634" t="str">
        <f t="shared" si="11"/>
        <v>of</v>
      </c>
      <c r="K186" s="590">
        <v>0.35</v>
      </c>
      <c r="L186" s="586"/>
      <c r="O186" s="14"/>
      <c r="P186" s="14"/>
      <c r="Q186" s="14"/>
      <c r="R186" s="14"/>
      <c r="S186" s="16"/>
      <c r="T186" s="111"/>
      <c r="U186" s="110"/>
      <c r="V186" s="110"/>
      <c r="W186" s="17"/>
      <c r="X186" s="9"/>
    </row>
    <row r="187" spans="1:24" outlineLevel="1" x14ac:dyDescent="0.35">
      <c r="A187" s="170"/>
      <c r="B187" s="8"/>
      <c r="C187" s="18"/>
      <c r="D187" s="13"/>
      <c r="E187" s="18"/>
      <c r="F187" s="14"/>
      <c r="G187" s="79"/>
      <c r="H187" s="76"/>
      <c r="I187" s="14"/>
      <c r="J187" s="634" t="str">
        <f t="shared" si="11"/>
        <v>r</v>
      </c>
      <c r="K187" s="590">
        <v>0.35</v>
      </c>
      <c r="L187" s="586"/>
      <c r="O187" s="14"/>
      <c r="P187" s="14"/>
      <c r="Q187" s="14"/>
      <c r="R187" s="14"/>
      <c r="S187" s="16"/>
      <c r="T187" s="111"/>
      <c r="U187" s="110"/>
      <c r="V187" s="110"/>
      <c r="W187" s="17"/>
      <c r="X187" s="9"/>
    </row>
    <row r="188" spans="1:24" outlineLevel="1" x14ac:dyDescent="0.35">
      <c r="A188" s="170"/>
      <c r="B188" s="8"/>
      <c r="C188" s="18"/>
      <c r="D188" s="13"/>
      <c r="E188" s="18"/>
      <c r="F188" s="14"/>
      <c r="G188" s="79"/>
      <c r="H188" s="76"/>
      <c r="I188" s="14"/>
      <c r="J188" s="634" t="str">
        <f t="shared" si="11"/>
        <v>rd</v>
      </c>
      <c r="K188" s="590">
        <v>0.35</v>
      </c>
      <c r="L188" s="586"/>
      <c r="O188" s="14"/>
      <c r="P188" s="14"/>
      <c r="Q188" s="14"/>
      <c r="R188" s="14"/>
      <c r="S188" s="16"/>
      <c r="T188" s="111"/>
      <c r="U188" s="110"/>
      <c r="V188" s="110"/>
      <c r="W188" s="17"/>
      <c r="X188" s="9"/>
    </row>
    <row r="189" spans="1:24" outlineLevel="1" x14ac:dyDescent="0.35">
      <c r="A189" s="170"/>
      <c r="B189" s="8"/>
      <c r="C189" s="18"/>
      <c r="D189" s="13"/>
      <c r="E189" s="18"/>
      <c r="F189" s="14"/>
      <c r="G189" s="79"/>
      <c r="H189" s="76"/>
      <c r="I189" s="14"/>
      <c r="J189" s="634" t="str">
        <f t="shared" si="11"/>
        <v>v</v>
      </c>
      <c r="K189" s="590">
        <v>0.35</v>
      </c>
      <c r="L189" s="586"/>
      <c r="O189" s="14"/>
      <c r="P189" s="14"/>
      <c r="Q189" s="14"/>
      <c r="R189" s="14"/>
      <c r="S189" s="16"/>
      <c r="T189" s="111"/>
      <c r="U189" s="110"/>
      <c r="V189" s="110"/>
      <c r="W189" s="17"/>
      <c r="X189" s="9"/>
    </row>
    <row r="190" spans="1:24" outlineLevel="1" x14ac:dyDescent="0.35">
      <c r="A190" s="170"/>
      <c r="B190" s="8"/>
      <c r="C190" s="18"/>
      <c r="D190" s="13"/>
      <c r="E190" s="18"/>
      <c r="F190" s="14"/>
      <c r="G190" s="79"/>
      <c r="H190" s="76"/>
      <c r="I190" s="14"/>
      <c r="J190" s="634" t="str">
        <f t="shared" si="11"/>
        <v>w</v>
      </c>
      <c r="K190" s="590">
        <v>0.35</v>
      </c>
      <c r="L190" s="586"/>
      <c r="O190" s="14"/>
      <c r="P190" s="14"/>
      <c r="Q190" s="14"/>
      <c r="R190" s="14"/>
      <c r="S190" s="16"/>
      <c r="T190" s="111"/>
      <c r="U190" s="110"/>
      <c r="V190" s="110"/>
      <c r="W190" s="17"/>
      <c r="X190" s="9"/>
    </row>
    <row r="191" spans="1:24" outlineLevel="1" x14ac:dyDescent="0.35">
      <c r="A191" s="170"/>
      <c r="B191" s="8"/>
      <c r="C191" s="18"/>
      <c r="D191" s="13"/>
      <c r="E191" s="18"/>
      <c r="F191" s="14"/>
      <c r="G191" s="79"/>
      <c r="H191" s="76"/>
      <c r="I191" s="14"/>
      <c r="J191" s="634" t="str">
        <f t="shared" si="11"/>
        <v>wd</v>
      </c>
      <c r="K191" s="590">
        <v>0.35</v>
      </c>
      <c r="L191" s="586"/>
      <c r="O191" s="14"/>
      <c r="P191" s="14"/>
      <c r="Q191" s="14"/>
      <c r="R191" s="14"/>
      <c r="S191" s="16"/>
      <c r="T191" s="111"/>
      <c r="U191" s="110"/>
      <c r="V191" s="110"/>
      <c r="W191" s="17"/>
      <c r="X191" s="9"/>
    </row>
    <row r="192" spans="1:24" outlineLevel="1" x14ac:dyDescent="0.35">
      <c r="A192" s="170"/>
      <c r="B192" s="8"/>
      <c r="C192" s="18"/>
      <c r="D192" s="13"/>
      <c r="E192" s="18"/>
      <c r="F192" s="14"/>
      <c r="G192" s="79"/>
      <c r="H192" s="76"/>
      <c r="I192" s="14"/>
      <c r="J192" s="634" t="str">
        <f t="shared" si="11"/>
        <v>z</v>
      </c>
      <c r="K192" s="590">
        <v>0.35</v>
      </c>
      <c r="L192" s="586"/>
      <c r="O192" s="14"/>
      <c r="P192" s="14"/>
      <c r="Q192" s="14"/>
      <c r="R192" s="14"/>
      <c r="S192" s="16"/>
      <c r="T192" s="111"/>
      <c r="U192" s="110"/>
      <c r="V192" s="110"/>
      <c r="W192" s="17"/>
      <c r="X192" s="9"/>
    </row>
    <row r="193" spans="1:24" outlineLevel="1" x14ac:dyDescent="0.35">
      <c r="A193" s="170"/>
      <c r="B193" s="8"/>
      <c r="C193" s="18"/>
      <c r="D193" s="13"/>
      <c r="E193" s="18"/>
      <c r="F193" s="14"/>
      <c r="G193" s="79"/>
      <c r="H193" s="76"/>
      <c r="I193" s="14"/>
      <c r="J193" s="634" t="str">
        <f t="shared" si="11"/>
        <v>zd</v>
      </c>
      <c r="K193" s="590">
        <v>0.35</v>
      </c>
      <c r="L193" s="586"/>
      <c r="O193" s="14"/>
      <c r="P193" s="14"/>
      <c r="Q193" s="14"/>
      <c r="R193" s="14"/>
      <c r="S193" s="16"/>
      <c r="T193" s="111"/>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35">
      <c r="A195" s="170"/>
      <c r="B195" s="8"/>
      <c r="C195" s="18"/>
      <c r="D195" s="18"/>
      <c r="E195" s="18"/>
      <c r="F195" s="18"/>
      <c r="G195" s="54" t="s">
        <v>1232</v>
      </c>
      <c r="H195" s="18"/>
      <c r="I195" s="18"/>
      <c r="J195" s="18"/>
      <c r="K195" s="18"/>
      <c r="L195" s="23"/>
      <c r="M195" s="23"/>
      <c r="N195" s="23"/>
      <c r="O195" s="23"/>
      <c r="P195" s="23"/>
      <c r="Q195" s="23"/>
      <c r="R195" s="23"/>
      <c r="S195" s="23"/>
      <c r="T195" s="23"/>
      <c r="U195" s="23"/>
      <c r="V195" s="23"/>
      <c r="W195" s="17"/>
      <c r="X195" s="9"/>
    </row>
    <row r="196" spans="1:24" outlineLevel="1" x14ac:dyDescent="0.3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3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3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3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3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3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3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3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3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3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3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3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3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3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3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3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3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3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3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47" workbookViewId="0">
      <selection activeCell="T57" sqref="T57"/>
    </sheetView>
    <sheetView workbookViewId="1"/>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1036</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1037</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1038</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1039</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1040</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1041</v>
      </c>
      <c r="K31" s="24" t="s">
        <v>1042</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1043</v>
      </c>
      <c r="H34" s="38"/>
      <c r="I34" s="717" t="s">
        <v>1044</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1045</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1046</v>
      </c>
      <c r="H36" s="38"/>
      <c r="I36" s="717" t="s">
        <v>1047</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1048</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1050</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1051</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1052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1053</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1054</v>
      </c>
      <c r="J52" s="577" t="s">
        <v>1055</v>
      </c>
      <c r="K52" s="101" t="s">
        <v>1056</v>
      </c>
      <c r="L52" s="24"/>
      <c r="M52" s="18" t="s">
        <v>1057</v>
      </c>
      <c r="N52" s="18"/>
      <c r="O52" s="24"/>
      <c r="P52" s="23" t="s">
        <v>1058</v>
      </c>
      <c r="Q52" s="24"/>
      <c r="R52" s="18" t="s">
        <v>1059</v>
      </c>
      <c r="S52" s="24"/>
      <c r="T52" s="806" t="s">
        <v>1174</v>
      </c>
      <c r="U52" s="23"/>
      <c r="V52" s="23"/>
      <c r="W52" s="17"/>
      <c r="X52" s="9"/>
    </row>
    <row r="53" spans="1:24" ht="13" customHeight="1" x14ac:dyDescent="0.35">
      <c r="A53" s="7"/>
      <c r="B53" s="8"/>
      <c r="C53" s="18"/>
      <c r="D53" s="18"/>
      <c r="E53" s="18"/>
      <c r="F53" s="18"/>
      <c r="G53" s="18"/>
      <c r="H53" s="18"/>
      <c r="I53" s="24" t="s">
        <v>1060</v>
      </c>
      <c r="J53" s="24" t="s">
        <v>1061</v>
      </c>
      <c r="K53" s="24" t="s">
        <v>1062</v>
      </c>
      <c r="L53" s="24"/>
      <c r="M53" s="18" t="s">
        <v>1063</v>
      </c>
      <c r="N53" s="18" t="s">
        <v>1064</v>
      </c>
      <c r="O53" s="24"/>
      <c r="P53" s="23" t="s">
        <v>1065</v>
      </c>
      <c r="Q53" s="24"/>
      <c r="R53" s="18" t="s">
        <v>1066</v>
      </c>
      <c r="S53" s="24"/>
      <c r="T53" s="806" t="s">
        <v>1175</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1067</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75</v>
      </c>
      <c r="J57" s="723">
        <v>3.35</v>
      </c>
      <c r="K57" s="100">
        <v>0.01</v>
      </c>
      <c r="L57" s="516"/>
      <c r="M57" s="98">
        <v>0.23699999999999999</v>
      </c>
      <c r="N57" s="721"/>
      <c r="O57" s="516"/>
      <c r="P57" s="98">
        <v>0.37</v>
      </c>
      <c r="Q57" s="724"/>
      <c r="R57" s="98">
        <v>1</v>
      </c>
      <c r="S57" s="516"/>
      <c r="T57" s="808">
        <f t="shared" si="0"/>
        <v>0.14400000000000002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0.14000000000000001</v>
      </c>
      <c r="Q58" s="724"/>
      <c r="R58" s="98">
        <v>1</v>
      </c>
      <c r="S58" s="516"/>
      <c r="T58" s="808">
        <f t="shared" si="0"/>
        <v>0.2</v>
      </c>
      <c r="U58" s="31"/>
      <c r="V58" s="31"/>
      <c r="W58" s="725"/>
      <c r="X58" s="9"/>
    </row>
    <row r="59" spans="1:24" ht="13" customHeight="1" x14ac:dyDescent="0.35">
      <c r="A59" s="7"/>
      <c r="B59" s="8"/>
      <c r="C59" s="18"/>
      <c r="D59" s="18"/>
      <c r="E59" s="18"/>
      <c r="F59" s="27"/>
      <c r="G59" s="721"/>
      <c r="H59" s="722" t="s">
        <v>132</v>
      </c>
      <c r="I59" s="136">
        <v>150</v>
      </c>
      <c r="J59" s="723">
        <v>1.8</v>
      </c>
      <c r="K59" s="100">
        <v>0.01</v>
      </c>
      <c r="L59" s="516"/>
      <c r="M59" s="98">
        <v>0.23699999999999999</v>
      </c>
      <c r="N59" s="721"/>
      <c r="O59" s="516"/>
      <c r="P59" s="98">
        <v>0.12</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300</v>
      </c>
      <c r="J60" s="723">
        <v>0.75</v>
      </c>
      <c r="K60" s="100">
        <v>0.01</v>
      </c>
      <c r="L60" s="516"/>
      <c r="M60" s="98">
        <v>0.23699999999999999</v>
      </c>
      <c r="N60" s="721"/>
      <c r="O60" s="516"/>
      <c r="P60" s="98">
        <v>0.23</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1068</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1069</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1070</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1071</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1072</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1073</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1074</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1075</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1076</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1077</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1078</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1079</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1080</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1081</v>
      </c>
      <c r="J188" s="24" t="s">
        <v>1082</v>
      </c>
      <c r="K188" s="24" t="s">
        <v>1083</v>
      </c>
      <c r="L188" s="24" t="s">
        <v>1084</v>
      </c>
      <c r="M188" s="24" t="s">
        <v>1085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1086</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1087</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1088</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1089</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1090</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G23" sqref="F23:G26"/>
    </sheetView>
    <sheetView workbookViewId="1"/>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983</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43628</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161</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43684</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217</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43733</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266</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43753</v>
      </c>
      <c r="G26" s="622">
        <v>43753</v>
      </c>
      <c r="H26" s="2">
        <f>G26</f>
        <v>43753</v>
      </c>
      <c r="I26" s="622">
        <v>43753</v>
      </c>
      <c r="J26" s="2">
        <f>I26</f>
        <v>43753</v>
      </c>
      <c r="K26" s="622">
        <v>43753</v>
      </c>
      <c r="L26" s="2">
        <f>K26</f>
        <v>43753</v>
      </c>
      <c r="M26" s="622">
        <v>43753</v>
      </c>
      <c r="N26" s="2">
        <f t="shared" si="0"/>
        <v>43753</v>
      </c>
      <c r="O26" s="2">
        <f t="shared" si="0"/>
        <v>43753</v>
      </c>
      <c r="P26" t="s">
        <v>984</v>
      </c>
      <c r="T26" t="s">
        <v>372</v>
      </c>
      <c r="U26" s="680">
        <f t="shared" si="2"/>
        <v>287</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982</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1027</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1027</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1027</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1027</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745</v>
      </c>
      <c r="H95" s="828"/>
      <c r="I95" s="828"/>
      <c r="J95" s="828"/>
      <c r="K95" s="828" t="s">
        <v>746</v>
      </c>
      <c r="L95" s="828"/>
      <c r="M95" s="828" t="s">
        <v>747</v>
      </c>
      <c r="N95" s="828"/>
      <c r="O95" s="18"/>
      <c r="P95" s="23"/>
      <c r="Q95" s="23"/>
      <c r="R95" s="23"/>
      <c r="S95" s="23"/>
      <c r="T95" s="23"/>
      <c r="U95" s="18" t="s">
        <v>1026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1009</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1034</v>
      </c>
      <c r="R112" s="3"/>
      <c r="S112" s="3"/>
      <c r="T112" s="3" t="s">
        <v>1009</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21" priority="2">
      <formula>(F23&lt;F22)</formula>
    </cfRule>
  </conditionalFormatting>
  <conditionalFormatting sqref="F22:N22 L23:N28 G27:K28 F27:F31 G29:N30 G31:O31">
    <cfRule type="expression" dxfId="20" priority="5">
      <formula>(F22&lt;F21)</formula>
    </cfRule>
  </conditionalFormatting>
  <conditionalFormatting sqref="G21:O21 G22:J22 L22:N22 O22:O30 J23:J26">
    <cfRule type="expression" dxfId="19" priority="141">
      <formula>(G21&lt;#REF!)</formula>
    </cfRule>
  </conditionalFormatting>
  <conditionalFormatting sqref="K22">
    <cfRule type="expression" dxfId="18" priority="139">
      <formula>(K22&lt;#REF!)</formula>
    </cfRule>
  </conditionalFormatting>
  <conditionalFormatting sqref="K23:K26">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351" workbookViewId="0">
      <selection activeCell="K346" sqref="K346:Z445"/>
    </sheetView>
    <sheetView tabSelected="1" topLeftCell="B920" workbookViewId="1">
      <selection activeCell="L1035" sqref="L1035:P10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1148</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971</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0.2857142857142857</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1</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1161</v>
      </c>
      <c r="I55" s="92"/>
      <c r="J55" s="90"/>
      <c r="K55" s="221" t="s">
        <v>980</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979</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981</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1162</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customHeight="1" outlineLevel="1" x14ac:dyDescent="0.3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15"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customHeight="1" outlineLevel="1" x14ac:dyDescent="0.3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1117</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t="s">
        <v>795</v>
      </c>
      <c r="H81" s="93"/>
      <c r="I81" s="93"/>
      <c r="J81" s="100">
        <v>4.0000000000000001E-3</v>
      </c>
      <c r="K81" s="93" t="s">
        <v>985</v>
      </c>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1092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1093</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937</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938</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940</v>
      </c>
      <c r="K117" s="101"/>
      <c r="L117" s="101"/>
      <c r="M117" s="101"/>
      <c r="N117" s="101"/>
      <c r="O117" s="101"/>
      <c r="P117" s="101"/>
      <c r="Q117" s="101"/>
      <c r="R117" s="101"/>
      <c r="S117" s="24"/>
      <c r="T117" s="101" t="s">
        <v>1102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1098</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1029</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1029</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1029</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1029</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939</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1222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1128</v>
      </c>
      <c r="M182" s="119" t="s">
        <v>1130</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1129</v>
      </c>
      <c r="M183" s="119" t="s">
        <v>1130</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1131</v>
      </c>
      <c r="L184" s="119" t="s">
        <v>75</v>
      </c>
      <c r="M184" s="119" t="s">
        <v>1130</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1131</v>
      </c>
      <c r="L185" s="119" t="s">
        <v>76</v>
      </c>
      <c r="M185" s="119" t="s">
        <v>1130</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1131</v>
      </c>
      <c r="L186" s="119" t="s">
        <v>77</v>
      </c>
      <c r="M186" s="119" t="s">
        <v>1130</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1131</v>
      </c>
      <c r="L187" s="119" t="s">
        <v>148</v>
      </c>
      <c r="M187" s="119" t="s">
        <v>1130</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1130</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1130</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1130</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1130</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1227</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1228</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1097</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1170</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1007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1098</v>
      </c>
      <c r="T231" s="24"/>
      <c r="U231" s="24"/>
      <c r="V231" s="24" t="s">
        <v>357</v>
      </c>
      <c r="W231" s="24" t="s">
        <v>358</v>
      </c>
      <c r="X231" s="24" t="s">
        <v>360</v>
      </c>
      <c r="Y231" s="24" t="s">
        <v>361</v>
      </c>
      <c r="Z231" s="24" t="s">
        <v>362</v>
      </c>
      <c r="AA231" s="24" t="s">
        <v>364</v>
      </c>
      <c r="AB231" s="24" t="s">
        <v>860</v>
      </c>
      <c r="AC231" s="24" t="s">
        <v>861</v>
      </c>
      <c r="AD231" s="24" t="s">
        <v>1098</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341.66800000000001</v>
      </c>
      <c r="L233" s="245">
        <f t="shared" si="7"/>
        <v>341.66800000000001</v>
      </c>
      <c r="M233" s="245">
        <f t="shared" si="7"/>
        <v>341.66800000000001</v>
      </c>
      <c r="N233" s="245">
        <f t="shared" si="7"/>
        <v>341.66800000000001</v>
      </c>
      <c r="O233" s="136">
        <v>341.66800000000001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375.61450000000002</v>
      </c>
      <c r="L234" s="245">
        <f t="shared" si="7"/>
        <v>375.61450000000002</v>
      </c>
      <c r="M234" s="245">
        <f t="shared" si="7"/>
        <v>375.61450000000002</v>
      </c>
      <c r="N234" s="245">
        <f t="shared" si="7"/>
        <v>375.61450000000002</v>
      </c>
      <c r="O234" s="136">
        <v>375.61450000000002</v>
      </c>
      <c r="P234" s="136">
        <v>0</v>
      </c>
      <c r="Q234" s="136">
        <v>0</v>
      </c>
      <c r="R234" s="136">
        <v>0</v>
      </c>
      <c r="S234" s="136">
        <v>0</v>
      </c>
      <c r="T234" s="88"/>
      <c r="U234" s="103" t="s">
        <v>131</v>
      </c>
      <c r="V234" s="6">
        <f t="shared" si="8"/>
        <v>14.115514285714319</v>
      </c>
      <c r="W234" s="137">
        <f>0.7*$Z234*(L234/$O234)</f>
        <v>17.965200000000042</v>
      </c>
      <c r="X234" s="6">
        <f t="shared" si="9"/>
        <v>23.098114285714338</v>
      </c>
      <c r="Y234" s="6">
        <f>$Z234*(N234/$O234)</f>
        <v>25.664571428571488</v>
      </c>
      <c r="Z234" s="137">
        <v>25.664571428571488</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381.80349999999999</v>
      </c>
      <c r="L235" s="245">
        <f t="shared" si="7"/>
        <v>381.80349999999999</v>
      </c>
      <c r="M235" s="245">
        <f t="shared" si="7"/>
        <v>381.80349999999999</v>
      </c>
      <c r="N235" s="245">
        <f t="shared" si="7"/>
        <v>381.80349999999999</v>
      </c>
      <c r="O235" s="136">
        <v>381.80349999999999</v>
      </c>
      <c r="P235" s="136">
        <v>0</v>
      </c>
      <c r="Q235" s="136">
        <v>0</v>
      </c>
      <c r="R235" s="136">
        <v>0</v>
      </c>
      <c r="S235" s="136">
        <v>0</v>
      </c>
      <c r="T235" s="88"/>
      <c r="U235" s="103" t="s">
        <v>132</v>
      </c>
      <c r="V235" s="6">
        <f t="shared" si="8"/>
        <v>27.797726785714303</v>
      </c>
      <c r="W235" s="6">
        <f t="shared" ref="W235:W243" si="11">0.85*$Z235*(L235/$O235)</f>
        <v>42.960123214285737</v>
      </c>
      <c r="X235" s="6">
        <f t="shared" si="9"/>
        <v>45.487189285714315</v>
      </c>
      <c r="Y235" s="6">
        <f>$Z235*(N235/$O235)</f>
        <v>50.541321428571457</v>
      </c>
      <c r="Z235" s="137">
        <v>50.541321428571457</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540.89149999999995</v>
      </c>
      <c r="L236" s="245">
        <f t="shared" si="7"/>
        <v>540.89149999999995</v>
      </c>
      <c r="M236" s="245">
        <f t="shared" si="7"/>
        <v>540.89149999999995</v>
      </c>
      <c r="N236" s="245">
        <f t="shared" si="7"/>
        <v>540.89149999999995</v>
      </c>
      <c r="O236" s="136">
        <v>540.89149999999995</v>
      </c>
      <c r="P236" s="136">
        <v>0</v>
      </c>
      <c r="Q236" s="136">
        <v>0</v>
      </c>
      <c r="R236" s="136">
        <v>0</v>
      </c>
      <c r="S236" s="136">
        <v>0</v>
      </c>
      <c r="T236" s="88"/>
      <c r="U236" s="103" t="s">
        <v>133</v>
      </c>
      <c r="V236" s="6">
        <f t="shared" si="8"/>
        <v>32.33447799999994</v>
      </c>
      <c r="W236" s="6">
        <f t="shared" si="11"/>
        <v>49.9714659999999</v>
      </c>
      <c r="X236" s="6">
        <f t="shared" si="9"/>
        <v>52.9109639999999</v>
      </c>
      <c r="Y236" s="137">
        <f>0.7*$Z236*(N236/$O236)</f>
        <v>41.15297199999992</v>
      </c>
      <c r="Z236" s="137">
        <v>58.789959999999887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770</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771</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772</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773</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774</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775</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1170</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1007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1213</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1098</v>
      </c>
      <c r="T345" s="24"/>
      <c r="U345" s="24"/>
      <c r="V345" s="24" t="s">
        <v>357</v>
      </c>
      <c r="W345" s="24" t="s">
        <v>358</v>
      </c>
      <c r="X345" s="24" t="s">
        <v>360</v>
      </c>
      <c r="Y345" s="24" t="s">
        <v>361</v>
      </c>
      <c r="Z345" s="24" t="s">
        <v>362</v>
      </c>
      <c r="AA345" s="24" t="s">
        <v>364</v>
      </c>
      <c r="AB345" s="24" t="s">
        <v>860</v>
      </c>
      <c r="AC345" s="24" t="s">
        <v>861</v>
      </c>
      <c r="AD345" s="24" t="s">
        <v>1098</v>
      </c>
      <c r="AE345" s="24" t="s">
        <v>362</v>
      </c>
      <c r="AF345" s="24" t="s">
        <v>362</v>
      </c>
      <c r="AG345" s="17"/>
      <c r="AH345" s="9"/>
      <c r="AJ345" s="25" t="s">
        <v>1214</v>
      </c>
      <c r="AK345" s="24" t="s">
        <v>1215</v>
      </c>
      <c r="AL345" s="24" t="s">
        <v>1216</v>
      </c>
      <c r="AM345" s="24" t="s">
        <v>1217</v>
      </c>
      <c r="AN345" s="24" t="s">
        <v>1218</v>
      </c>
      <c r="AO345" s="24" t="s">
        <v>1219</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796</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11.10542356071641</v>
      </c>
      <c r="AM347" s="817">
        <f>AK347*(1-$AN347)*(1-(1-$I495)^$AJ347)+AL347*(1-$AN347)*AJ347*(1-(((1 -(1 -$I495)^($AJ347+1)) /$I495-1)/$AJ347))</f>
        <v>3.0516185122376456</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649.52549999999997</v>
      </c>
      <c r="L348" s="245">
        <f t="shared" si="34"/>
        <v>649.52549999999997</v>
      </c>
      <c r="M348" s="245">
        <f t="shared" si="34"/>
        <v>649.52549999999997</v>
      </c>
      <c r="N348" s="245">
        <f t="shared" si="35"/>
        <v>649.52549999999997</v>
      </c>
      <c r="O348" s="136">
        <v>649.52549999999997</v>
      </c>
      <c r="P348" s="136">
        <v>0</v>
      </c>
      <c r="Q348" s="136">
        <v>0</v>
      </c>
      <c r="R348" s="136">
        <v>0</v>
      </c>
      <c r="S348" s="136">
        <v>0</v>
      </c>
      <c r="T348" s="88"/>
      <c r="U348" s="103" t="s">
        <v>131</v>
      </c>
      <c r="V348" s="6">
        <f t="shared" si="36"/>
        <v>14.904002142857133</v>
      </c>
      <c r="W348" s="137">
        <f>0.7*$Z348*(L348/$O348)</f>
        <v>18.968729999999987</v>
      </c>
      <c r="X348" s="6">
        <f t="shared" si="37"/>
        <v>24.388367142857124</v>
      </c>
      <c r="Y348" s="6">
        <f>$Z348*(N348/$O348)</f>
        <v>27.098185714285695</v>
      </c>
      <c r="Z348" s="137">
        <v>27.098185714285695</v>
      </c>
      <c r="AA348" s="137">
        <v>0</v>
      </c>
      <c r="AB348" s="137">
        <v>0</v>
      </c>
      <c r="AC348" s="137">
        <v>0</v>
      </c>
      <c r="AD348" s="137">
        <v>0</v>
      </c>
      <c r="AE348" s="88">
        <v>1071</v>
      </c>
      <c r="AF348" s="88">
        <v>50</v>
      </c>
      <c r="AG348" s="17"/>
      <c r="AH348" s="9"/>
      <c r="AI348" s="622">
        <v>43606</v>
      </c>
      <c r="AJ348">
        <f t="shared" si="39"/>
        <v>22</v>
      </c>
      <c r="AK348">
        <f t="shared" ref="AK348:AK355" si="40">(AK347+AL347*AJ347)*(1-AN347)-AM347</f>
        <v>361.08741309154135</v>
      </c>
      <c r="AL348" cm="1">
        <f t="array" ref="AL348">IF(AK348&lt;=INDEX(K234:S234,$AL$344),INDEX(V234:AD234,$AL$344)*(AK348/INDEX(K234:S234,$AL$344)),IF(AK348&lt;=INDEX(K348:S348,$AL$344),INDEX(V234:AD234,$AL$344)+(INDEX(V348:AD348,$AL$344)-INDEX(V234:AD234,$AL$344))/(INDEX(K348:S348,$AL$344)-INDEX(K234:S234,$AL$344))*(AK348-INDEX(K234:S234,$AL$344)),INDEX(V348:AD348,$AL$344)))</f>
        <v>24.671980728235898</v>
      </c>
      <c r="AM348" s="817">
        <f t="shared" ref="AM348:AM355" si="41">AK348*(1-$AN348)*(1-(1-$I496)^$AJ348)+AL348*(1-$AN348)*AJ348*(1-(((1 -(1 -$I496)^($AJ348+1)) /$I496-1)/$AJ348))</f>
        <v>9.1387400178082245</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947.072</v>
      </c>
      <c r="L349" s="245">
        <f t="shared" si="34"/>
        <v>947.072</v>
      </c>
      <c r="M349" s="245">
        <f t="shared" si="34"/>
        <v>947.072</v>
      </c>
      <c r="N349" s="245">
        <f t="shared" si="35"/>
        <v>947.072</v>
      </c>
      <c r="O349" s="136">
        <v>947.072</v>
      </c>
      <c r="P349" s="136">
        <v>0</v>
      </c>
      <c r="Q349" s="136">
        <v>0</v>
      </c>
      <c r="R349" s="136">
        <v>0</v>
      </c>
      <c r="S349" s="136">
        <v>0</v>
      </c>
      <c r="T349" s="88"/>
      <c r="U349" s="103" t="s">
        <v>132</v>
      </c>
      <c r="V349" s="6">
        <f t="shared" si="36"/>
        <v>32.929266071428565</v>
      </c>
      <c r="W349" s="6">
        <f t="shared" ref="W349:W357" si="42">0.85*$Z349*(L349/$O349)</f>
        <v>50.890683928571413</v>
      </c>
      <c r="X349" s="6">
        <f t="shared" si="37"/>
        <v>53.884253571428552</v>
      </c>
      <c r="Y349" s="6">
        <f>$Z349*(N349/$O349)</f>
        <v>59.871392857142837</v>
      </c>
      <c r="Z349" s="137">
        <v>59.871392857142837</v>
      </c>
      <c r="AA349" s="137">
        <v>0</v>
      </c>
      <c r="AB349" s="137">
        <v>0</v>
      </c>
      <c r="AC349" s="137">
        <v>0</v>
      </c>
      <c r="AD349" s="137">
        <v>0</v>
      </c>
      <c r="AE349" s="88">
        <v>1300</v>
      </c>
      <c r="AF349" s="88">
        <v>55</v>
      </c>
      <c r="AG349" s="17"/>
      <c r="AH349" s="9"/>
      <c r="AI349" s="622">
        <v>43628</v>
      </c>
      <c r="AJ349">
        <f t="shared" si="39"/>
        <v>56</v>
      </c>
      <c r="AK349">
        <f t="shared" si="40"/>
        <v>578.37740290546708</v>
      </c>
      <c r="AL349" cm="1">
        <f t="array" ref="AL349">IF(AK349&lt;=INDEX(K235:S235,$AL$344),INDEX(V235:AD235,$AL$344)*(AK349/INDEX(K235:S235,$AL$344)),IF(AK349&lt;=INDEX(K349:S349,$AL$344),INDEX(V235:AD235,$AL$344)+(INDEX(V349:AD349,$AL$344)-INDEX(V235:AD235,$AL$344))/(INDEX(K349:S349,$AL$344)-INDEX(K235:S235,$AL$344))*(AK349-INDEX(K235:S235,$AL$344)),INDEX(V349:AD349,$AL$344)))</f>
        <v>53.785883181262548</v>
      </c>
      <c r="AM349" s="817">
        <f t="shared" si="41"/>
        <v>128.94424931630527</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1979.588</v>
      </c>
      <c r="L350" s="245">
        <f t="shared" si="34"/>
        <v>1979.588</v>
      </c>
      <c r="M350" s="245">
        <f t="shared" si="34"/>
        <v>1979.588</v>
      </c>
      <c r="N350" s="245">
        <f t="shared" si="35"/>
        <v>1979.588</v>
      </c>
      <c r="O350" s="136">
        <v>1979.588</v>
      </c>
      <c r="P350" s="136">
        <v>0</v>
      </c>
      <c r="Q350" s="136">
        <v>0</v>
      </c>
      <c r="R350" s="136">
        <v>0</v>
      </c>
      <c r="S350" s="136">
        <v>0</v>
      </c>
      <c r="T350" s="88"/>
      <c r="U350" s="103" t="s">
        <v>133</v>
      </c>
      <c r="V350" s="6">
        <f t="shared" si="36"/>
        <v>38.090426000000065</v>
      </c>
      <c r="W350" s="6">
        <f t="shared" si="42"/>
        <v>58.867022000000091</v>
      </c>
      <c r="X350" s="6">
        <f t="shared" si="37"/>
        <v>62.3297880000001</v>
      </c>
      <c r="Y350" s="137">
        <f>0.7*$Z350*(N350/$O350)</f>
        <v>48.478724000000078</v>
      </c>
      <c r="Z350" s="137">
        <v>69.255320000000111</v>
      </c>
      <c r="AA350" s="137">
        <v>0</v>
      </c>
      <c r="AB350" s="137">
        <v>0</v>
      </c>
      <c r="AC350" s="137">
        <v>0</v>
      </c>
      <c r="AD350" s="137">
        <v>0</v>
      </c>
      <c r="AE350" s="88">
        <v>1500</v>
      </c>
      <c r="AF350" s="88">
        <v>86</v>
      </c>
      <c r="AG350" s="17"/>
      <c r="AH350" s="9"/>
      <c r="AI350" s="622">
        <v>43684</v>
      </c>
      <c r="AJ350">
        <f t="shared" si="39"/>
        <v>49</v>
      </c>
      <c r="AK350">
        <f t="shared" si="40"/>
        <v>2563.8458964758224</v>
      </c>
      <c r="AL350" cm="1">
        <f t="array" ref="AL350">IF(AK350&lt;=INDEX(K236:S236,$AL$344),INDEX(V236:AD236,$AL$344)*(AK350/INDEX(K236:S236,$AL$344)),IF(AK350&lt;=INDEX(K350:S350,$AL$344),INDEX(V236:AD236,$AL$344)+(INDEX(V350:AD350,$AL$344)-INDEX(V236:AD236,$AL$344))/(INDEX(K350:S350,$AL$344)-INDEX(K236:S236,$AL$344))*(AK350-INDEX(K236:S236,$AL$344)),INDEX(V350:AD350,$AL$344)))</f>
        <v>69.255320000000111</v>
      </c>
      <c r="AM350" s="817">
        <f t="shared" si="41"/>
        <v>445.27336464249311</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4022.7440677143777</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934.47435545958001</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6204.7591122548029</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1294.596018835728</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4938.063093419074</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784.97311772023113</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4191.7899756988427</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401.50312940971196</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3835.2868462891306</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260.64845330504676</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768</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769</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770</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771</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772</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773</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774</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775</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0.88</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0.68014514059228337</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0.56733314119896172</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0.61972530683850524</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1112</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0.108</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1097</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0.21</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233">
        <v>0.05</v>
      </c>
      <c r="W520" s="93"/>
      <c r="X520" s="233">
        <v>0.19</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233">
        <v>0.15</v>
      </c>
      <c r="W521" s="93"/>
      <c r="X521" s="233">
        <v>0.17</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0.05</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0.15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0.05</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0.15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0.05</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0.15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0.05</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0.15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0.05</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0.15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0.05</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0.15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0.05</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0.15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0.05</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0.15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0.05</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0.15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986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989</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987</v>
      </c>
      <c r="J633" s="88"/>
      <c r="K633" s="88"/>
      <c r="L633" s="88" t="s">
        <v>1008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988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796</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0.70000000000000007</v>
      </c>
      <c r="T656" s="546">
        <f t="shared" si="84"/>
        <v>0.63</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0.73</v>
      </c>
      <c r="T657" s="546">
        <f t="shared" si="84"/>
        <v>0.54999999999999993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0.63</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0.54999999999999993</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768</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0.63</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0.55999999999999994</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769</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0.63</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0.53999999999999992</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770</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0.63</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0.54999999999999993</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771</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0.63</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0.54999999999999993</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772</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0.63</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0.54999999999999993</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773</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0.63</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0.55999999999999994</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774</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0.63</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0.56999999999999995</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775</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0.63</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0.56999999999999995</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1097</v>
      </c>
      <c r="V772" s="93"/>
      <c r="W772" s="93"/>
      <c r="X772" s="93"/>
      <c r="Y772" s="93"/>
      <c r="Z772" s="93"/>
      <c r="AA772" s="14"/>
      <c r="AB772" s="14"/>
      <c r="AC772" s="14"/>
      <c r="AD772" s="14"/>
      <c r="AE772" s="17"/>
      <c r="AF772" s="9"/>
    </row>
    <row r="773" spans="1:58" ht="13.4" customHeight="1" outlineLevel="1" x14ac:dyDescent="0.3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768</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769</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770</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450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customHeight="1" outlineLevel="1" x14ac:dyDescent="0.35">
      <c r="A895" s="106"/>
      <c r="B895" s="8"/>
      <c r="C895" s="18"/>
      <c r="D895" s="18"/>
      <c r="E895" s="18"/>
      <c r="F895" s="34"/>
      <c r="G895" s="150" t="s">
        <v>370</v>
      </c>
      <c r="I895" s="98">
        <v>0</v>
      </c>
      <c r="J895" s="98">
        <v>0</v>
      </c>
      <c r="K895" s="98">
        <v>0</v>
      </c>
      <c r="L895" s="98">
        <v>0</v>
      </c>
      <c r="M895" s="98">
        <v>0</v>
      </c>
      <c r="N895" s="98">
        <v>0</v>
      </c>
      <c r="O895" s="98">
        <v>0</v>
      </c>
      <c r="P895" s="98">
        <v>0</v>
      </c>
      <c r="Q895" s="98">
        <v>0</v>
      </c>
      <c r="R895" s="98">
        <v>0</v>
      </c>
      <c r="T895" s="113">
        <v>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3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1097</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35">
      <c r="A918" s="106"/>
      <c r="B918" s="107"/>
      <c r="C918" s="18"/>
      <c r="D918" s="18"/>
      <c r="E918" s="18"/>
      <c r="F918" s="27"/>
      <c r="G918" s="92"/>
      <c r="H918" s="92"/>
      <c r="I918" s="92" t="s">
        <v>796</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768</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769</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770</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771</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772</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773</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774</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775</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collapsed="1" x14ac:dyDescent="0.3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103"/>
      <c r="H1037" s="103"/>
      <c r="I1037" s="88"/>
      <c r="J1037" s="88"/>
      <c r="K1037" s="501" t="s">
        <v>369</v>
      </c>
      <c r="L1037" s="225">
        <v>0.5</v>
      </c>
      <c r="M1037" s="470">
        <v>11</v>
      </c>
      <c r="N1037" s="470">
        <v>11.5</v>
      </c>
      <c r="O1037" s="470">
        <v>12</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customHeight="1" outlineLevel="1" x14ac:dyDescent="0.35">
      <c r="A1038" s="106"/>
      <c r="B1038" s="97"/>
      <c r="C1038" s="18"/>
      <c r="D1038" s="18"/>
      <c r="E1038" s="18"/>
      <c r="F1038" s="14"/>
      <c r="G1038" s="103"/>
      <c r="H1038" s="103"/>
      <c r="I1038" s="88"/>
      <c r="J1038" s="88"/>
      <c r="K1038" s="501" t="s">
        <v>370</v>
      </c>
      <c r="L1038" s="225">
        <v>0.5</v>
      </c>
      <c r="M1038" s="470">
        <v>10</v>
      </c>
      <c r="N1038" s="470">
        <v>11</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customHeight="1" outlineLevel="1" x14ac:dyDescent="0.35">
      <c r="A1039" s="106"/>
      <c r="B1039" s="97"/>
      <c r="C1039" s="18"/>
      <c r="D1039" s="18"/>
      <c r="E1039" s="18"/>
      <c r="F1039" s="14"/>
      <c r="G1039" s="103"/>
      <c r="H1039" s="103"/>
      <c r="I1039" s="88"/>
      <c r="J1039" s="88"/>
      <c r="K1039" s="501" t="s">
        <v>371</v>
      </c>
      <c r="L1039" s="225">
        <v>0.5</v>
      </c>
      <c r="M1039" s="470">
        <v>8</v>
      </c>
      <c r="N1039" s="470">
        <v>8.5</v>
      </c>
      <c r="O1039" s="470">
        <v>9.5</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customHeight="1" outlineLevel="1" x14ac:dyDescent="0.3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6" priority="152" stopIfTrue="1">
      <formula>OR(AND(T494=1,T495=0),AND(T494=1,T493=1))</formula>
    </cfRule>
  </conditionalFormatting>
  <conditionalFormatting sqref="J517:R616 T517:T616">
    <cfRule type="expression" dxfId="15" priority="155" stopIfTrue="1">
      <formula>AND(OFFSET($T$494,$AD517,$AC517)=1,OFFSET($T$494,$AD516,$AC517)=1)</formula>
    </cfRule>
  </conditionalFormatting>
  <conditionalFormatting sqref="M462:V471">
    <cfRule type="expression" dxfId="14" priority="1">
      <formula>OR(AND(T494=1,T495=0),AND(T494=1,T493=1))</formula>
    </cfRule>
  </conditionalFormatting>
  <conditionalFormatting sqref="N653:N752">
    <cfRule type="expression" dxfId="13" priority="153" stopIfTrue="1">
      <formula>AND(N653&lt;$S653,OFFSET($T$494,$AD653,$AC653,1,1)&gt;0)</formula>
    </cfRule>
  </conditionalFormatting>
  <conditionalFormatting sqref="P653:P752">
    <cfRule type="expression" dxfId="12" priority="154" stopIfTrue="1">
      <formula>AND(P653&gt;$T653,OFFSET($T$494,$AD653,$AC653,1,1)&gt;0)</formula>
    </cfRule>
  </conditionalFormatting>
  <conditionalFormatting sqref="AI347:AI356">
    <cfRule type="expression" dxfId="11" priority="2">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905" zoomScale="85" zoomScaleNormal="85" workbookViewId="0">
      <selection activeCell="L1025" sqref="L1025:P1034"/>
    </sheetView>
    <sheetView workbookViewId="1"/>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971</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0.2857142857142857</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1</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1113</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1161</v>
      </c>
      <c r="I54" s="92"/>
      <c r="J54" s="90"/>
      <c r="K54" s="221" t="s">
        <v>980</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981</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1163</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795</v>
      </c>
      <c r="H80" s="93"/>
      <c r="I80" s="93"/>
      <c r="J80" s="100">
        <v>4.0000000000000001E-3</v>
      </c>
      <c r="K80" s="93" t="s">
        <v>985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1092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1093</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937</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938</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940</v>
      </c>
      <c r="K116" s="101"/>
      <c r="L116" s="101"/>
      <c r="M116" s="101"/>
      <c r="N116" s="101"/>
      <c r="O116" s="101"/>
      <c r="P116" s="101"/>
      <c r="Q116" s="101"/>
      <c r="R116" s="101"/>
      <c r="S116" s="24"/>
      <c r="T116" s="101" t="s">
        <v>1102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1098</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1029</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1029</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1029</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1029</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939</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941</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1222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1095</v>
      </c>
      <c r="I181" s="119" t="s">
        <v>1095</v>
      </c>
      <c r="J181" s="119" t="s">
        <v>1095</v>
      </c>
      <c r="K181" s="119" t="s">
        <v>1095</v>
      </c>
      <c r="L181" s="119" t="s">
        <v>1095</v>
      </c>
      <c r="M181" s="119" t="s">
        <v>1039</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1227</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1228</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1097</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1007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1098</v>
      </c>
      <c r="T221" s="24"/>
      <c r="U221" s="24"/>
      <c r="V221" s="24" t="s">
        <v>357</v>
      </c>
      <c r="W221" s="24" t="s">
        <v>358</v>
      </c>
      <c r="X221" s="24" t="s">
        <v>360</v>
      </c>
      <c r="Y221" s="24" t="s">
        <v>361</v>
      </c>
      <c r="Z221" s="24" t="s">
        <v>362</v>
      </c>
      <c r="AA221" s="24" t="s">
        <v>364</v>
      </c>
      <c r="AB221" s="24" t="s">
        <v>860</v>
      </c>
      <c r="AC221" s="24" t="s">
        <v>861</v>
      </c>
      <c r="AD221" s="24" t="s">
        <v>1098</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796</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341.66800000000001</v>
      </c>
      <c r="L223" s="245">
        <f t="shared" si="31"/>
        <v>341.66800000000001</v>
      </c>
      <c r="M223" s="245">
        <f t="shared" si="31"/>
        <v>341.66800000000001</v>
      </c>
      <c r="N223" s="245">
        <f t="shared" si="31"/>
        <v>341.66800000000001</v>
      </c>
      <c r="O223" s="136">
        <v>341.66800000000001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375.61450000000002</v>
      </c>
      <c r="L224" s="245">
        <f t="shared" si="31"/>
        <v>375.61450000000002</v>
      </c>
      <c r="M224" s="245">
        <f t="shared" si="31"/>
        <v>375.61450000000002</v>
      </c>
      <c r="N224" s="245">
        <f t="shared" si="31"/>
        <v>375.61450000000002</v>
      </c>
      <c r="O224" s="136">
        <v>375.61450000000002</v>
      </c>
      <c r="P224" s="136">
        <v>0</v>
      </c>
      <c r="Q224" s="136">
        <v>0</v>
      </c>
      <c r="R224" s="136">
        <v>0</v>
      </c>
      <c r="S224" s="136">
        <v>0</v>
      </c>
      <c r="T224" s="88"/>
      <c r="U224" s="103" t="s">
        <v>131</v>
      </c>
      <c r="V224" s="6">
        <f t="shared" si="32"/>
        <v>14.115514285714319</v>
      </c>
      <c r="W224" s="137">
        <f>0.7*$Z224*(L224/$O224)</f>
        <v>17.965200000000042</v>
      </c>
      <c r="X224" s="6">
        <f t="shared" si="33"/>
        <v>23.098114285714338</v>
      </c>
      <c r="Y224" s="6">
        <f>$Z224*(N224/$O224)</f>
        <v>25.664571428571488</v>
      </c>
      <c r="Z224" s="137">
        <v>25.664571428571488</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381.80349999999999</v>
      </c>
      <c r="L225" s="245">
        <f t="shared" si="31"/>
        <v>381.80349999999999</v>
      </c>
      <c r="M225" s="245">
        <f t="shared" si="31"/>
        <v>381.80349999999999</v>
      </c>
      <c r="N225" s="245">
        <f t="shared" si="31"/>
        <v>381.80349999999999</v>
      </c>
      <c r="O225" s="136">
        <v>381.80349999999999</v>
      </c>
      <c r="P225" s="136">
        <v>0</v>
      </c>
      <c r="Q225" s="136">
        <v>0</v>
      </c>
      <c r="R225" s="136">
        <v>0</v>
      </c>
      <c r="S225" s="136">
        <v>0</v>
      </c>
      <c r="T225" s="88"/>
      <c r="U225" s="103" t="s">
        <v>132</v>
      </c>
      <c r="V225" s="6">
        <f t="shared" si="32"/>
        <v>27.797726785714303</v>
      </c>
      <c r="W225" s="6">
        <f t="shared" ref="W225:W233" si="35">0.85*$Z225*(L225/$O225)</f>
        <v>42.960123214285737</v>
      </c>
      <c r="X225" s="6">
        <f t="shared" si="33"/>
        <v>45.487189285714315</v>
      </c>
      <c r="Y225" s="6">
        <f>$Z225*(N225/$O225)</f>
        <v>50.541321428571457</v>
      </c>
      <c r="Z225" s="137">
        <v>50.541321428571457</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540.89149999999995</v>
      </c>
      <c r="L226" s="245">
        <f t="shared" si="31"/>
        <v>540.89149999999995</v>
      </c>
      <c r="M226" s="245">
        <f t="shared" si="31"/>
        <v>540.89149999999995</v>
      </c>
      <c r="N226" s="245">
        <f t="shared" si="31"/>
        <v>540.89149999999995</v>
      </c>
      <c r="O226" s="136">
        <v>540.89149999999995</v>
      </c>
      <c r="P226" s="136">
        <v>0</v>
      </c>
      <c r="Q226" s="136">
        <v>0</v>
      </c>
      <c r="R226" s="136">
        <v>0</v>
      </c>
      <c r="S226" s="136">
        <v>0</v>
      </c>
      <c r="T226" s="88"/>
      <c r="U226" s="103" t="s">
        <v>133</v>
      </c>
      <c r="V226" s="6">
        <f t="shared" si="32"/>
        <v>32.33447799999994</v>
      </c>
      <c r="W226" s="6">
        <f t="shared" si="35"/>
        <v>49.9714659999999</v>
      </c>
      <c r="X226" s="6">
        <f t="shared" si="33"/>
        <v>52.9109639999999</v>
      </c>
      <c r="Y226" s="137">
        <f>0.7*$Z226*(N226/$O226)</f>
        <v>41.15297199999992</v>
      </c>
      <c r="Z226" s="137">
        <v>58.789959999999887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768</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769</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770</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771</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772</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773</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774</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775</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collapsed="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1007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1098</v>
      </c>
      <c r="T335" s="24"/>
      <c r="U335" s="24"/>
      <c r="V335" s="24" t="s">
        <v>357</v>
      </c>
      <c r="W335" s="24" t="s">
        <v>358</v>
      </c>
      <c r="X335" s="24" t="s">
        <v>360</v>
      </c>
      <c r="Y335" s="24" t="s">
        <v>361</v>
      </c>
      <c r="Z335" s="24" t="s">
        <v>362</v>
      </c>
      <c r="AA335" s="24" t="s">
        <v>364</v>
      </c>
      <c r="AB335" s="24" t="s">
        <v>860</v>
      </c>
      <c r="AC335" s="24" t="s">
        <v>861</v>
      </c>
      <c r="AD335" s="24" t="s">
        <v>1098</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796</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0.41250000000000003</v>
      </c>
      <c r="W336" s="6">
        <f>0.85*$Z336*(L336/$O336)</f>
        <v>0.63749999999999996</v>
      </c>
      <c r="X336" s="6">
        <f t="shared" ref="X336:X399" si="60">0.9*$Z336*(M336/$O336)</f>
        <v>0.67500000000000004</v>
      </c>
      <c r="Y336" s="6">
        <f>$Z336*(N336/$O336)</f>
        <v>0.75</v>
      </c>
      <c r="Z336" s="137">
        <v>0.75</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6.9257964285714317</v>
      </c>
      <c r="W337" s="6">
        <f>0.85*$Z337*(L337/$O337)</f>
        <v>10.703503571428575</v>
      </c>
      <c r="X337" s="6">
        <f t="shared" si="60"/>
        <v>11.333121428571433</v>
      </c>
      <c r="Y337" s="6">
        <f>$Z337*(N337/$O337)</f>
        <v>12.592357142857148</v>
      </c>
      <c r="Z337" s="137">
        <v>12.592357142857148</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649.52549999999997</v>
      </c>
      <c r="L338" s="245">
        <f t="shared" si="58"/>
        <v>649.52549999999997</v>
      </c>
      <c r="M338" s="245">
        <f t="shared" si="58"/>
        <v>649.52549999999997</v>
      </c>
      <c r="N338" s="245">
        <f t="shared" si="58"/>
        <v>649.52549999999997</v>
      </c>
      <c r="O338" s="136">
        <v>649.52549999999997</v>
      </c>
      <c r="P338" s="136">
        <v>0</v>
      </c>
      <c r="Q338" s="136">
        <v>0</v>
      </c>
      <c r="R338" s="136">
        <v>0</v>
      </c>
      <c r="S338" s="136">
        <v>0</v>
      </c>
      <c r="T338" s="88"/>
      <c r="U338" s="103" t="s">
        <v>131</v>
      </c>
      <c r="V338" s="6">
        <f t="shared" si="59"/>
        <v>14.904002142857133</v>
      </c>
      <c r="W338" s="137">
        <f>0.7*$Z338*(L338/$O338)</f>
        <v>18.968729999999987</v>
      </c>
      <c r="X338" s="6">
        <f t="shared" si="60"/>
        <v>24.388367142857124</v>
      </c>
      <c r="Y338" s="6">
        <f>$Z338*(N338/$O338)</f>
        <v>27.098185714285695</v>
      </c>
      <c r="Z338" s="137">
        <v>27.098185714285695</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947.072</v>
      </c>
      <c r="L339" s="245">
        <f t="shared" si="58"/>
        <v>947.072</v>
      </c>
      <c r="M339" s="245">
        <f t="shared" si="58"/>
        <v>947.072</v>
      </c>
      <c r="N339" s="245">
        <f t="shared" si="58"/>
        <v>947.072</v>
      </c>
      <c r="O339" s="136">
        <v>947.072</v>
      </c>
      <c r="P339" s="136">
        <v>0</v>
      </c>
      <c r="Q339" s="136">
        <v>0</v>
      </c>
      <c r="R339" s="136">
        <v>0</v>
      </c>
      <c r="S339" s="136">
        <v>0</v>
      </c>
      <c r="T339" s="88"/>
      <c r="U339" s="103" t="s">
        <v>132</v>
      </c>
      <c r="V339" s="6">
        <f t="shared" si="59"/>
        <v>32.929266071428565</v>
      </c>
      <c r="W339" s="6">
        <f t="shared" ref="W339:W347" si="61">0.85*$Z339*(L339/$O339)</f>
        <v>50.890683928571413</v>
      </c>
      <c r="X339" s="6">
        <f t="shared" si="60"/>
        <v>53.884253571428552</v>
      </c>
      <c r="Y339" s="6">
        <f>$Z339*(N339/$O339)</f>
        <v>59.871392857142837</v>
      </c>
      <c r="Z339" s="137">
        <v>59.871392857142837</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1979.588</v>
      </c>
      <c r="L340" s="245">
        <f t="shared" si="58"/>
        <v>1979.588</v>
      </c>
      <c r="M340" s="245">
        <f t="shared" si="58"/>
        <v>1979.588</v>
      </c>
      <c r="N340" s="245">
        <f t="shared" si="58"/>
        <v>1979.588</v>
      </c>
      <c r="O340" s="136">
        <v>1979.588</v>
      </c>
      <c r="P340" s="136">
        <v>0</v>
      </c>
      <c r="Q340" s="136">
        <v>0</v>
      </c>
      <c r="R340" s="136">
        <v>0</v>
      </c>
      <c r="S340" s="136">
        <v>0</v>
      </c>
      <c r="T340" s="88"/>
      <c r="U340" s="103" t="s">
        <v>133</v>
      </c>
      <c r="V340" s="6">
        <f t="shared" si="59"/>
        <v>38.090426000000065</v>
      </c>
      <c r="W340" s="6">
        <f t="shared" si="61"/>
        <v>58.867022000000091</v>
      </c>
      <c r="X340" s="6">
        <f t="shared" si="60"/>
        <v>62.3297880000001</v>
      </c>
      <c r="Y340" s="137">
        <f>0.7*$Z340*(N340/$O340)</f>
        <v>48.478724000000078</v>
      </c>
      <c r="Z340" s="137">
        <v>69.255320000000111</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38.090426000000065</v>
      </c>
      <c r="W341" s="6">
        <f t="shared" si="61"/>
        <v>58.867022000000091</v>
      </c>
      <c r="X341" s="6">
        <f t="shared" si="60"/>
        <v>62.3297880000001</v>
      </c>
      <c r="Y341" s="137">
        <f>0.7*$Z341*(N341/$O341)</f>
        <v>48.478724000000078</v>
      </c>
      <c r="Z341" s="137">
        <v>69.255320000000111</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0.49500000000000005</v>
      </c>
      <c r="W342" s="6">
        <f t="shared" si="61"/>
        <v>0.76500000000000001</v>
      </c>
      <c r="X342" s="6">
        <f t="shared" si="60"/>
        <v>0.81</v>
      </c>
      <c r="Y342" s="6">
        <f t="shared" ref="Y342:Y349" si="62">$Z342*(N342/$O342)</f>
        <v>0.9</v>
      </c>
      <c r="Z342" s="137">
        <v>0.9</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0.49500000000000005</v>
      </c>
      <c r="W343" s="6">
        <f t="shared" si="61"/>
        <v>0.76500000000000001</v>
      </c>
      <c r="X343" s="6">
        <f t="shared" si="60"/>
        <v>0.81</v>
      </c>
      <c r="Y343" s="6">
        <f t="shared" si="62"/>
        <v>0.9</v>
      </c>
      <c r="Z343" s="137">
        <v>0.9</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0.49500000000000005</v>
      </c>
      <c r="W344" s="6">
        <f t="shared" si="61"/>
        <v>0.76500000000000001</v>
      </c>
      <c r="X344" s="6">
        <f t="shared" si="60"/>
        <v>0.81</v>
      </c>
      <c r="Y344" s="6">
        <f t="shared" si="62"/>
        <v>0.9</v>
      </c>
      <c r="Z344" s="137">
        <v>0.9</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0.49500000000000005</v>
      </c>
      <c r="W345" s="6">
        <f t="shared" si="61"/>
        <v>0.76500000000000001</v>
      </c>
      <c r="X345" s="6">
        <f t="shared" si="60"/>
        <v>0.81</v>
      </c>
      <c r="Y345" s="6">
        <f t="shared" si="62"/>
        <v>0.9</v>
      </c>
      <c r="Z345" s="137">
        <v>0.9</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7.9510076530612261</v>
      </c>
      <c r="W346" s="6">
        <f t="shared" si="61"/>
        <v>12.287920918367348</v>
      </c>
      <c r="X346" s="6">
        <f t="shared" si="60"/>
        <v>13.010739795918369</v>
      </c>
      <c r="Y346" s="6">
        <f t="shared" si="62"/>
        <v>14.45637755102041</v>
      </c>
      <c r="Z346" s="137">
        <v>14.45637755102041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11.538016122448985</v>
      </c>
      <c r="W347" s="6">
        <f t="shared" si="61"/>
        <v>17.831479461966612</v>
      </c>
      <c r="X347" s="6">
        <f t="shared" si="60"/>
        <v>18.880390018552884</v>
      </c>
      <c r="Y347" s="6">
        <f t="shared" si="62"/>
        <v>20.978211131725427</v>
      </c>
      <c r="Z347" s="137">
        <v>20.978211131725427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15.4973671875</v>
      </c>
      <c r="W348" s="137">
        <f>0.7*$Z348*(L348/$O348)</f>
        <v>19.723921874999998</v>
      </c>
      <c r="X348" s="6">
        <f t="shared" si="60"/>
        <v>25.359328125000001</v>
      </c>
      <c r="Y348" s="6">
        <f t="shared" si="62"/>
        <v>28.177031249999999</v>
      </c>
      <c r="Z348" s="137">
        <v>28.177031249999999</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33.42950892857143</v>
      </c>
      <c r="W349" s="6">
        <f t="shared" ref="W349:W357" si="63">0.85*$Z349*(L349/$O349)</f>
        <v>51.663786525974018</v>
      </c>
      <c r="X349" s="6">
        <f t="shared" si="60"/>
        <v>54.702832792207786</v>
      </c>
      <c r="Y349" s="6">
        <f t="shared" si="62"/>
        <v>60.780925324675316</v>
      </c>
      <c r="Z349" s="137">
        <v>60.780925324675316</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45.980662500000001</v>
      </c>
      <c r="W350" s="6">
        <f t="shared" si="63"/>
        <v>71.06102386363635</v>
      </c>
      <c r="X350" s="6">
        <f t="shared" si="60"/>
        <v>75.241084090909084</v>
      </c>
      <c r="Y350" s="137">
        <f>0.7*$Z350*(N350/$O350)</f>
        <v>58.520843181818172</v>
      </c>
      <c r="Z350" s="137">
        <v>83.601204545454536</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34.439891129032283</v>
      </c>
      <c r="W351" s="6">
        <f t="shared" si="63"/>
        <v>53.225286290322614</v>
      </c>
      <c r="X351" s="6">
        <f t="shared" si="60"/>
        <v>56.356185483871009</v>
      </c>
      <c r="Y351" s="137">
        <f>0.7*$Z351*(N351/$O351)</f>
        <v>43.832588709677445</v>
      </c>
      <c r="Z351" s="137">
        <v>62.617983870967784</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0.49500000000000005</v>
      </c>
      <c r="W352" s="6">
        <f t="shared" si="63"/>
        <v>0.76500000000000001</v>
      </c>
      <c r="X352" s="6">
        <f t="shared" si="60"/>
        <v>0.81</v>
      </c>
      <c r="Y352" s="6">
        <f t="shared" ref="Y352:Y359" si="65">$Z352*(N352/$O352)</f>
        <v>0.9</v>
      </c>
      <c r="Z352" s="137">
        <v>0.9</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0.49500000000000005</v>
      </c>
      <c r="W353" s="6">
        <f t="shared" si="63"/>
        <v>0.76500000000000001</v>
      </c>
      <c r="X353" s="6">
        <f t="shared" si="60"/>
        <v>0.81</v>
      </c>
      <c r="Y353" s="6">
        <f t="shared" si="65"/>
        <v>0.9</v>
      </c>
      <c r="Z353" s="137">
        <v>0.9</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0.49500000000000011</v>
      </c>
      <c r="W354" s="6">
        <f t="shared" si="63"/>
        <v>0.76500000000000012</v>
      </c>
      <c r="X354" s="6">
        <f t="shared" si="60"/>
        <v>0.81000000000000016</v>
      </c>
      <c r="Y354" s="6">
        <f t="shared" si="65"/>
        <v>0.90000000000000013</v>
      </c>
      <c r="Z354" s="137">
        <v>0.90000000000000013</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0.49500000000000005</v>
      </c>
      <c r="W355" s="6">
        <f t="shared" si="63"/>
        <v>0.76500000000000001</v>
      </c>
      <c r="X355" s="6">
        <f t="shared" si="60"/>
        <v>0.81</v>
      </c>
      <c r="Y355" s="6">
        <f t="shared" si="65"/>
        <v>0.9</v>
      </c>
      <c r="Z355" s="137">
        <v>0.9</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768</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7.9510076530612261</v>
      </c>
      <c r="W356" s="6">
        <f t="shared" si="63"/>
        <v>12.287920918367348</v>
      </c>
      <c r="X356" s="6">
        <f t="shared" si="60"/>
        <v>13.010739795918369</v>
      </c>
      <c r="Y356" s="6">
        <f t="shared" si="65"/>
        <v>14.45637755102041</v>
      </c>
      <c r="Z356" s="137">
        <v>14.45637755102041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11.538016122448985</v>
      </c>
      <c r="W357" s="6">
        <f t="shared" si="63"/>
        <v>17.831479461966612</v>
      </c>
      <c r="X357" s="6">
        <f t="shared" si="60"/>
        <v>18.880390018552884</v>
      </c>
      <c r="Y357" s="6">
        <f t="shared" si="65"/>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15.4973671875</v>
      </c>
      <c r="W358" s="137">
        <f>0.7*$Z358*(L358/$O358)</f>
        <v>19.723921874999998</v>
      </c>
      <c r="X358" s="6">
        <f t="shared" si="60"/>
        <v>25.359328125000001</v>
      </c>
      <c r="Y358" s="6">
        <f t="shared" si="65"/>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33.42950892857143</v>
      </c>
      <c r="W359" s="6">
        <f t="shared" ref="W359:W367" si="66">0.85*$Z359*(L359/$O359)</f>
        <v>51.663786525974018</v>
      </c>
      <c r="X359" s="6">
        <f t="shared" si="60"/>
        <v>54.702832792207786</v>
      </c>
      <c r="Y359" s="6">
        <f t="shared" si="65"/>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45.980662500000001</v>
      </c>
      <c r="W360" s="6">
        <f t="shared" si="66"/>
        <v>71.06102386363635</v>
      </c>
      <c r="X360" s="6">
        <f t="shared" si="60"/>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15.388312499999993</v>
      </c>
      <c r="W361" s="6">
        <f t="shared" si="66"/>
        <v>23.781937499999987</v>
      </c>
      <c r="X361" s="6">
        <f t="shared" si="60"/>
        <v>25.180874999999986</v>
      </c>
      <c r="Y361" s="137">
        <f>0.7*$Z361*(N361/$O361)</f>
        <v>19.585124999999987</v>
      </c>
      <c r="Z361" s="137">
        <v>27.978749999999984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0.49500000000000005</v>
      </c>
      <c r="W362" s="6">
        <f t="shared" si="66"/>
        <v>0.76500000000000001</v>
      </c>
      <c r="X362" s="6">
        <f t="shared" si="60"/>
        <v>0.81</v>
      </c>
      <c r="Y362" s="6">
        <f t="shared" ref="Y362:Y369" si="67">$Z362*(N362/$O362)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0.49500000000000005</v>
      </c>
      <c r="W363" s="6">
        <f t="shared" si="66"/>
        <v>0.76500000000000001</v>
      </c>
      <c r="X363" s="6">
        <f t="shared" si="60"/>
        <v>0.81</v>
      </c>
      <c r="Y363" s="6">
        <f t="shared" si="67"/>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0.49500000000000011</v>
      </c>
      <c r="W364" s="6">
        <f t="shared" si="66"/>
        <v>0.76500000000000012</v>
      </c>
      <c r="X364" s="6">
        <f t="shared" si="60"/>
        <v>0.81000000000000016</v>
      </c>
      <c r="Y364" s="6">
        <f t="shared" si="67"/>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0.49500000000000005</v>
      </c>
      <c r="W365" s="6">
        <f t="shared" si="66"/>
        <v>0.76500000000000001</v>
      </c>
      <c r="X365" s="6">
        <f t="shared" si="60"/>
        <v>0.81</v>
      </c>
      <c r="Y365" s="6">
        <f t="shared" si="67"/>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769</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7.9510076530612261</v>
      </c>
      <c r="W366" s="6">
        <f t="shared" si="66"/>
        <v>12.287920918367348</v>
      </c>
      <c r="X366" s="6">
        <f t="shared" si="60"/>
        <v>13.010739795918369</v>
      </c>
      <c r="Y366" s="6">
        <f t="shared" si="67"/>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10.102281757703086</v>
      </c>
      <c r="W367" s="6">
        <f t="shared" si="66"/>
        <v>15.612617261904767</v>
      </c>
      <c r="X367" s="6">
        <f t="shared" si="60"/>
        <v>16.53100651260505</v>
      </c>
      <c r="Y367" s="6">
        <f t="shared" si="67"/>
        <v>18.367785014005609</v>
      </c>
      <c r="Z367" s="137">
        <v>18.367785014005609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15.131501096491228</v>
      </c>
      <c r="W368" s="137">
        <f>0.7*$Z368*(L368/$O368)</f>
        <v>19.258274122807013</v>
      </c>
      <c r="X368" s="6">
        <f t="shared" si="60"/>
        <v>24.760638157894736</v>
      </c>
      <c r="Y368" s="6">
        <f t="shared" si="67"/>
        <v>27.511820175438594</v>
      </c>
      <c r="Z368" s="137">
        <v>27.511820175438594</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33.406607142857148</v>
      </c>
      <c r="W369" s="6">
        <f t="shared" ref="W369:W377" si="68">0.85*$Z369*(L369/$O369)</f>
        <v>51.628392857142863</v>
      </c>
      <c r="X369" s="6">
        <f t="shared" si="60"/>
        <v>54.665357142857147</v>
      </c>
      <c r="Y369" s="6">
        <f t="shared" si="67"/>
        <v>60.739285714285721</v>
      </c>
      <c r="Z369" s="137">
        <v>60.739285714285721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47.993962500000002</v>
      </c>
      <c r="W370" s="6">
        <f t="shared" si="68"/>
        <v>74.172487499999988</v>
      </c>
      <c r="X370" s="6">
        <f t="shared" si="60"/>
        <v>78.535574999999994</v>
      </c>
      <c r="Y370" s="137">
        <f>0.7*$Z370*(N370/$O370)</f>
        <v>61.083224999999992</v>
      </c>
      <c r="Z370" s="137">
        <v>87.261749999999992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38.558504032258035</v>
      </c>
      <c r="W371" s="6">
        <f t="shared" si="68"/>
        <v>59.590415322580597</v>
      </c>
      <c r="X371" s="6">
        <f t="shared" si="60"/>
        <v>63.095733870967692</v>
      </c>
      <c r="Y371" s="137">
        <f>0.7*$Z371*(N371/$O371)</f>
        <v>49.074459677419313</v>
      </c>
      <c r="Z371" s="137">
        <v>70.106370967741881</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0.49500000000000005</v>
      </c>
      <c r="W372" s="6">
        <f t="shared" si="68"/>
        <v>0.76500000000000001</v>
      </c>
      <c r="X372" s="6">
        <f t="shared" si="60"/>
        <v>0.81</v>
      </c>
      <c r="Y372" s="6">
        <f t="shared" ref="Y372:Y379" si="69">$Z372*(N372/$O372)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0.49500000000000005</v>
      </c>
      <c r="W373" s="6">
        <f t="shared" si="68"/>
        <v>0.76500000000000001</v>
      </c>
      <c r="X373" s="6">
        <f t="shared" si="60"/>
        <v>0.81</v>
      </c>
      <c r="Y373" s="6">
        <f t="shared" si="69"/>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0.49500000000000011</v>
      </c>
      <c r="W374" s="6">
        <f t="shared" si="68"/>
        <v>0.76500000000000012</v>
      </c>
      <c r="X374" s="6">
        <f t="shared" si="60"/>
        <v>0.81000000000000016</v>
      </c>
      <c r="Y374" s="6">
        <f t="shared" si="69"/>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0.49500000000000005</v>
      </c>
      <c r="W375" s="6">
        <f t="shared" si="68"/>
        <v>0.76500000000000001</v>
      </c>
      <c r="X375" s="6">
        <f t="shared" si="60"/>
        <v>0.81</v>
      </c>
      <c r="Y375" s="6">
        <f t="shared" si="69"/>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770</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7.9510076530612261</v>
      </c>
      <c r="W376" s="6">
        <f t="shared" si="68"/>
        <v>12.287920918367348</v>
      </c>
      <c r="X376" s="6">
        <f t="shared" si="60"/>
        <v>13.010739795918369</v>
      </c>
      <c r="Y376" s="6">
        <f t="shared" si="69"/>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10.102281757703086</v>
      </c>
      <c r="W377" s="6">
        <f t="shared" si="68"/>
        <v>15.612617261904767</v>
      </c>
      <c r="X377" s="6">
        <f t="shared" si="60"/>
        <v>16.53100651260505</v>
      </c>
      <c r="Y377" s="6">
        <f t="shared" si="69"/>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15.131501096491228</v>
      </c>
      <c r="W378" s="137">
        <f>0.7*$Z378*(L378/$O378)</f>
        <v>19.258274122807013</v>
      </c>
      <c r="X378" s="6">
        <f t="shared" si="60"/>
        <v>24.760638157894736</v>
      </c>
      <c r="Y378" s="6">
        <f t="shared" si="69"/>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33.406607142857148</v>
      </c>
      <c r="W379" s="6">
        <f t="shared" ref="W379:W387" si="70">0.85*$Z379*(L379/$O379)</f>
        <v>51.628392857142863</v>
      </c>
      <c r="X379" s="6">
        <f t="shared" si="60"/>
        <v>54.665357142857147</v>
      </c>
      <c r="Y379" s="6">
        <f t="shared" si="69"/>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47.993962500000002</v>
      </c>
      <c r="W380" s="6">
        <f t="shared" si="70"/>
        <v>74.172487499999988</v>
      </c>
      <c r="X380" s="6">
        <f t="shared" si="60"/>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17.635326923076924</v>
      </c>
      <c r="W381" s="6">
        <f t="shared" si="70"/>
        <v>27.254596153846151</v>
      </c>
      <c r="X381" s="6">
        <f t="shared" si="60"/>
        <v>28.857807692307691</v>
      </c>
      <c r="Y381" s="137">
        <f>0.7*$Z381*(N381/$O381)</f>
        <v>22.444961538461538</v>
      </c>
      <c r="Z381" s="137">
        <v>32.064230769230768</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0.49500000000000005</v>
      </c>
      <c r="W382" s="6">
        <f t="shared" si="70"/>
        <v>0.76500000000000001</v>
      </c>
      <c r="X382" s="6">
        <f t="shared" si="60"/>
        <v>0.81</v>
      </c>
      <c r="Y382" s="6">
        <f t="shared" ref="Y382:Y389" si="71">$Z382*(N382/$O382)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0.49500000000000005</v>
      </c>
      <c r="W383" s="6">
        <f t="shared" si="70"/>
        <v>0.76500000000000001</v>
      </c>
      <c r="X383" s="6">
        <f t="shared" si="60"/>
        <v>0.81</v>
      </c>
      <c r="Y383" s="6">
        <f t="shared" si="71"/>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0.49500000000000011</v>
      </c>
      <c r="W384" s="6">
        <f t="shared" si="70"/>
        <v>0.76500000000000012</v>
      </c>
      <c r="X384" s="6">
        <f t="shared" si="60"/>
        <v>0.81000000000000016</v>
      </c>
      <c r="Y384" s="6">
        <f t="shared" si="71"/>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0.49500000000000005</v>
      </c>
      <c r="W385" s="6">
        <f t="shared" si="70"/>
        <v>0.76500000000000001</v>
      </c>
      <c r="X385" s="6">
        <f t="shared" si="60"/>
        <v>0.81</v>
      </c>
      <c r="Y385" s="6">
        <f t="shared" si="71"/>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771</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0.41250000000000003</v>
      </c>
      <c r="W386" s="6">
        <f t="shared" si="70"/>
        <v>0.63749999999999996</v>
      </c>
      <c r="X386" s="6">
        <f t="shared" si="60"/>
        <v>0.67500000000000004</v>
      </c>
      <c r="Y386" s="6">
        <f t="shared" si="71"/>
        <v>0.75</v>
      </c>
      <c r="Z386" s="137">
        <v>0.75</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8.2333459383753453</v>
      </c>
      <c r="W387" s="6">
        <f t="shared" si="70"/>
        <v>12.724261904761896</v>
      </c>
      <c r="X387" s="6">
        <f t="shared" si="60"/>
        <v>13.472747899159655</v>
      </c>
      <c r="Y387" s="6">
        <f t="shared" si="71"/>
        <v>14.969719887955172</v>
      </c>
      <c r="Z387" s="137">
        <v>14.969719887955172</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14.254914473684208</v>
      </c>
      <c r="W388" s="137">
        <f>0.7*$Z388*(L388/$O388)</f>
        <v>18.142618421052624</v>
      </c>
      <c r="X388" s="6">
        <f t="shared" si="60"/>
        <v>23.326223684210518</v>
      </c>
      <c r="Y388" s="6">
        <f t="shared" si="71"/>
        <v>25.918026315789465</v>
      </c>
      <c r="Z388" s="137">
        <v>25.918026315789465</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32.141999999999989</v>
      </c>
      <c r="W389" s="6">
        <f t="shared" ref="W389:W397" si="72">0.85*$Z389*(L389/$O389)</f>
        <v>49.673999999999978</v>
      </c>
      <c r="X389" s="6">
        <f t="shared" si="60"/>
        <v>52.595999999999982</v>
      </c>
      <c r="Y389" s="6">
        <f t="shared" si="71"/>
        <v>58.439999999999976</v>
      </c>
      <c r="Z389" s="137">
        <v>58.439999999999976</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44.518155000000007</v>
      </c>
      <c r="W390" s="6">
        <f t="shared" si="72"/>
        <v>68.800785000000005</v>
      </c>
      <c r="X390" s="6">
        <f t="shared" si="60"/>
        <v>72.847890000000007</v>
      </c>
      <c r="Y390" s="137">
        <f>0.7*$Z390*(N390/$O390)</f>
        <v>56.659470000000006</v>
      </c>
      <c r="Z390" s="137">
        <v>80.942100000000011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33.775499999999987</v>
      </c>
      <c r="W391" s="6">
        <f t="shared" si="72"/>
        <v>52.198499999999974</v>
      </c>
      <c r="X391" s="6">
        <f t="shared" si="60"/>
        <v>55.268999999999977</v>
      </c>
      <c r="Y391" s="137">
        <f>0.7*$Z391*(N391/$O391)</f>
        <v>42.986999999999981</v>
      </c>
      <c r="Z391" s="137">
        <v>61.409999999999975</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0.49500000000000005</v>
      </c>
      <c r="W392" s="6">
        <f t="shared" si="72"/>
        <v>0.76500000000000001</v>
      </c>
      <c r="X392" s="6">
        <f t="shared" si="60"/>
        <v>0.81</v>
      </c>
      <c r="Y392" s="6">
        <f t="shared" ref="Y392:Y399" si="73">$Z392*(N392/$O392)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0.49500000000000005</v>
      </c>
      <c r="W393" s="6">
        <f t="shared" si="72"/>
        <v>0.76500000000000001</v>
      </c>
      <c r="X393" s="6">
        <f t="shared" si="60"/>
        <v>0.81</v>
      </c>
      <c r="Y393" s="6">
        <f t="shared" si="73"/>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0.49500000000000011</v>
      </c>
      <c r="W394" s="6">
        <f t="shared" si="72"/>
        <v>0.76500000000000012</v>
      </c>
      <c r="X394" s="6">
        <f t="shared" si="60"/>
        <v>0.81000000000000016</v>
      </c>
      <c r="Y394" s="6">
        <f t="shared" si="73"/>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0.49500000000000005</v>
      </c>
      <c r="W395" s="6">
        <f t="shared" si="72"/>
        <v>0.76500000000000001</v>
      </c>
      <c r="X395" s="6">
        <f t="shared" si="60"/>
        <v>0.81</v>
      </c>
      <c r="Y395" s="6">
        <f t="shared" si="73"/>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772</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0.41250000000000003</v>
      </c>
      <c r="W396" s="6">
        <f t="shared" si="72"/>
        <v>0.63749999999999996</v>
      </c>
      <c r="X396" s="6">
        <f t="shared" si="60"/>
        <v>0.67500000000000004</v>
      </c>
      <c r="Y396" s="6">
        <f t="shared" si="73"/>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8.1028968253968205</v>
      </c>
      <c r="W397" s="6">
        <f t="shared" si="72"/>
        <v>12.522658730158721</v>
      </c>
      <c r="X397" s="6">
        <f t="shared" si="60"/>
        <v>13.259285714285705</v>
      </c>
      <c r="Y397" s="6">
        <f t="shared" si="73"/>
        <v>14.732539682539672</v>
      </c>
      <c r="Z397" s="137">
        <v>14.732539682539672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14.168521052631579</v>
      </c>
      <c r="W398" s="137">
        <f>0.7*$Z398*(L398/$O398)</f>
        <v>18.032663157894735</v>
      </c>
      <c r="X398" s="6">
        <f t="shared" si="60"/>
        <v>23.184852631578945</v>
      </c>
      <c r="Y398" s="6">
        <f t="shared" si="73"/>
        <v>25.76094736842105</v>
      </c>
      <c r="Z398" s="137">
        <v>25.76094736842105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32.141999999999989</v>
      </c>
      <c r="W399" s="6">
        <f t="shared" ref="W399:W407" si="74">0.85*$Z399*(L399/$O399)</f>
        <v>49.673999999999978</v>
      </c>
      <c r="X399" s="6">
        <f t="shared" si="60"/>
        <v>52.595999999999982</v>
      </c>
      <c r="Y399" s="6">
        <f t="shared" si="73"/>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44.518155000000007</v>
      </c>
      <c r="W400" s="6">
        <f t="shared" si="74"/>
        <v>68.800785000000005</v>
      </c>
      <c r="X400" s="6">
        <f t="shared" ref="X400:X435" si="76">0.9*$Z400*(M400/$O400)</f>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22.877437500000017</v>
      </c>
      <c r="W401" s="6">
        <f t="shared" si="74"/>
        <v>35.356039772727293</v>
      </c>
      <c r="X401" s="6">
        <f t="shared" si="76"/>
        <v>37.435806818181845</v>
      </c>
      <c r="Y401" s="137">
        <f>0.7*$Z401*(N401/$O401)</f>
        <v>29.116738636363653</v>
      </c>
      <c r="Z401" s="137">
        <v>41.595340909090936</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0.49500000000000011</v>
      </c>
      <c r="W402" s="6">
        <f t="shared" si="74"/>
        <v>0.76500000000000012</v>
      </c>
      <c r="X402" s="6">
        <f t="shared" si="76"/>
        <v>0.81000000000000016</v>
      </c>
      <c r="Y402" s="6">
        <f t="shared" ref="Y402:Y409" si="77">$Z402*(N402/$O402)</f>
        <v>0.90000000000000013</v>
      </c>
      <c r="Z402" s="137">
        <v>0.90000000000000013</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0.49500000000000005</v>
      </c>
      <c r="W403" s="6">
        <f t="shared" si="74"/>
        <v>0.76500000000000001</v>
      </c>
      <c r="X403" s="6">
        <f t="shared" si="76"/>
        <v>0.81</v>
      </c>
      <c r="Y403" s="6">
        <f t="shared" si="7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0.49500000000000011</v>
      </c>
      <c r="W404" s="6">
        <f t="shared" si="74"/>
        <v>0.76500000000000012</v>
      </c>
      <c r="X404" s="6">
        <f t="shared" si="76"/>
        <v>0.81000000000000016</v>
      </c>
      <c r="Y404" s="6">
        <f t="shared" si="7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0.49500000000000005</v>
      </c>
      <c r="W405" s="6">
        <f t="shared" si="74"/>
        <v>0.76500000000000001</v>
      </c>
      <c r="X405" s="6">
        <f t="shared" si="76"/>
        <v>0.81</v>
      </c>
      <c r="Y405" s="6">
        <f t="shared" si="7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773</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0.41250000000000003</v>
      </c>
      <c r="W406" s="6">
        <f t="shared" si="74"/>
        <v>0.63749999999999996</v>
      </c>
      <c r="X406" s="6">
        <f t="shared" si="76"/>
        <v>0.67500000000000004</v>
      </c>
      <c r="Y406" s="6">
        <f t="shared" si="7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3.7944129413670238</v>
      </c>
      <c r="W407" s="6">
        <f t="shared" si="74"/>
        <v>5.8640927275672174</v>
      </c>
      <c r="X407" s="6">
        <f t="shared" si="76"/>
        <v>6.2090393586005836</v>
      </c>
      <c r="Y407" s="6">
        <f t="shared" si="77"/>
        <v>6.8989326206673152</v>
      </c>
      <c r="Z407" s="137">
        <v>6.8989326206673152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13.579333877551013</v>
      </c>
      <c r="W408" s="137">
        <f>0.7*$Z408*(L408/$O408)</f>
        <v>17.282788571428558</v>
      </c>
      <c r="X408" s="6">
        <f t="shared" si="76"/>
        <v>22.220728163265292</v>
      </c>
      <c r="Y408" s="6">
        <f t="shared" si="77"/>
        <v>24.689697959183658</v>
      </c>
      <c r="Z408" s="137">
        <v>24.689697959183658</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32.825178571428587</v>
      </c>
      <c r="W409" s="6">
        <f t="shared" ref="W409:W417" si="78">0.85*$Z409*(L409/$O409)</f>
        <v>50.729821428571448</v>
      </c>
      <c r="X409" s="6">
        <f t="shared" si="76"/>
        <v>53.713928571428596</v>
      </c>
      <c r="Y409" s="6">
        <f t="shared" si="77"/>
        <v>59.682142857142885</v>
      </c>
      <c r="Z409" s="137">
        <v>59.682142857142885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44.217289285714287</v>
      </c>
      <c r="W410" s="6">
        <f t="shared" si="78"/>
        <v>68.335810714285714</v>
      </c>
      <c r="X410" s="6">
        <f t="shared" si="76"/>
        <v>72.35556428571428</v>
      </c>
      <c r="Y410" s="137">
        <f>0.7*$Z410*(N410/$O410)</f>
        <v>56.276549999999993</v>
      </c>
      <c r="Z410" s="137">
        <v>80.395071428571427</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33.246000000000002</v>
      </c>
      <c r="W411" s="6">
        <f t="shared" si="78"/>
        <v>51.380181818181825</v>
      </c>
      <c r="X411" s="6">
        <f t="shared" si="76"/>
        <v>54.402545454545461</v>
      </c>
      <c r="Y411" s="137">
        <f>0.7*$Z411*(N411/$O411)</f>
        <v>42.31309090909091</v>
      </c>
      <c r="Z411" s="137">
        <v>60.447272727272733</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0.49500000000000011</v>
      </c>
      <c r="W412" s="6">
        <f t="shared" si="78"/>
        <v>0.76500000000000012</v>
      </c>
      <c r="X412" s="6">
        <f t="shared" si="76"/>
        <v>0.81000000000000016</v>
      </c>
      <c r="Y412" s="6">
        <f t="shared" ref="Y412:Y419" si="79">$Z412*(N412/$O412)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0.49500000000000005</v>
      </c>
      <c r="W413" s="6">
        <f t="shared" si="78"/>
        <v>0.76500000000000001</v>
      </c>
      <c r="X413" s="6">
        <f t="shared" si="76"/>
        <v>0.81</v>
      </c>
      <c r="Y413" s="6">
        <f t="shared" si="79"/>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0.49500000000000011</v>
      </c>
      <c r="W414" s="6">
        <f t="shared" si="78"/>
        <v>0.76500000000000012</v>
      </c>
      <c r="X414" s="6">
        <f t="shared" si="76"/>
        <v>0.81000000000000016</v>
      </c>
      <c r="Y414" s="6">
        <f t="shared" si="79"/>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0.49500000000000005</v>
      </c>
      <c r="W415" s="6">
        <f t="shared" si="78"/>
        <v>0.76500000000000001</v>
      </c>
      <c r="X415" s="6">
        <f t="shared" si="76"/>
        <v>0.81</v>
      </c>
      <c r="Y415" s="6">
        <f t="shared" si="79"/>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774</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0.41250000000000003</v>
      </c>
      <c r="W416" s="6">
        <f t="shared" si="78"/>
        <v>0.63749999999999996</v>
      </c>
      <c r="X416" s="6">
        <f t="shared" si="76"/>
        <v>0.67500000000000004</v>
      </c>
      <c r="Y416" s="6">
        <f t="shared" si="79"/>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3.7944129413670238</v>
      </c>
      <c r="W417" s="6">
        <f t="shared" si="78"/>
        <v>5.8640927275672174</v>
      </c>
      <c r="X417" s="6">
        <f t="shared" si="76"/>
        <v>6.2090393586005836</v>
      </c>
      <c r="Y417" s="6">
        <f t="shared" si="79"/>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13.579333877551013</v>
      </c>
      <c r="W418" s="137">
        <f>0.7*$Z418*(L418/$O418)</f>
        <v>17.282788571428558</v>
      </c>
      <c r="X418" s="6">
        <f t="shared" si="76"/>
        <v>22.220728163265292</v>
      </c>
      <c r="Y418" s="6">
        <f t="shared" si="79"/>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32.825178571428587</v>
      </c>
      <c r="W419" s="6">
        <f t="shared" ref="W419:W427" si="82">0.85*$Z419*(L419/$O419)</f>
        <v>50.729821428571448</v>
      </c>
      <c r="X419" s="6">
        <f t="shared" si="76"/>
        <v>53.713928571428596</v>
      </c>
      <c r="Y419" s="6">
        <f t="shared" si="79"/>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44.217289285714287</v>
      </c>
      <c r="W420" s="6">
        <f t="shared" si="82"/>
        <v>68.335810714285714</v>
      </c>
      <c r="X420" s="6">
        <f t="shared" si="76"/>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18.313835294117641</v>
      </c>
      <c r="W421" s="6">
        <f t="shared" si="82"/>
        <v>28.30319999999999</v>
      </c>
      <c r="X421" s="6">
        <f t="shared" si="76"/>
        <v>29.968094117647048</v>
      </c>
      <c r="Y421" s="137">
        <f>0.7*$Z421*(N421/$O421)</f>
        <v>23.308517647058814</v>
      </c>
      <c r="Z421" s="137">
        <v>33.297882352941166</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0.49500000000000011</v>
      </c>
      <c r="W422" s="6">
        <f t="shared" si="82"/>
        <v>0.76500000000000012</v>
      </c>
      <c r="X422" s="6">
        <f t="shared" si="76"/>
        <v>0.81000000000000016</v>
      </c>
      <c r="Y422" s="6">
        <f t="shared" ref="Y422:Y429" si="83">$Z422*(N422/$O422)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0.49500000000000005</v>
      </c>
      <c r="W423" s="6">
        <f t="shared" si="82"/>
        <v>0.76500000000000001</v>
      </c>
      <c r="X423" s="6">
        <f t="shared" si="76"/>
        <v>0.81</v>
      </c>
      <c r="Y423" s="6">
        <f t="shared" si="83"/>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0.49500000000000011</v>
      </c>
      <c r="W424" s="6">
        <f t="shared" si="82"/>
        <v>0.76500000000000012</v>
      </c>
      <c r="X424" s="6">
        <f t="shared" si="76"/>
        <v>0.81000000000000016</v>
      </c>
      <c r="Y424" s="6">
        <f t="shared" si="83"/>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0.49500000000000005</v>
      </c>
      <c r="W425" s="6">
        <f t="shared" si="82"/>
        <v>0.76500000000000001</v>
      </c>
      <c r="X425" s="6">
        <f t="shared" si="76"/>
        <v>0.81</v>
      </c>
      <c r="Y425" s="6">
        <f t="shared" si="83"/>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775</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hidden="1"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hidden="1"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hidden="1"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collapsed="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0.88</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0.68014514059228337</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0.56733314119896172</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0.61972530683850524</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1112</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v>1</v>
      </c>
      <c r="U483" s="87">
        <v>1</v>
      </c>
      <c r="V483" s="87">
        <v>1</v>
      </c>
      <c r="W483" s="87">
        <v>1</v>
      </c>
      <c r="X483" s="87">
        <v>1</v>
      </c>
      <c r="Y483" s="87">
        <v>1</v>
      </c>
      <c r="Z483" s="87">
        <v>1</v>
      </c>
      <c r="AA483" s="87">
        <v>1</v>
      </c>
      <c r="AB483" s="87">
        <v>1</v>
      </c>
      <c r="AC483" s="87">
        <v>1</v>
      </c>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0.108</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1097</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0.21</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0.78</v>
      </c>
      <c r="K510" s="233">
        <v>0.8</v>
      </c>
      <c r="L510" s="233">
        <v>0.8</v>
      </c>
      <c r="M510" s="233">
        <v>0.8</v>
      </c>
      <c r="N510" s="233">
        <v>0.8</v>
      </c>
      <c r="O510" s="233">
        <v>0.8</v>
      </c>
      <c r="P510" s="233">
        <v>0.8</v>
      </c>
      <c r="Q510" s="233">
        <v>0.8</v>
      </c>
      <c r="R510" s="233">
        <v>0.8</v>
      </c>
      <c r="S510" s="565"/>
      <c r="T510" s="233">
        <v>-0.1</v>
      </c>
      <c r="U510" s="93"/>
      <c r="V510" s="233">
        <v>0.05</v>
      </c>
      <c r="W510" s="93"/>
      <c r="X510" s="233">
        <v>0.19</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0.75</v>
      </c>
      <c r="K511" s="233">
        <v>0.78</v>
      </c>
      <c r="L511" s="233">
        <v>0.78</v>
      </c>
      <c r="M511" s="233">
        <v>0.78</v>
      </c>
      <c r="N511" s="233">
        <v>0.78</v>
      </c>
      <c r="O511" s="233">
        <v>0.78</v>
      </c>
      <c r="P511" s="233">
        <v>0.78</v>
      </c>
      <c r="Q511" s="233">
        <v>0.78</v>
      </c>
      <c r="R511" s="233">
        <v>0.78</v>
      </c>
      <c r="S511" s="565"/>
      <c r="T511" s="233">
        <v>-0.05</v>
      </c>
      <c r="U511" s="93"/>
      <c r="V511" s="233">
        <v>0.15</v>
      </c>
      <c r="W511" s="93"/>
      <c r="X511" s="233">
        <v>0.17</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0.05</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0.15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0.05</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0.15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0.05</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0.15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0.05</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0.15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0.05</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0.15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0.05</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0.15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0.05</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0.15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0.05</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0.15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0.05</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0.15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986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989</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987</v>
      </c>
      <c r="J623" s="88"/>
      <c r="K623" s="88"/>
      <c r="L623" s="88" t="s">
        <v>1008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988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796</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0.70000000000000007</v>
      </c>
      <c r="T646" s="546">
        <f t="shared" si="100"/>
        <v>0.63</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0.73</v>
      </c>
      <c r="T647" s="546">
        <f t="shared" si="100"/>
        <v>0.54999999999999993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0.63</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0.54999999999999993</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768</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0.63</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0.55999999999999994</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769</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0.63</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0.53999999999999992</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770</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0.63</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0.54999999999999993</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771</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0.63</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0.54999999999999993</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772</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0.63</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0.54999999999999993</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773</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0.63</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0.55999999999999994</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774</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0.63</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0.56999999999999995</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775</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0.63</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0.56999999999999995</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collapsed="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1097</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768</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769</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770</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450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v>
      </c>
      <c r="J885" s="98">
        <v>0</v>
      </c>
      <c r="K885" s="98">
        <v>0</v>
      </c>
      <c r="L885" s="98">
        <v>0</v>
      </c>
      <c r="M885" s="98">
        <v>0</v>
      </c>
      <c r="N885" s="98">
        <v>0</v>
      </c>
      <c r="O885" s="98">
        <v>0</v>
      </c>
      <c r="P885" s="98">
        <v>0</v>
      </c>
      <c r="Q885" s="98">
        <v>0</v>
      </c>
      <c r="R885" s="98">
        <v>0</v>
      </c>
      <c r="T885" s="113">
        <v>0</v>
      </c>
      <c r="U885" s="113">
        <v>0</v>
      </c>
      <c r="V885" s="113">
        <v>0</v>
      </c>
      <c r="W885" s="113">
        <v>0</v>
      </c>
      <c r="X885" s="113">
        <v>0</v>
      </c>
      <c r="Y885" s="113">
        <v>0</v>
      </c>
      <c r="Z885" s="113">
        <v>0</v>
      </c>
      <c r="AA885" s="113">
        <v>0</v>
      </c>
      <c r="AB885" s="113">
        <v>0</v>
      </c>
      <c r="AC885" s="113">
        <v>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1097</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796</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768</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769</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770</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771</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772</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773</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774</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775</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11</v>
      </c>
      <c r="N1027" s="470">
        <v>11.5</v>
      </c>
      <c r="O1027" s="470">
        <v>12</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10</v>
      </c>
      <c r="N1028" s="470">
        <v>11</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8</v>
      </c>
      <c r="N1029" s="470">
        <v>8.5</v>
      </c>
      <c r="O1029" s="470">
        <v>9.5</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10" priority="2" stopIfTrue="1">
      <formula>OR(AND(T484=1,T485=0),AND(T484=1,T483=1))</formula>
    </cfRule>
  </conditionalFormatting>
  <conditionalFormatting sqref="J507:R507 T507 J513:R606 T513:T606">
    <cfRule type="expression" dxfId="9" priority="12" stopIfTrue="1">
      <formula>AND(OFFSET($T$484,$AD507,$AC507)=1,OFFSET($T$484,$AD506,$AC507)=1)</formula>
    </cfRule>
  </conditionalFormatting>
  <conditionalFormatting sqref="J508:R512 T508:T512">
    <cfRule type="expression" dxfId="8" priority="1" stopIfTrue="1">
      <formula>AND(OFFSET($T$494,$AD508,$AC508)=1,OFFSET($T$494,$AD507,$AC508)=1)</formula>
    </cfRule>
  </conditionalFormatting>
  <conditionalFormatting sqref="J149:S149">
    <cfRule type="expression" dxfId="7" priority="7">
      <formula>J$150&lt;MIN(i_date_node_zm)</formula>
    </cfRule>
  </conditionalFormatting>
  <conditionalFormatting sqref="M452:V461">
    <cfRule type="expression" dxfId="6" priority="3">
      <formula>OR(AND(T484=1,T485=0),AND(T484=1,T483=1))</formula>
    </cfRule>
  </conditionalFormatting>
  <conditionalFormatting sqref="N643:N742">
    <cfRule type="expression" dxfId="5" priority="10" stopIfTrue="1">
      <formula>AND(N643&lt;$S643,OFFSET($T$484,$AD643,$AC643,1,1)&gt;0)</formula>
    </cfRule>
  </conditionalFormatting>
  <conditionalFormatting sqref="P643:P742">
    <cfRule type="expression" dxfId="4" priority="11"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 workbookViewId="1"/>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1033</v>
      </c>
      <c r="H72" s="148" t="s">
        <v>251</v>
      </c>
      <c r="I72" s="23"/>
      <c r="J72" s="24" t="s">
        <v>91</v>
      </c>
      <c r="K72" s="24" t="s">
        <v>1033</v>
      </c>
      <c r="L72" s="24" t="s">
        <v>251</v>
      </c>
      <c r="M72" s="23"/>
      <c r="N72" s="24" t="s">
        <v>91</v>
      </c>
      <c r="O72" s="24" t="s">
        <v>1033</v>
      </c>
      <c r="P72" s="24" t="s">
        <v>251</v>
      </c>
      <c r="Q72" s="23"/>
      <c r="R72" s="24" t="s">
        <v>91</v>
      </c>
      <c r="S72" s="24" t="s">
        <v>1033</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1033</v>
      </c>
      <c r="L100" s="24" t="s">
        <v>251</v>
      </c>
      <c r="M100" s="24"/>
      <c r="N100" s="24" t="s">
        <v>91</v>
      </c>
      <c r="O100" s="24" t="s">
        <v>1033</v>
      </c>
      <c r="P100" s="24" t="s">
        <v>251</v>
      </c>
      <c r="Q100" s="24"/>
      <c r="R100" s="24" t="s">
        <v>91</v>
      </c>
      <c r="S100" s="24" t="s">
        <v>1033</v>
      </c>
      <c r="T100" s="24" t="s">
        <v>251</v>
      </c>
      <c r="U100" s="24"/>
      <c r="V100" s="24" t="s">
        <v>91</v>
      </c>
      <c r="W100" s="24" t="s">
        <v>1033</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abSelected="1" topLeftCell="A3" zoomScale="80" zoomScaleNormal="80" workbookViewId="0">
      <pane xSplit="10" ySplit="20" topLeftCell="K937" activePane="bottomRight" state="frozen"/>
      <selection activeCell="A3" sqref="A3"/>
      <selection pane="topRight" activeCell="K3" sqref="K3"/>
      <selection pane="bottomLeft" activeCell="A23" sqref="A23"/>
      <selection pane="bottomRight" activeCell="M950" sqref="M950"/>
    </sheetView>
    <sheetView workbookViewId="1"/>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1154</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1164</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1099</v>
      </c>
      <c r="I51" s="732" t="s">
        <v>1100</v>
      </c>
      <c r="J51" s="316">
        <f>20*0</f>
        <v>0</v>
      </c>
      <c r="K51" s="280"/>
      <c r="L51" s="280" t="s">
        <v>1101</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1013</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1124</v>
      </c>
      <c r="AJ63" s="302"/>
      <c r="AK63" s="296"/>
      <c r="AL63" s="296"/>
      <c r="AM63" s="296"/>
      <c r="AN63" s="302" t="s">
        <v>1126</v>
      </c>
      <c r="AO63" s="302"/>
      <c r="AP63" s="302"/>
      <c r="AQ63" s="275"/>
      <c r="AR63" s="262"/>
      <c r="AS63" s="250"/>
      <c r="AT63" s="250"/>
      <c r="AU63" s="250"/>
    </row>
    <row r="64" spans="1:47" ht="45" customHeight="1" outlineLevel="2" x14ac:dyDescent="0.35">
      <c r="A64" s="250"/>
      <c r="B64" s="259"/>
      <c r="C64" s="252">
        <f>INT($C$29)+2</f>
        <v>3</v>
      </c>
      <c r="D64" s="275"/>
      <c r="E64" s="736" t="s">
        <v>1123</v>
      </c>
      <c r="F64" s="736" t="s">
        <v>1116</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1127</v>
      </c>
      <c r="AI64" s="346" t="s">
        <v>1119</v>
      </c>
      <c r="AJ64" s="346" t="s">
        <v>1118</v>
      </c>
      <c r="AK64" s="756" t="s">
        <v>1114</v>
      </c>
      <c r="AL64" s="756" t="s">
        <v>1125</v>
      </c>
      <c r="AM64" s="756" t="s">
        <v>1115</v>
      </c>
      <c r="AN64" s="756" t="s">
        <v>1120</v>
      </c>
      <c r="AO64" s="756" t="s">
        <v>1121</v>
      </c>
      <c r="AP64" s="756" t="s">
        <v>1122</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43733</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43</v>
      </c>
      <c r="M66" s="773"/>
      <c r="N66" s="280"/>
      <c r="O66" s="547">
        <v>200</v>
      </c>
      <c r="P66" s="547">
        <v>493</v>
      </c>
      <c r="Q66" s="312">
        <v>0.81</v>
      </c>
      <c r="R66" s="312">
        <v>0.81</v>
      </c>
      <c r="S66" s="661">
        <f>INDEX(Annual!i_pasture_stage_p6z,$J66+1,ROUNDDOWN((ROW($J66)-ROW($J$65))/i_p6_len,0)+1)</f>
        <v>0.2857142857142857</v>
      </c>
      <c r="T66" s="312">
        <v>0.3</v>
      </c>
      <c r="U66" s="297">
        <v>10</v>
      </c>
      <c r="V66" s="312">
        <v>7.4999999999999997E-2</v>
      </c>
      <c r="W66" s="280"/>
      <c r="X66" s="467">
        <v>1</v>
      </c>
      <c r="Y66" s="297">
        <v>50</v>
      </c>
      <c r="Z66" s="297">
        <v>50</v>
      </c>
      <c r="AA66" s="297">
        <v>50</v>
      </c>
      <c r="AB66" s="297">
        <v>100</v>
      </c>
      <c r="AC66" s="297">
        <v>275</v>
      </c>
      <c r="AD66" s="297">
        <v>275</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43733</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43628</v>
      </c>
      <c r="G67" s="275"/>
      <c r="H67" s="296"/>
      <c r="I67" s="296"/>
      <c r="J67" s="296">
        <v>2</v>
      </c>
      <c r="K67" s="475">
        <f>INDEX(Periods!$F$21:$O$30,J67+1,$E67+2)</f>
        <v>43628</v>
      </c>
      <c r="L67" s="772">
        <f t="shared" ca="1" si="1"/>
        <v>56</v>
      </c>
      <c r="M67" s="773"/>
      <c r="N67" s="280"/>
      <c r="O67" s="547">
        <v>217.75</v>
      </c>
      <c r="P67" s="547">
        <v>800</v>
      </c>
      <c r="Q67" s="312">
        <v>0.81</v>
      </c>
      <c r="R67" s="312">
        <v>0.81</v>
      </c>
      <c r="S67" s="661">
        <f>INDEX(Annual!i_pasture_stage_p6z,$J67+1,ROUNDDOWN((ROW($J67)-ROW($J$65))/i_p6_len,0)+1)</f>
        <v>1</v>
      </c>
      <c r="T67" s="312">
        <v>0.3</v>
      </c>
      <c r="U67" s="297">
        <v>10</v>
      </c>
      <c r="V67" s="312">
        <v>0</v>
      </c>
      <c r="W67" s="280"/>
      <c r="X67" s="467">
        <v>1</v>
      </c>
      <c r="Y67" s="297">
        <v>50</v>
      </c>
      <c r="Z67" s="297">
        <v>50</v>
      </c>
      <c r="AA67" s="297">
        <v>50</v>
      </c>
      <c r="AB67" s="297">
        <v>150</v>
      </c>
      <c r="AC67" s="297">
        <v>100</v>
      </c>
      <c r="AD67" s="297">
        <v>150</v>
      </c>
      <c r="AE67" s="297">
        <v>400</v>
      </c>
      <c r="AF67" s="297">
        <v>400</v>
      </c>
      <c r="AG67" s="297">
        <v>400</v>
      </c>
      <c r="AH67" s="280"/>
      <c r="AI67" s="280"/>
      <c r="AJ67" s="280"/>
      <c r="AK67" s="296" t="str">
        <f t="shared" si="7"/>
        <v>Early</v>
      </c>
      <c r="AL67" s="280">
        <f>IF($AK67="Early",$F67-$AN67,IF($AK67="Late",$F67-$AO67,MAX(0,$F67-$AP$65)))</f>
        <v>43</v>
      </c>
      <c r="AM67" s="280">
        <f t="shared" si="3"/>
        <v>1</v>
      </c>
      <c r="AN67" s="350">
        <f t="shared" si="4"/>
        <v>43585</v>
      </c>
      <c r="AO67" s="350">
        <f t="shared" ref="AO67:AO130" si="8">AO66</f>
        <v>43733</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43684</v>
      </c>
      <c r="G68" s="275"/>
      <c r="H68" s="296"/>
      <c r="I68" s="296"/>
      <c r="J68" s="296">
        <v>3</v>
      </c>
      <c r="K68" s="475">
        <f>INDEX(Periods!$F$21:$O$30,J68+1,$E68+2)</f>
        <v>43684</v>
      </c>
      <c r="L68" s="772">
        <f t="shared" ca="1" si="1"/>
        <v>49</v>
      </c>
      <c r="M68" s="773"/>
      <c r="N68" s="280"/>
      <c r="O68" s="547">
        <v>250</v>
      </c>
      <c r="P68" s="547">
        <v>1600</v>
      </c>
      <c r="Q68" s="312">
        <v>0.8</v>
      </c>
      <c r="R68" s="312">
        <v>0.8</v>
      </c>
      <c r="S68" s="661">
        <f>INDEX(Annual!i_pasture_stage_p6z,$J68+1,ROUNDDOWN((ROW($J68)-ROW($J$65))/i_p6_len,0)+1)</f>
        <v>1</v>
      </c>
      <c r="T68" s="312">
        <v>0.3</v>
      </c>
      <c r="U68" s="297">
        <v>10</v>
      </c>
      <c r="V68" s="312">
        <v>0</v>
      </c>
      <c r="W68" s="280"/>
      <c r="X68" s="467">
        <v>1</v>
      </c>
      <c r="Y68" s="297">
        <v>50</v>
      </c>
      <c r="Z68" s="297">
        <v>50</v>
      </c>
      <c r="AA68" s="297">
        <v>50</v>
      </c>
      <c r="AB68" s="297">
        <v>150</v>
      </c>
      <c r="AC68" s="297">
        <v>150</v>
      </c>
      <c r="AD68" s="297">
        <v>100</v>
      </c>
      <c r="AE68" s="297">
        <v>400</v>
      </c>
      <c r="AF68" s="297">
        <v>400</v>
      </c>
      <c r="AG68" s="297">
        <v>400</v>
      </c>
      <c r="AH68" s="280"/>
      <c r="AI68" s="280"/>
      <c r="AJ68" s="280"/>
      <c r="AK68" s="296" t="str">
        <f t="shared" si="7"/>
        <v>Early</v>
      </c>
      <c r="AL68" s="280">
        <f t="shared" ref="AL68:AL131" si="9">IF($AK68="Early",$F68-$AN68,IF($AK68="Late",$F68-$AO68,MAX(0,$F68-$AP$65)))</f>
        <v>99</v>
      </c>
      <c r="AM68" s="280">
        <f t="shared" si="3"/>
        <v>1</v>
      </c>
      <c r="AN68" s="350">
        <f t="shared" si="4"/>
        <v>43585</v>
      </c>
      <c r="AO68" s="350">
        <f t="shared" si="8"/>
        <v>43733</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43733</v>
      </c>
      <c r="G69" s="275"/>
      <c r="H69" s="296"/>
      <c r="I69" s="296"/>
      <c r="J69" s="296">
        <v>4</v>
      </c>
      <c r="K69" s="475">
        <f>INDEX(Periods!$F$21:$O$30,J69+1,$E69+2)</f>
        <v>43733</v>
      </c>
      <c r="L69" s="772">
        <f t="shared" ca="1" si="1"/>
        <v>20</v>
      </c>
      <c r="M69" s="773"/>
      <c r="N69" s="280"/>
      <c r="O69" s="547">
        <v>250</v>
      </c>
      <c r="P69" s="547">
        <v>4500</v>
      </c>
      <c r="Q69" s="312">
        <v>0.76</v>
      </c>
      <c r="R69" s="312">
        <v>0.78</v>
      </c>
      <c r="S69" s="661">
        <f>INDEX(Annual!i_pasture_stage_p6z,$J69+1,ROUNDDOWN((ROW($J69)-ROW($J$65))/i_p6_len,0)+1)</f>
        <v>1</v>
      </c>
      <c r="T69" s="312">
        <v>0.3</v>
      </c>
      <c r="U69" s="297">
        <v>10</v>
      </c>
      <c r="V69" s="312">
        <v>0</v>
      </c>
      <c r="W69" s="280"/>
      <c r="X69" s="467">
        <v>0.75</v>
      </c>
      <c r="Y69" s="297">
        <v>50</v>
      </c>
      <c r="Z69" s="297">
        <v>50</v>
      </c>
      <c r="AA69" s="297">
        <v>50</v>
      </c>
      <c r="AB69" s="297">
        <v>150</v>
      </c>
      <c r="AC69" s="297">
        <v>150</v>
      </c>
      <c r="AD69" s="297">
        <v>150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43733</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43753</v>
      </c>
      <c r="G70" s="275"/>
      <c r="H70" s="296"/>
      <c r="I70" s="296"/>
      <c r="J70" s="296">
        <v>5</v>
      </c>
      <c r="K70" s="475">
        <f>INDEX(Periods!$F$21:$O$30,J70+1,$E70+2)</f>
        <v>43753</v>
      </c>
      <c r="L70" s="772">
        <f t="shared" ca="1" si="1"/>
        <v>25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20</v>
      </c>
      <c r="AM70" s="280">
        <f t="shared" si="3"/>
        <v>1</v>
      </c>
      <c r="AN70" s="350">
        <f t="shared" si="4"/>
        <v>43585</v>
      </c>
      <c r="AO70" s="350">
        <f t="shared" si="8"/>
        <v>43733</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43733</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43733</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43733</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43733</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493</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7.4999999999999997E-2</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275</v>
      </c>
      <c r="AD75" s="733" cm="1">
        <f t="array" aca="1" ref="AD75" ca="1">INDEX(AD$65:AD$74,$AI75,1)*(1-$AH75)+INDEX(AD$65:AD$74,$AJ75,1)*($AH75)</f>
        <v>275</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43733</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208.66860465116281</v>
      </c>
      <c r="P76" s="665" cm="1">
        <f t="array" aca="1" ref="P76" ca="1">INDEX(P$65:P$74,$AI76,1)*(1-$AH76)+INDEX(P$65:P$74,$AJ76,1)*($AH76)</f>
        <v>642.93023255813955</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3.8372093023255817E-2</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124.41860465116279</v>
      </c>
      <c r="AC76" s="734" cm="1">
        <f t="array" aca="1" ref="AC76" ca="1">INDEX(AC$65:AC$74,$AI76,1)*(1-$AH76)+INDEX(AC$65:AC$74,$AJ76,1)*($AH76)</f>
        <v>189.53488372093022</v>
      </c>
      <c r="AD76" s="734" cm="1">
        <f t="array" aca="1" ref="AD76" ca="1">INDEX(AD$65:AD$74,$AI76,1)*(1-$AH76)+INDEX(AD$65:AD$74,$AJ76,1)*($AH76)</f>
        <v>213.95348837209303</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0.48837209302325579</v>
      </c>
      <c r="AI76" s="280">
        <f t="shared" ref="AI76:AI139" si="14">MOD(SUMIFS($AM$65:$AM$74,$AK$65:$AK$74,$AK76,$AL$65:$AL$74,"&lt;="&amp;$AL76)-1,$AJ$62)+1</f>
        <v>2</v>
      </c>
      <c r="AJ76" s="280">
        <f t="shared" si="11"/>
        <v>3</v>
      </c>
      <c r="AK76" s="296" t="str">
        <f t="shared" si="7"/>
        <v>Early</v>
      </c>
      <c r="AL76" s="280">
        <f t="shared" si="9"/>
        <v>21</v>
      </c>
      <c r="AM76" s="280"/>
      <c r="AN76" s="350">
        <f t="shared" si="4"/>
        <v>43572</v>
      </c>
      <c r="AO76" s="350">
        <f t="shared" si="8"/>
        <v>43733</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3</v>
      </c>
      <c r="AJ77" s="280">
        <f>IF(OR(INDEX($AK$65:$AK$74,$AI77,1)=INDEX($AK$65:$AK$74,MOD($AI77,AJ$62)+1,1),INDEX($AK$65:$AK$74,$AI77,1)="Early"),MOD($AI77,AJ$62)+1,$AI77)</f>
        <v>4</v>
      </c>
      <c r="AK77" s="296" t="str">
        <f t="shared" si="7"/>
        <v>Early</v>
      </c>
      <c r="AL77" s="280">
        <f t="shared" si="9"/>
        <v>56</v>
      </c>
      <c r="AM77" s="280"/>
      <c r="AN77" s="350">
        <f t="shared" si="4"/>
        <v>43572</v>
      </c>
      <c r="AO77" s="350">
        <f t="shared" si="8"/>
        <v>43733</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2369.3877551020405</v>
      </c>
      <c r="Q78" s="666" cm="1">
        <f t="array" aca="1" ref="Q78" ca="1">INDEX(Q$65:Q$74,$AI78,1)*(1-$AH78)+INDEX(Q$65:Q$74,$AJ78,1)*($AH78)</f>
        <v>0.78938775510204073</v>
      </c>
      <c r="R78" s="666" cm="1">
        <f t="array" aca="1" ref="R78" ca="1">INDEX(R$65:R$74,$AI78,1)*(1-$AH78)+INDEX(R$65:R$74,$AJ78,1)*($AH78)</f>
        <v>0.79469387755102039</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0.93367346938775508</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113.26530612244898</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0.26530612244897961</v>
      </c>
      <c r="AI78" s="280">
        <f t="shared" si="14"/>
        <v>4</v>
      </c>
      <c r="AJ78" s="280">
        <f t="shared" ref="AJ78:AJ141" si="15">IF(OR(INDEX($AK$65:$AK$74,$AI78,1)=INDEX($AK$65:$AK$74,MOD($AI78,AJ$62)+1,1),INDEX($AK$65:$AK$74,$AI78,1)="Early"),MOD($AI78,AJ$62)+1,$AI78)</f>
        <v>5</v>
      </c>
      <c r="AK78" s="296" t="str">
        <f t="shared" si="7"/>
        <v>Early</v>
      </c>
      <c r="AL78" s="280">
        <f t="shared" si="9"/>
        <v>112</v>
      </c>
      <c r="AM78" s="280"/>
      <c r="AN78" s="350">
        <f t="shared" si="4"/>
        <v>43572</v>
      </c>
      <c r="AO78" s="350">
        <f t="shared" si="8"/>
        <v>43733</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5</v>
      </c>
      <c r="AJ79" s="280">
        <f t="shared" si="15"/>
        <v>6</v>
      </c>
      <c r="AK79" s="296" t="str">
        <f t="shared" si="7"/>
        <v>Late</v>
      </c>
      <c r="AL79" s="280">
        <f t="shared" si="9"/>
        <v>0</v>
      </c>
      <c r="AM79" s="280"/>
      <c r="AN79" s="350">
        <f t="shared" si="4"/>
        <v>43572</v>
      </c>
      <c r="AO79" s="350">
        <f t="shared" si="8"/>
        <v>43733</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v>
      </c>
      <c r="AI80" s="280">
        <f t="shared" si="14"/>
        <v>6</v>
      </c>
      <c r="AJ80" s="280">
        <f t="shared" si="15"/>
        <v>6</v>
      </c>
      <c r="AK80" s="296" t="str">
        <f t="shared" si="7"/>
        <v>Late</v>
      </c>
      <c r="AL80" s="280">
        <f t="shared" si="9"/>
        <v>20</v>
      </c>
      <c r="AM80" s="280"/>
      <c r="AN80" s="350">
        <f t="shared" si="4"/>
        <v>43572</v>
      </c>
      <c r="AO80" s="350">
        <f t="shared" si="8"/>
        <v>43733</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43733</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43733</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43733</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43733</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493</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7.4999999999999997E-2</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275</v>
      </c>
      <c r="AD85" s="733" cm="1">
        <f t="array" aca="1" ref="AD85" ca="1">INDEX(AD$65:AD$74,$AI85,1)*(1-$AH85)+INDEX(AD$65:AD$74,$AJ85,1)*($AH85)</f>
        <v>275</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43733</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208.66860465116281</v>
      </c>
      <c r="P86" s="665" cm="1">
        <f t="array" aca="1" ref="P86" ca="1">INDEX(P$65:P$74,$AI86,1)*(1-$AH86)+INDEX(P$65:P$74,$AJ86,1)*($AH86)</f>
        <v>642.93023255813955</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3.8372093023255817E-2</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124.41860465116279</v>
      </c>
      <c r="AC86" s="734" cm="1">
        <f t="array" aca="1" ref="AC86" ca="1">INDEX(AC$65:AC$74,$AI86,1)*(1-$AH86)+INDEX(AC$65:AC$74,$AJ86,1)*($AH86)</f>
        <v>189.53488372093022</v>
      </c>
      <c r="AD86" s="734" cm="1">
        <f t="array" aca="1" ref="AD86" ca="1">INDEX(AD$65:AD$74,$AI86,1)*(1-$AH86)+INDEX(AD$65:AD$74,$AJ86,1)*($AH86)</f>
        <v>213.95348837209303</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0.48837209302325579</v>
      </c>
      <c r="AI86" s="280">
        <f t="shared" si="14"/>
        <v>2</v>
      </c>
      <c r="AJ86" s="280">
        <f t="shared" si="15"/>
        <v>3</v>
      </c>
      <c r="AK86" s="296" t="str">
        <f t="shared" si="7"/>
        <v>Early</v>
      </c>
      <c r="AL86" s="280">
        <f t="shared" si="9"/>
        <v>21</v>
      </c>
      <c r="AM86" s="280"/>
      <c r="AN86" s="350">
        <f t="shared" si="4"/>
        <v>43572</v>
      </c>
      <c r="AO86" s="350">
        <f t="shared" si="8"/>
        <v>43733</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3</v>
      </c>
      <c r="AJ87" s="280">
        <f t="shared" si="15"/>
        <v>4</v>
      </c>
      <c r="AK87" s="296" t="str">
        <f t="shared" si="7"/>
        <v>Early</v>
      </c>
      <c r="AL87" s="280">
        <f t="shared" si="9"/>
        <v>56</v>
      </c>
      <c r="AM87" s="280"/>
      <c r="AN87" s="350">
        <f t="shared" si="4"/>
        <v>43572</v>
      </c>
      <c r="AO87" s="350">
        <f t="shared" si="8"/>
        <v>43733</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2369.3877551020405</v>
      </c>
      <c r="Q88" s="666" cm="1">
        <f t="array" aca="1" ref="Q88" ca="1">INDEX(Q$65:Q$74,$AI88,1)*(1-$AH88)+INDEX(Q$65:Q$74,$AJ88,1)*($AH88)</f>
        <v>0.78938775510204073</v>
      </c>
      <c r="R88" s="666" cm="1">
        <f t="array" aca="1" ref="R88" ca="1">INDEX(R$65:R$74,$AI88,1)*(1-$AH88)+INDEX(R$65:R$74,$AJ88,1)*($AH88)</f>
        <v>0.79469387755102039</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0.93367346938775508</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113.26530612244898</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0.26530612244897961</v>
      </c>
      <c r="AI88" s="280">
        <f t="shared" si="14"/>
        <v>4</v>
      </c>
      <c r="AJ88" s="280">
        <f t="shared" si="15"/>
        <v>5</v>
      </c>
      <c r="AK88" s="296" t="str">
        <f t="shared" si="7"/>
        <v>Early</v>
      </c>
      <c r="AL88" s="280">
        <f t="shared" si="9"/>
        <v>112</v>
      </c>
      <c r="AM88" s="280"/>
      <c r="AN88" s="350">
        <f t="shared" si="4"/>
        <v>43572</v>
      </c>
      <c r="AO88" s="350">
        <f t="shared" si="8"/>
        <v>43733</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5</v>
      </c>
      <c r="AJ89" s="280">
        <f t="shared" si="15"/>
        <v>6</v>
      </c>
      <c r="AK89" s="296" t="str">
        <f t="shared" si="7"/>
        <v>Late</v>
      </c>
      <c r="AL89" s="280">
        <f t="shared" si="9"/>
        <v>0</v>
      </c>
      <c r="AM89" s="280"/>
      <c r="AN89" s="350">
        <f t="shared" si="4"/>
        <v>43572</v>
      </c>
      <c r="AO89" s="350">
        <f t="shared" si="8"/>
        <v>43733</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v>
      </c>
      <c r="AI90" s="280">
        <f t="shared" si="14"/>
        <v>6</v>
      </c>
      <c r="AJ90" s="280">
        <f t="shared" si="15"/>
        <v>6</v>
      </c>
      <c r="AK90" s="296" t="str">
        <f t="shared" si="7"/>
        <v>Late</v>
      </c>
      <c r="AL90" s="280">
        <f t="shared" si="9"/>
        <v>20</v>
      </c>
      <c r="AM90" s="280"/>
      <c r="AN90" s="350">
        <f t="shared" si="4"/>
        <v>43572</v>
      </c>
      <c r="AO90" s="350">
        <f t="shared" si="8"/>
        <v>43733</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43733</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43733</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43733</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43733</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493</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7.4999999999999997E-2</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275</v>
      </c>
      <c r="AD95" s="733" cm="1">
        <f t="array" aca="1" ref="AD95" ca="1">INDEX(AD$65:AD$74,$AI95,1)*(1-$AH95)+INDEX(AD$65:AD$74,$AJ95,1)*($AH95)</f>
        <v>275</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43733</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208.66860465116281</v>
      </c>
      <c r="P96" s="665" cm="1">
        <f t="array" aca="1" ref="P96" ca="1">INDEX(P$65:P$74,$AI96,1)*(1-$AH96)+INDEX(P$65:P$74,$AJ96,1)*($AH96)</f>
        <v>642.93023255813955</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3.8372093023255817E-2</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124.41860465116279</v>
      </c>
      <c r="AC96" s="734" cm="1">
        <f t="array" aca="1" ref="AC96" ca="1">INDEX(AC$65:AC$74,$AI96,1)*(1-$AH96)+INDEX(AC$65:AC$74,$AJ96,1)*($AH96)</f>
        <v>189.53488372093022</v>
      </c>
      <c r="AD96" s="734" cm="1">
        <f t="array" aca="1" ref="AD96" ca="1">INDEX(AD$65:AD$74,$AI96,1)*(1-$AH96)+INDEX(AD$65:AD$74,$AJ96,1)*($AH96)</f>
        <v>213.95348837209303</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0.48837209302325579</v>
      </c>
      <c r="AI96" s="280">
        <f t="shared" si="14"/>
        <v>2</v>
      </c>
      <c r="AJ96" s="280">
        <f t="shared" si="15"/>
        <v>3</v>
      </c>
      <c r="AK96" s="296" t="str">
        <f t="shared" si="7"/>
        <v>Early</v>
      </c>
      <c r="AL96" s="280">
        <f t="shared" si="9"/>
        <v>21</v>
      </c>
      <c r="AM96" s="280"/>
      <c r="AN96" s="350">
        <f t="shared" si="4"/>
        <v>43572</v>
      </c>
      <c r="AO96" s="350">
        <f t="shared" si="8"/>
        <v>43733</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3</v>
      </c>
      <c r="AJ97" s="280">
        <f t="shared" si="15"/>
        <v>4</v>
      </c>
      <c r="AK97" s="296" t="str">
        <f t="shared" si="7"/>
        <v>Early</v>
      </c>
      <c r="AL97" s="280">
        <f t="shared" si="9"/>
        <v>56</v>
      </c>
      <c r="AM97" s="280"/>
      <c r="AN97" s="350">
        <f t="shared" ref="AN97:AN128" si="19">INDEX(i_break_date,$E97+2,1)</f>
        <v>43572</v>
      </c>
      <c r="AO97" s="350">
        <f t="shared" si="8"/>
        <v>43733</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2369.3877551020405</v>
      </c>
      <c r="Q98" s="666" cm="1">
        <f t="array" aca="1" ref="Q98" ca="1">INDEX(Q$65:Q$74,$AI98,1)*(1-$AH98)+INDEX(Q$65:Q$74,$AJ98,1)*($AH98)</f>
        <v>0.78938775510204073</v>
      </c>
      <c r="R98" s="666" cm="1">
        <f t="array" aca="1" ref="R98" ca="1">INDEX(R$65:R$74,$AI98,1)*(1-$AH98)+INDEX(R$65:R$74,$AJ98,1)*($AH98)</f>
        <v>0.79469387755102039</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0.93367346938775508</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113.26530612244898</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0.26530612244897961</v>
      </c>
      <c r="AI98" s="280">
        <f t="shared" si="14"/>
        <v>4</v>
      </c>
      <c r="AJ98" s="280">
        <f t="shared" si="15"/>
        <v>5</v>
      </c>
      <c r="AK98" s="296" t="str">
        <f t="shared" si="7"/>
        <v>Early</v>
      </c>
      <c r="AL98" s="280">
        <f t="shared" si="9"/>
        <v>112</v>
      </c>
      <c r="AM98" s="280"/>
      <c r="AN98" s="350">
        <f t="shared" si="19"/>
        <v>43572</v>
      </c>
      <c r="AO98" s="350">
        <f t="shared" si="8"/>
        <v>43733</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5</v>
      </c>
      <c r="AJ99" s="280">
        <f t="shared" si="15"/>
        <v>6</v>
      </c>
      <c r="AK99" s="296" t="str">
        <f t="shared" si="7"/>
        <v>Late</v>
      </c>
      <c r="AL99" s="280">
        <f t="shared" si="9"/>
        <v>0</v>
      </c>
      <c r="AM99" s="280"/>
      <c r="AN99" s="350">
        <f t="shared" si="19"/>
        <v>43572</v>
      </c>
      <c r="AO99" s="350">
        <f t="shared" si="8"/>
        <v>43733</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v>
      </c>
      <c r="AI100" s="280">
        <f t="shared" si="14"/>
        <v>6</v>
      </c>
      <c r="AJ100" s="280">
        <f t="shared" si="15"/>
        <v>6</v>
      </c>
      <c r="AK100" s="296" t="str">
        <f t="shared" si="7"/>
        <v>Late</v>
      </c>
      <c r="AL100" s="280">
        <f t="shared" si="9"/>
        <v>20</v>
      </c>
      <c r="AM100" s="280"/>
      <c r="AN100" s="350">
        <f t="shared" si="19"/>
        <v>43572</v>
      </c>
      <c r="AO100" s="350">
        <f t="shared" si="8"/>
        <v>43733</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43733</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43733</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43733</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43733</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493</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7.4999999999999997E-2</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275</v>
      </c>
      <c r="AD105" s="733" cm="1">
        <f t="array" aca="1" ref="AD105" ca="1">INDEX(AD$65:AD$74,$AI105,1)*(1-$AH105)+INDEX(AD$65:AD$74,$AJ105,1)*($AH105)</f>
        <v>275</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43733</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208.66860465116281</v>
      </c>
      <c r="P106" s="665" cm="1">
        <f t="array" aca="1" ref="P106" ca="1">INDEX(P$65:P$74,$AI106,1)*(1-$AH106)+INDEX(P$65:P$74,$AJ106,1)*($AH106)</f>
        <v>642.93023255813955</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3.8372093023255817E-2</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124.41860465116279</v>
      </c>
      <c r="AC106" s="734" cm="1">
        <f t="array" aca="1" ref="AC106" ca="1">INDEX(AC$65:AC$74,$AI106,1)*(1-$AH106)+INDEX(AC$65:AC$74,$AJ106,1)*($AH106)</f>
        <v>189.53488372093022</v>
      </c>
      <c r="AD106" s="734" cm="1">
        <f t="array" aca="1" ref="AD106" ca="1">INDEX(AD$65:AD$74,$AI106,1)*(1-$AH106)+INDEX(AD$65:AD$74,$AJ106,1)*($AH106)</f>
        <v>213.95348837209303</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0.48837209302325579</v>
      </c>
      <c r="AI106" s="280">
        <f t="shared" si="14"/>
        <v>2</v>
      </c>
      <c r="AJ106" s="280">
        <f t="shared" si="15"/>
        <v>3</v>
      </c>
      <c r="AK106" s="296" t="str">
        <f t="shared" si="7"/>
        <v>Early</v>
      </c>
      <c r="AL106" s="280">
        <f t="shared" si="9"/>
        <v>21</v>
      </c>
      <c r="AM106" s="280"/>
      <c r="AN106" s="350">
        <f t="shared" si="19"/>
        <v>43572</v>
      </c>
      <c r="AO106" s="350">
        <f t="shared" si="8"/>
        <v>43733</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3</v>
      </c>
      <c r="AJ107" s="280">
        <f t="shared" si="15"/>
        <v>4</v>
      </c>
      <c r="AK107" s="296" t="str">
        <f t="shared" si="7"/>
        <v>Early</v>
      </c>
      <c r="AL107" s="280">
        <f t="shared" si="9"/>
        <v>56</v>
      </c>
      <c r="AM107" s="280"/>
      <c r="AN107" s="350">
        <f t="shared" si="19"/>
        <v>43572</v>
      </c>
      <c r="AO107" s="350">
        <f t="shared" si="8"/>
        <v>43733</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2369.3877551020405</v>
      </c>
      <c r="Q108" s="666" cm="1">
        <f t="array" aca="1" ref="Q108" ca="1">INDEX(Q$65:Q$74,$AI108,1)*(1-$AH108)+INDEX(Q$65:Q$74,$AJ108,1)*($AH108)</f>
        <v>0.78938775510204073</v>
      </c>
      <c r="R108" s="666" cm="1">
        <f t="array" aca="1" ref="R108" ca="1">INDEX(R$65:R$74,$AI108,1)*(1-$AH108)+INDEX(R$65:R$74,$AJ108,1)*($AH108)</f>
        <v>0.79469387755102039</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0.93367346938775508</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113.26530612244898</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0.26530612244897961</v>
      </c>
      <c r="AI108" s="280">
        <f t="shared" si="14"/>
        <v>4</v>
      </c>
      <c r="AJ108" s="280">
        <f t="shared" si="15"/>
        <v>5</v>
      </c>
      <c r="AK108" s="296" t="str">
        <f t="shared" si="7"/>
        <v>Early</v>
      </c>
      <c r="AL108" s="280">
        <f t="shared" si="9"/>
        <v>112</v>
      </c>
      <c r="AM108" s="280"/>
      <c r="AN108" s="350">
        <f t="shared" si="19"/>
        <v>43572</v>
      </c>
      <c r="AO108" s="350">
        <f t="shared" si="8"/>
        <v>43733</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5</v>
      </c>
      <c r="AJ109" s="280">
        <f t="shared" si="15"/>
        <v>6</v>
      </c>
      <c r="AK109" s="296" t="str">
        <f t="shared" si="7"/>
        <v>Late</v>
      </c>
      <c r="AL109" s="280">
        <f t="shared" si="9"/>
        <v>0</v>
      </c>
      <c r="AM109" s="280"/>
      <c r="AN109" s="350">
        <f t="shared" si="19"/>
        <v>43572</v>
      </c>
      <c r="AO109" s="350">
        <f t="shared" si="8"/>
        <v>43733</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v>
      </c>
      <c r="AI110" s="280">
        <f t="shared" si="14"/>
        <v>6</v>
      </c>
      <c r="AJ110" s="280">
        <f t="shared" si="15"/>
        <v>6</v>
      </c>
      <c r="AK110" s="296" t="str">
        <f t="shared" si="7"/>
        <v>Late</v>
      </c>
      <c r="AL110" s="280">
        <f t="shared" si="9"/>
        <v>20</v>
      </c>
      <c r="AM110" s="280"/>
      <c r="AN110" s="350">
        <f t="shared" si="19"/>
        <v>43572</v>
      </c>
      <c r="AO110" s="350">
        <f t="shared" si="8"/>
        <v>43733</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43733</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43733</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43733</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43733</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43733</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493</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7.4999999999999997E-2</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275</v>
      </c>
      <c r="AD116" s="734" cm="1">
        <f t="array" aca="1" ref="AD116" ca="1">INDEX(AD$65:AD$74,$AI116,1)*(1-$AH116)+INDEX(AD$65:AD$74,$AJ116,1)*($AH116)</f>
        <v>275</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43733</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214.44767441860466</v>
      </c>
      <c r="P117" s="665" cm="1">
        <f t="array" aca="1" ref="P117" ca="1">INDEX(P$65:P$74,$AI117,1)*(1-$AH117)+INDEX(P$65:P$74,$AJ117,1)*($AH117)</f>
        <v>742.88372093023247</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1.3953488372093023E-2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140.69767441860466</v>
      </c>
      <c r="AC117" s="734" cm="1">
        <f t="array" aca="1" ref="AC117" ca="1">INDEX(AC$65:AC$74,$AI117,1)*(1-$AH117)+INDEX(AC$65:AC$74,$AJ117,1)*($AH117)</f>
        <v>132.55813953488371</v>
      </c>
      <c r="AD117" s="734" cm="1">
        <f t="array" aca="1" ref="AD117" ca="1">INDEX(AD$65:AD$74,$AI117,1)*(1-$AH117)+INDEX(AD$65:AD$74,$AJ117,1)*($AH117)</f>
        <v>173.25581395348837</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0.81395348837209303</v>
      </c>
      <c r="AI117" s="280">
        <f t="shared" si="14"/>
        <v>2</v>
      </c>
      <c r="AJ117" s="280">
        <f t="shared" si="15"/>
        <v>3</v>
      </c>
      <c r="AK117" s="296" t="str">
        <f t="shared" si="7"/>
        <v>Early</v>
      </c>
      <c r="AL117" s="280">
        <f t="shared" si="9"/>
        <v>35</v>
      </c>
      <c r="AM117" s="280"/>
      <c r="AN117" s="350">
        <f t="shared" si="19"/>
        <v>43593</v>
      </c>
      <c r="AO117" s="350">
        <f t="shared" si="8"/>
        <v>43733</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245.39285714285714</v>
      </c>
      <c r="P118" s="665" cm="1">
        <f t="array" aca="1" ref="P118" ca="1">INDEX(P$65:P$74,$AI118,1)*(1-$AH118)+INDEX(P$65:P$74,$AJ118,1)*($AH118)</f>
        <v>1485.7142857142856</v>
      </c>
      <c r="Q118" s="666" cm="1">
        <f t="array" aca="1" ref="Q118" ca="1">INDEX(Q$65:Q$74,$AI118,1)*(1-$AH118)+INDEX(Q$65:Q$74,$AJ118,1)*($AH118)</f>
        <v>0.80142857142857149</v>
      </c>
      <c r="R118" s="666" cm="1">
        <f t="array" aca="1" ref="R118" ca="1">INDEX(R$65:R$74,$AI118,1)*(1-$AH118)+INDEX(R$65:R$74,$AJ118,1)*($AH118)</f>
        <v>0.80142857142857149</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142.85714285714283</v>
      </c>
      <c r="AD118" s="734" cm="1">
        <f t="array" aca="1" ref="AD118" ca="1">INDEX(AD$65:AD$74,$AI118,1)*(1-$AH118)+INDEX(AD$65:AD$74,$AJ118,1)*($AH118)</f>
        <v>107.14285714285714</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0.8571428571428571</v>
      </c>
      <c r="AI118" s="280">
        <f t="shared" si="14"/>
        <v>3</v>
      </c>
      <c r="AJ118" s="280">
        <f t="shared" si="15"/>
        <v>4</v>
      </c>
      <c r="AK118" s="296" t="str">
        <f t="shared" si="7"/>
        <v>Early</v>
      </c>
      <c r="AL118" s="280">
        <f t="shared" si="9"/>
        <v>91</v>
      </c>
      <c r="AM118" s="280"/>
      <c r="AN118" s="350">
        <f t="shared" si="19"/>
        <v>43593</v>
      </c>
      <c r="AO118" s="350">
        <f t="shared" si="8"/>
        <v>43733</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5</v>
      </c>
      <c r="AJ119" s="280">
        <f t="shared" si="15"/>
        <v>6</v>
      </c>
      <c r="AK119" s="296" t="str">
        <f t="shared" si="7"/>
        <v>Late</v>
      </c>
      <c r="AL119" s="280">
        <f t="shared" si="9"/>
        <v>0</v>
      </c>
      <c r="AM119" s="280"/>
      <c r="AN119" s="350">
        <f t="shared" si="19"/>
        <v>43593</v>
      </c>
      <c r="AO119" s="350">
        <f t="shared" si="8"/>
        <v>43733</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v>
      </c>
      <c r="AI120" s="280">
        <f t="shared" si="14"/>
        <v>6</v>
      </c>
      <c r="AJ120" s="280">
        <f t="shared" si="15"/>
        <v>6</v>
      </c>
      <c r="AK120" s="296" t="str">
        <f t="shared" si="7"/>
        <v>Late</v>
      </c>
      <c r="AL120" s="280">
        <f t="shared" si="9"/>
        <v>20</v>
      </c>
      <c r="AM120" s="280"/>
      <c r="AN120" s="350">
        <f t="shared" si="19"/>
        <v>43593</v>
      </c>
      <c r="AO120" s="350">
        <f t="shared" si="8"/>
        <v>43733</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43733</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43733</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43733</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43733</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43733</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493</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7.4999999999999997E-2</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275</v>
      </c>
      <c r="AD126" s="734" cm="1">
        <f t="array" aca="1" ref="AD126" ca="1">INDEX(AD$65:AD$74,$AI126,1)*(1-$AH126)+INDEX(AD$65:AD$74,$AJ126,1)*($AH126)</f>
        <v>275</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43733</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214.44767441860466</v>
      </c>
      <c r="P127" s="665" cm="1">
        <f t="array" aca="1" ref="P127" ca="1">INDEX(P$65:P$74,$AI127,1)*(1-$AH127)+INDEX(P$65:P$74,$AJ127,1)*($AH127)</f>
        <v>742.88372093023247</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1.3953488372093023E-2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140.69767441860466</v>
      </c>
      <c r="AC127" s="734" cm="1">
        <f t="array" aca="1" ref="AC127" ca="1">INDEX(AC$65:AC$74,$AI127,1)*(1-$AH127)+INDEX(AC$65:AC$74,$AJ127,1)*($AH127)</f>
        <v>132.55813953488371</v>
      </c>
      <c r="AD127" s="734" cm="1">
        <f t="array" aca="1" ref="AD127" ca="1">INDEX(AD$65:AD$74,$AI127,1)*(1-$AH127)+INDEX(AD$65:AD$74,$AJ127,1)*($AH127)</f>
        <v>173.25581395348837</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0.81395348837209303</v>
      </c>
      <c r="AI127" s="280">
        <f t="shared" si="14"/>
        <v>2</v>
      </c>
      <c r="AJ127" s="280">
        <f t="shared" si="15"/>
        <v>3</v>
      </c>
      <c r="AK127" s="296" t="str">
        <f t="shared" si="7"/>
        <v>Early</v>
      </c>
      <c r="AL127" s="280">
        <f t="shared" si="9"/>
        <v>35</v>
      </c>
      <c r="AM127" s="280"/>
      <c r="AN127" s="350">
        <f t="shared" si="19"/>
        <v>43593</v>
      </c>
      <c r="AO127" s="350">
        <f t="shared" si="8"/>
        <v>43733</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245.39285714285714</v>
      </c>
      <c r="P128" s="665" cm="1">
        <f t="array" aca="1" ref="P128" ca="1">INDEX(P$65:P$74,$AI128,1)*(1-$AH128)+INDEX(P$65:P$74,$AJ128,1)*($AH128)</f>
        <v>1485.7142857142856</v>
      </c>
      <c r="Q128" s="666" cm="1">
        <f t="array" aca="1" ref="Q128" ca="1">INDEX(Q$65:Q$74,$AI128,1)*(1-$AH128)+INDEX(Q$65:Q$74,$AJ128,1)*($AH128)</f>
        <v>0.80142857142857149</v>
      </c>
      <c r="R128" s="666" cm="1">
        <f t="array" aca="1" ref="R128" ca="1">INDEX(R$65:R$74,$AI128,1)*(1-$AH128)+INDEX(R$65:R$74,$AJ128,1)*($AH128)</f>
        <v>0.80142857142857149</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142.85714285714283</v>
      </c>
      <c r="AD128" s="734" cm="1">
        <f t="array" aca="1" ref="AD128" ca="1">INDEX(AD$65:AD$74,$AI128,1)*(1-$AH128)+INDEX(AD$65:AD$74,$AJ128,1)*($AH128)</f>
        <v>107.14285714285714</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0.8571428571428571</v>
      </c>
      <c r="AI128" s="280">
        <f t="shared" si="14"/>
        <v>3</v>
      </c>
      <c r="AJ128" s="280">
        <f t="shared" si="15"/>
        <v>4</v>
      </c>
      <c r="AK128" s="296" t="str">
        <f t="shared" si="7"/>
        <v>Early</v>
      </c>
      <c r="AL128" s="280">
        <f t="shared" si="9"/>
        <v>91</v>
      </c>
      <c r="AM128" s="280"/>
      <c r="AN128" s="350">
        <f t="shared" si="19"/>
        <v>43593</v>
      </c>
      <c r="AO128" s="350">
        <f t="shared" si="8"/>
        <v>43733</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5</v>
      </c>
      <c r="AJ129" s="280">
        <f t="shared" si="15"/>
        <v>6</v>
      </c>
      <c r="AK129" s="296" t="str">
        <f t="shared" si="7"/>
        <v>Late</v>
      </c>
      <c r="AL129" s="280">
        <f t="shared" si="9"/>
        <v>0</v>
      </c>
      <c r="AM129" s="280"/>
      <c r="AN129" s="350">
        <f t="shared" ref="AN129:AN164" si="24">INDEX(i_break_date,$E129+2,1)</f>
        <v>43593</v>
      </c>
      <c r="AO129" s="350">
        <f t="shared" si="8"/>
        <v>43733</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v>
      </c>
      <c r="AI130" s="280">
        <f t="shared" si="14"/>
        <v>6</v>
      </c>
      <c r="AJ130" s="280">
        <f t="shared" si="15"/>
        <v>6</v>
      </c>
      <c r="AK130" s="296" t="str">
        <f t="shared" ref="AK130:AK164" si="27">IF($K130&lt;$AN130,"Dry",IF($K130&lt;$AO130,"Early",IF($K130&lt;$AP130,"Late","Dry")))</f>
        <v>Late</v>
      </c>
      <c r="AL130" s="280">
        <f t="shared" si="9"/>
        <v>20</v>
      </c>
      <c r="AM130" s="280"/>
      <c r="AN130" s="350">
        <f t="shared" si="24"/>
        <v>43593</v>
      </c>
      <c r="AO130" s="350">
        <f t="shared" si="8"/>
        <v>43733</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43733</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43733</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43733</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43733</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43733</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43733</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493</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7.4999999999999997E-2</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275</v>
      </c>
      <c r="AD137" s="734" cm="1">
        <f t="array" aca="1" ref="AD137" ca="1">INDEX(AD$65:AD$74,$AI137,1)*(1-$AH137)+INDEX(AD$65:AD$74,$AJ137,1)*($AH137)</f>
        <v>275</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43733</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233.29910714285714</v>
      </c>
      <c r="P138" s="665" cm="1">
        <f t="array" aca="1" ref="P138" ca="1">INDEX(P$65:P$74,$AI138,1)*(1-$AH138)+INDEX(P$65:P$74,$AJ138,1)*($AH138)</f>
        <v>1185.7142857142858</v>
      </c>
      <c r="Q138" s="666" cm="1">
        <f t="array" aca="1" ref="Q138" ca="1">INDEX(Q$65:Q$74,$AI138,1)*(1-$AH138)+INDEX(Q$65:Q$74,$AJ138,1)*($AH138)</f>
        <v>0.80517857142857141</v>
      </c>
      <c r="R138" s="666" cm="1">
        <f t="array" aca="1" ref="R138" ca="1">INDEX(R$65:R$74,$AI138,1)*(1-$AH138)+INDEX(R$65:R$74,$AJ138,1)*($AH138)</f>
        <v>0.80517857142857141</v>
      </c>
      <c r="S138" s="662">
        <f>INDEX(Annual!i_pasture_stage_p6z,$J138+1,ROUNDDOWN((ROW($J138)-ROW($J$65))/i_p6_len,0)+1)</f>
        <v>1</v>
      </c>
      <c r="T138" s="666" cm="1">
        <f t="array" aca="1" ref="T138" ca="1">INDEX(T$65:T$74,$AI138,1)*(1-$AH138)+INDEX(T$65:T$74,$AJ138,1)*($AH138)</f>
        <v>0.29999999999999993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124.10714285714285</v>
      </c>
      <c r="AD138" s="734" cm="1">
        <f t="array" aca="1" ref="AD138" ca="1">INDEX(AD$65:AD$74,$AI138,1)*(1-$AH138)+INDEX(AD$65:AD$74,$AJ138,1)*($AH138)</f>
        <v>125.89285714285714</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0.48214285714285715</v>
      </c>
      <c r="AI138" s="280">
        <f t="shared" si="14"/>
        <v>3</v>
      </c>
      <c r="AJ138" s="280">
        <f t="shared" si="15"/>
        <v>4</v>
      </c>
      <c r="AK138" s="296" t="str">
        <f t="shared" si="27"/>
        <v>Early</v>
      </c>
      <c r="AL138" s="280">
        <f t="shared" si="29"/>
        <v>70</v>
      </c>
      <c r="AM138" s="280"/>
      <c r="AN138" s="350">
        <f t="shared" si="24"/>
        <v>43614</v>
      </c>
      <c r="AO138" s="350">
        <f t="shared" si="28"/>
        <v>43733</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5</v>
      </c>
      <c r="AJ139" s="280">
        <f t="shared" si="15"/>
        <v>6</v>
      </c>
      <c r="AK139" s="296" t="str">
        <f t="shared" si="27"/>
        <v>Late</v>
      </c>
      <c r="AL139" s="280">
        <f t="shared" si="29"/>
        <v>0</v>
      </c>
      <c r="AM139" s="280"/>
      <c r="AN139" s="350">
        <f t="shared" si="24"/>
        <v>43614</v>
      </c>
      <c r="AO139" s="350">
        <f t="shared" si="28"/>
        <v>43733</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v>
      </c>
      <c r="AI140" s="280">
        <f t="shared" ref="AI140:AI164" si="32">MOD(SUMIFS($AM$65:$AM$74,$AK$65:$AK$74,$AK140,$AL$65:$AL$74,"&lt;="&amp;$AL140)-1,$AJ$62)+1</f>
        <v>6</v>
      </c>
      <c r="AJ140" s="280">
        <f t="shared" si="15"/>
        <v>6</v>
      </c>
      <c r="AK140" s="296" t="str">
        <f t="shared" si="27"/>
        <v>Late</v>
      </c>
      <c r="AL140" s="280">
        <f t="shared" si="29"/>
        <v>20</v>
      </c>
      <c r="AM140" s="280"/>
      <c r="AN140" s="350">
        <f t="shared" si="24"/>
        <v>43614</v>
      </c>
      <c r="AO140" s="350">
        <f t="shared" si="28"/>
        <v>43733</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43733</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43733</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43733</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43733</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43733</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43733</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493</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7.4999999999999997E-2</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275</v>
      </c>
      <c r="AD147" s="734" cm="1">
        <f t="array" aca="1" ref="AD147" ca="1">INDEX(AD$65:AD$74,$AI147,1)*(1-$AH147)+INDEX(AD$65:AD$74,$AJ147,1)*($AH147)</f>
        <v>275</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43733</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233.29910714285714</v>
      </c>
      <c r="P148" s="665" cm="1">
        <f t="array" aca="1" ref="P148" ca="1">INDEX(P$65:P$74,$AI148,1)*(1-$AH148)+INDEX(P$65:P$74,$AJ148,1)*($AH148)</f>
        <v>1185.7142857142858</v>
      </c>
      <c r="Q148" s="666" cm="1">
        <f t="array" aca="1" ref="Q148" ca="1">INDEX(Q$65:Q$74,$AI148,1)*(1-$AH148)+INDEX(Q$65:Q$74,$AJ148,1)*($AH148)</f>
        <v>0.80517857142857141</v>
      </c>
      <c r="R148" s="666" cm="1">
        <f t="array" aca="1" ref="R148" ca="1">INDEX(R$65:R$74,$AI148,1)*(1-$AH148)+INDEX(R$65:R$74,$AJ148,1)*($AH148)</f>
        <v>0.80517857142857141</v>
      </c>
      <c r="S148" s="662">
        <f>INDEX(Annual!i_pasture_stage_p6z,$J148+1,ROUNDDOWN((ROW($J148)-ROW($J$65))/i_p6_len,0)+1)</f>
        <v>1</v>
      </c>
      <c r="T148" s="666" cm="1">
        <f t="array" aca="1" ref="T148" ca="1">INDEX(T$65:T$74,$AI148,1)*(1-$AH148)+INDEX(T$65:T$74,$AJ148,1)*($AH148)</f>
        <v>0.29999999999999993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124.10714285714285</v>
      </c>
      <c r="AD148" s="734" cm="1">
        <f t="array" aca="1" ref="AD148" ca="1">INDEX(AD$65:AD$74,$AI148,1)*(1-$AH148)+INDEX(AD$65:AD$74,$AJ148,1)*($AH148)</f>
        <v>125.89285714285714</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0.48214285714285715</v>
      </c>
      <c r="AI148" s="280">
        <f t="shared" si="32"/>
        <v>3</v>
      </c>
      <c r="AJ148" s="280">
        <f t="shared" si="33"/>
        <v>4</v>
      </c>
      <c r="AK148" s="296" t="str">
        <f t="shared" si="27"/>
        <v>Early</v>
      </c>
      <c r="AL148" s="280">
        <f t="shared" si="29"/>
        <v>70</v>
      </c>
      <c r="AM148" s="280"/>
      <c r="AN148" s="350">
        <f t="shared" si="24"/>
        <v>43614</v>
      </c>
      <c r="AO148" s="350">
        <f t="shared" si="28"/>
        <v>43733</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5</v>
      </c>
      <c r="AJ149" s="280">
        <f t="shared" si="33"/>
        <v>6</v>
      </c>
      <c r="AK149" s="296" t="str">
        <f t="shared" si="27"/>
        <v>Late</v>
      </c>
      <c r="AL149" s="280">
        <f t="shared" si="29"/>
        <v>0</v>
      </c>
      <c r="AM149" s="280"/>
      <c r="AN149" s="350">
        <f t="shared" si="24"/>
        <v>43614</v>
      </c>
      <c r="AO149" s="350">
        <f t="shared" si="28"/>
        <v>43733</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v>
      </c>
      <c r="AI150" s="280">
        <f t="shared" si="32"/>
        <v>6</v>
      </c>
      <c r="AJ150" s="280">
        <f t="shared" si="33"/>
        <v>6</v>
      </c>
      <c r="AK150" s="296" t="str">
        <f t="shared" si="27"/>
        <v>Late</v>
      </c>
      <c r="AL150" s="280">
        <f t="shared" si="29"/>
        <v>20</v>
      </c>
      <c r="AM150" s="280"/>
      <c r="AN150" s="350">
        <f t="shared" si="24"/>
        <v>43614</v>
      </c>
      <c r="AO150" s="350">
        <f t="shared" si="28"/>
        <v>43733</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43733</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43733</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43733</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43733</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43733</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43733</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493</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7.4999999999999997E-2</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275</v>
      </c>
      <c r="AD157" s="734" cm="1">
        <f t="array" aca="1" ref="AD157" ca="1">INDEX(AD$65:AD$74,$AI157,1)*(1-$AH157)+INDEX(AD$65:AD$74,$AJ157,1)*($AH157)</f>
        <v>275</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43733</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233.29910714285714</v>
      </c>
      <c r="P158" s="665" cm="1">
        <f t="array" aca="1" ref="P158" ca="1">INDEX(P$65:P$74,$AI158,1)*(1-$AH158)+INDEX(P$65:P$74,$AJ158,1)*($AH158)</f>
        <v>1185.7142857142858</v>
      </c>
      <c r="Q158" s="666" cm="1">
        <f t="array" aca="1" ref="Q158" ca="1">INDEX(Q$65:Q$74,$AI158,1)*(1-$AH158)+INDEX(Q$65:Q$74,$AJ158,1)*($AH158)</f>
        <v>0.80517857142857141</v>
      </c>
      <c r="R158" s="666" cm="1">
        <f t="array" aca="1" ref="R158" ca="1">INDEX(R$65:R$74,$AI158,1)*(1-$AH158)+INDEX(R$65:R$74,$AJ158,1)*($AH158)</f>
        <v>0.80517857142857141</v>
      </c>
      <c r="S158" s="662">
        <f>INDEX(Annual!i_pasture_stage_p6z,$J158+1,ROUNDDOWN((ROW($J158)-ROW($J$65))/i_p6_len,0)+1)</f>
        <v>1</v>
      </c>
      <c r="T158" s="666" cm="1">
        <f t="array" aca="1" ref="T158" ca="1">INDEX(T$65:T$74,$AI158,1)*(1-$AH158)+INDEX(T$65:T$74,$AJ158,1)*($AH158)</f>
        <v>0.29999999999999993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124.10714285714285</v>
      </c>
      <c r="AD158" s="734" cm="1">
        <f t="array" aca="1" ref="AD158" ca="1">INDEX(AD$65:AD$74,$AI158,1)*(1-$AH158)+INDEX(AD$65:AD$74,$AJ158,1)*($AH158)</f>
        <v>125.89285714285714</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0.48214285714285715</v>
      </c>
      <c r="AI158" s="280">
        <f t="shared" si="32"/>
        <v>3</v>
      </c>
      <c r="AJ158" s="280">
        <f t="shared" si="33"/>
        <v>4</v>
      </c>
      <c r="AK158" s="296" t="str">
        <f t="shared" si="27"/>
        <v>Early</v>
      </c>
      <c r="AL158" s="280">
        <f t="shared" si="29"/>
        <v>70</v>
      </c>
      <c r="AM158" s="280"/>
      <c r="AN158" s="350">
        <f t="shared" si="24"/>
        <v>43614</v>
      </c>
      <c r="AO158" s="350">
        <f t="shared" si="28"/>
        <v>43733</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5</v>
      </c>
      <c r="AJ159" s="280">
        <f t="shared" si="33"/>
        <v>6</v>
      </c>
      <c r="AK159" s="296" t="str">
        <f t="shared" si="27"/>
        <v>Late</v>
      </c>
      <c r="AL159" s="280">
        <f t="shared" si="29"/>
        <v>0</v>
      </c>
      <c r="AM159" s="280"/>
      <c r="AN159" s="350">
        <f t="shared" si="24"/>
        <v>43614</v>
      </c>
      <c r="AO159" s="350">
        <f t="shared" si="28"/>
        <v>43733</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v>
      </c>
      <c r="AI160" s="280">
        <f t="shared" si="32"/>
        <v>6</v>
      </c>
      <c r="AJ160" s="280">
        <f t="shared" si="33"/>
        <v>6</v>
      </c>
      <c r="AK160" s="296" t="str">
        <f t="shared" si="27"/>
        <v>Late</v>
      </c>
      <c r="AL160" s="280">
        <f t="shared" si="29"/>
        <v>20</v>
      </c>
      <c r="AM160" s="280"/>
      <c r="AN160" s="350">
        <f t="shared" si="24"/>
        <v>43614</v>
      </c>
      <c r="AO160" s="350">
        <f t="shared" si="28"/>
        <v>43733</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43733</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43733</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43733</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43733</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1135</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1136</v>
      </c>
      <c r="AD171" s="315" t="s">
        <v>1137</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1134</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2"/>
        <v>4</v>
      </c>
      <c r="D202" s="275"/>
      <c r="E202" s="330"/>
      <c r="F202" s="330"/>
      <c r="G202" s="275"/>
      <c r="H202" s="282" t="s">
        <v>483</v>
      </c>
      <c r="I202" s="296"/>
      <c r="J202" s="321">
        <v>0</v>
      </c>
      <c r="K202" s="321">
        <v>0.25</v>
      </c>
      <c r="L202" s="321">
        <v>0.75</v>
      </c>
      <c r="M202" s="321">
        <v>0</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x14ac:dyDescent="0.35">
      <c r="A213" s="250"/>
      <c r="B213" s="259"/>
      <c r="C213" s="252">
        <f>INT($C$29)+1</f>
        <v>2</v>
      </c>
      <c r="D213" s="275"/>
      <c r="E213" s="330"/>
      <c r="F213" s="330"/>
      <c r="G213" s="275"/>
      <c r="H213" s="292" t="s">
        <v>920</v>
      </c>
      <c r="I213" s="293"/>
      <c r="J213" s="877" t="s">
        <v>922</v>
      </c>
      <c r="K213" s="877"/>
      <c r="L213" s="877" t="s">
        <v>921</v>
      </c>
      <c r="M213" s="877"/>
      <c r="N213" s="309"/>
      <c r="O213" s="309" t="s">
        <v>943</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3">INT($C$29)+2</f>
        <v>3</v>
      </c>
      <c r="D216" s="275"/>
      <c r="E216" s="330"/>
      <c r="F216" s="330"/>
      <c r="G216" s="275"/>
      <c r="H216" s="280" t="str">
        <f t="shared" ref="H216:H217" si="44">H249</f>
        <v>Win</v>
      </c>
      <c r="I216" s="296"/>
      <c r="J216" s="374">
        <f>DATE(i_startyear,MONTH(MAX($N$706:$U$708)+21),DAY(MAX($N$706:$U$708)+21))</f>
        <v>43470</v>
      </c>
      <c r="K216" s="695">
        <f>MIN(363,INT((J216 - DATE(YEAR(J216),1,1))))+364*(YEAR(J216)-i_startyear)</f>
        <v>4</v>
      </c>
      <c r="L216" s="374">
        <f>DATE(i_startyear,MONTH(MIN($N$706:$U$708)-21),DAY(MIN($N$706:$U$708)-21))</f>
        <v>43793</v>
      </c>
      <c r="M216" s="695">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49999999999999" customHeight="1" outlineLevel="1" x14ac:dyDescent="0.3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outlineLevel="2" x14ac:dyDescent="0.3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hidden="1" outlineLevel="4" x14ac:dyDescent="0.3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hidden="1" outlineLevel="4" x14ac:dyDescent="0.35">
      <c r="A239" s="250"/>
      <c r="B239" s="259" t="s">
        <v>389</v>
      </c>
      <c r="C239" s="252">
        <f>INT(MAX($C$241:$C$354))+1</f>
        <v>5</v>
      </c>
      <c r="D239" s="275" t="s">
        <v>390</v>
      </c>
      <c r="E239" s="330"/>
      <c r="F239" s="330"/>
      <c r="G239" s="275"/>
      <c r="H239" s="330" t="s">
        <v>969</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3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15" hidden="1" customHeight="1" outlineLevel="3" x14ac:dyDescent="0.3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collapsed="1" x14ac:dyDescent="0.3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3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15" hidden="1" customHeight="1" outlineLevel="3" x14ac:dyDescent="0.3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0"/>
      <c r="F249" s="330"/>
      <c r="G249" s="275"/>
      <c r="H249" s="520" t="s">
        <v>824</v>
      </c>
      <c r="I249" s="338" t="b">
        <v>0</v>
      </c>
      <c r="J249" s="338" t="b">
        <v>0</v>
      </c>
      <c r="K249" s="342">
        <f>DATE($I$251,MONTH(INDEX($N$265:$Q$265,1,K$237+1)),DAY(INDEX($N$265:$Q$265,1,K$237+1)))</f>
        <v>43634</v>
      </c>
      <c r="L249" s="342">
        <f t="shared" ref="L249:Q249" si="46">DATE($I$251,MONTH(INDEX($N$265:$Q$265,1,L$237+1)),DAY(INDEX($N$265:$Q$265,1,L$237+1)))</f>
        <v>43634</v>
      </c>
      <c r="M249" s="342">
        <f t="shared" si="46"/>
        <v>43634</v>
      </c>
      <c r="N249" s="342">
        <f t="shared" si="46"/>
        <v>43634</v>
      </c>
      <c r="O249" s="342">
        <f t="shared" si="46"/>
        <v>43634</v>
      </c>
      <c r="P249" s="342">
        <f t="shared" si="46"/>
        <v>43634</v>
      </c>
      <c r="Q249" s="342">
        <f t="shared" si="46"/>
        <v>43634</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1023</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0">
        <v>2</v>
      </c>
      <c r="F262" s="330"/>
      <c r="G262" s="275"/>
      <c r="H262" s="296" t="str">
        <f>H$249</f>
        <v>Win</v>
      </c>
      <c r="I262" s="280">
        <v>0</v>
      </c>
      <c r="J262" s="349" t="s">
        <v>515</v>
      </c>
      <c r="K262" s="350"/>
      <c r="L262" s="350"/>
      <c r="M262" s="280"/>
      <c r="N262" s="351">
        <v>44000</v>
      </c>
      <c r="O262" s="351">
        <v>44000</v>
      </c>
      <c r="P262" s="351">
        <v>44000</v>
      </c>
      <c r="Q262" s="351">
        <v>44000</v>
      </c>
      <c r="R262" s="352">
        <f t="shared" si="48"/>
        <v>43634</v>
      </c>
      <c r="S262" s="352">
        <f t="shared" si="48"/>
        <v>43634</v>
      </c>
      <c r="T262" s="352">
        <f t="shared" si="48"/>
        <v>43634</v>
      </c>
      <c r="U262" s="352">
        <f t="shared" si="48"/>
        <v>43634</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0">
        <v>2</v>
      </c>
      <c r="F263" s="330"/>
      <c r="G263" s="275"/>
      <c r="H263" s="280"/>
      <c r="I263" s="280">
        <v>1</v>
      </c>
      <c r="J263" s="358" t="s">
        <v>516</v>
      </c>
      <c r="K263" s="350"/>
      <c r="L263" s="350"/>
      <c r="M263" s="280"/>
      <c r="N263" s="351">
        <v>44365</v>
      </c>
      <c r="O263" s="351">
        <v>44365</v>
      </c>
      <c r="P263" s="351">
        <v>44365</v>
      </c>
      <c r="Q263" s="351">
        <v>44365</v>
      </c>
      <c r="R263" s="352">
        <f t="shared" si="48"/>
        <v>43634</v>
      </c>
      <c r="S263" s="352">
        <f t="shared" si="48"/>
        <v>43634</v>
      </c>
      <c r="T263" s="352">
        <f t="shared" si="48"/>
        <v>43634</v>
      </c>
      <c r="U263" s="352">
        <f t="shared" si="48"/>
        <v>43634</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44730</v>
      </c>
      <c r="O264" s="366">
        <f t="shared" si="56"/>
        <v>44730</v>
      </c>
      <c r="P264" s="366">
        <f t="shared" si="56"/>
        <v>44730</v>
      </c>
      <c r="Q264" s="366">
        <f t="shared" si="56"/>
        <v>44730</v>
      </c>
      <c r="R264" s="352">
        <f t="shared" si="48"/>
        <v>43634</v>
      </c>
      <c r="S264" s="352">
        <f t="shared" si="48"/>
        <v>43634</v>
      </c>
      <c r="T264" s="352">
        <f t="shared" si="48"/>
        <v>43634</v>
      </c>
      <c r="U264" s="352">
        <f t="shared" si="48"/>
        <v>43634</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45095</v>
      </c>
      <c r="O265" s="366">
        <f t="shared" si="57"/>
        <v>45095</v>
      </c>
      <c r="P265" s="366">
        <f t="shared" si="57"/>
        <v>45095</v>
      </c>
      <c r="Q265" s="366">
        <f t="shared" si="57"/>
        <v>45095</v>
      </c>
      <c r="R265" s="352">
        <f t="shared" si="48"/>
        <v>43634</v>
      </c>
      <c r="S265" s="352">
        <f t="shared" si="48"/>
        <v>43634</v>
      </c>
      <c r="T265" s="352">
        <f t="shared" si="48"/>
        <v>43634</v>
      </c>
      <c r="U265" s="352">
        <f t="shared" si="48"/>
        <v>43634</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45461</v>
      </c>
      <c r="O266" s="366">
        <f t="shared" si="58"/>
        <v>45461</v>
      </c>
      <c r="P266" s="366">
        <f t="shared" si="58"/>
        <v>45461</v>
      </c>
      <c r="Q266" s="366">
        <f t="shared" si="58"/>
        <v>45461</v>
      </c>
      <c r="R266" s="352">
        <f t="shared" si="48"/>
        <v>43634</v>
      </c>
      <c r="S266" s="352">
        <f t="shared" si="48"/>
        <v>43634</v>
      </c>
      <c r="T266" s="352">
        <f t="shared" si="48"/>
        <v>43634</v>
      </c>
      <c r="U266" s="352">
        <f t="shared" si="48"/>
        <v>43634</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45826</v>
      </c>
      <c r="O267" s="366">
        <f t="shared" si="59"/>
        <v>45826</v>
      </c>
      <c r="P267" s="366">
        <f t="shared" si="59"/>
        <v>45826</v>
      </c>
      <c r="Q267" s="366">
        <f t="shared" si="59"/>
        <v>45826</v>
      </c>
      <c r="R267" s="352">
        <f t="shared" si="48"/>
        <v>43634</v>
      </c>
      <c r="S267" s="352">
        <f t="shared" si="48"/>
        <v>43634</v>
      </c>
      <c r="T267" s="352">
        <f t="shared" si="48"/>
        <v>43634</v>
      </c>
      <c r="U267" s="352">
        <f t="shared" si="48"/>
        <v>43634</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46191</v>
      </c>
      <c r="O268" s="366">
        <f t="shared" si="60"/>
        <v>46191</v>
      </c>
      <c r="P268" s="366">
        <f t="shared" si="60"/>
        <v>46191</v>
      </c>
      <c r="Q268" s="366">
        <f t="shared" si="60"/>
        <v>46191</v>
      </c>
      <c r="R268" s="352">
        <f t="shared" si="48"/>
        <v>43634</v>
      </c>
      <c r="S268" s="352">
        <f t="shared" si="48"/>
        <v>43634</v>
      </c>
      <c r="T268" s="352">
        <f t="shared" si="48"/>
        <v>43634</v>
      </c>
      <c r="U268" s="352">
        <f t="shared" si="48"/>
        <v>43634</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46556</v>
      </c>
      <c r="O269" s="366">
        <f t="shared" si="61"/>
        <v>46556</v>
      </c>
      <c r="P269" s="366">
        <f t="shared" si="61"/>
        <v>46556</v>
      </c>
      <c r="Q269" s="366">
        <f t="shared" si="61"/>
        <v>46556</v>
      </c>
      <c r="R269" s="352">
        <f t="shared" si="48"/>
        <v>43634</v>
      </c>
      <c r="S269" s="352">
        <f t="shared" si="48"/>
        <v>43634</v>
      </c>
      <c r="T269" s="352">
        <f t="shared" si="48"/>
        <v>43634</v>
      </c>
      <c r="U269" s="352">
        <f t="shared" si="48"/>
        <v>43634</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0"/>
      <c r="F279" s="330"/>
      <c r="G279" s="275"/>
      <c r="H279" s="280"/>
      <c r="I279" s="335"/>
      <c r="J279" s="335"/>
      <c r="K279" s="692" t="s">
        <v>1024</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5">
        <f t="shared" si="64"/>
        <v>168</v>
      </c>
      <c r="L282" s="695">
        <f t="shared" si="64"/>
        <v>168</v>
      </c>
      <c r="M282" s="695">
        <f t="shared" si="64"/>
        <v>168</v>
      </c>
      <c r="N282" s="695">
        <f t="shared" si="64"/>
        <v>168</v>
      </c>
      <c r="O282" s="695">
        <f t="shared" si="64"/>
        <v>168</v>
      </c>
      <c r="P282" s="695">
        <f t="shared" si="64"/>
        <v>168</v>
      </c>
      <c r="Q282" s="695">
        <f t="shared" si="64"/>
        <v>168</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533</v>
      </c>
      <c r="O293" s="696">
        <f t="shared" si="65"/>
        <v>533</v>
      </c>
      <c r="P293" s="696">
        <f t="shared" si="65"/>
        <v>533</v>
      </c>
      <c r="Q293" s="696">
        <f t="shared" si="65"/>
        <v>533</v>
      </c>
      <c r="R293" s="698">
        <f t="shared" si="65"/>
        <v>168</v>
      </c>
      <c r="S293" s="698">
        <f t="shared" si="65"/>
        <v>168</v>
      </c>
      <c r="T293" s="698">
        <f t="shared" si="65"/>
        <v>168</v>
      </c>
      <c r="U293" s="698">
        <f t="shared" si="65"/>
        <v>168</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896</v>
      </c>
      <c r="O294" s="696">
        <f t="shared" si="65"/>
        <v>896</v>
      </c>
      <c r="P294" s="696">
        <f t="shared" si="65"/>
        <v>896</v>
      </c>
      <c r="Q294" s="696">
        <f t="shared" si="65"/>
        <v>896</v>
      </c>
      <c r="R294" s="698">
        <f t="shared" si="65"/>
        <v>168</v>
      </c>
      <c r="S294" s="698">
        <f t="shared" si="65"/>
        <v>168</v>
      </c>
      <c r="T294" s="698">
        <f t="shared" si="65"/>
        <v>168</v>
      </c>
      <c r="U294" s="698">
        <f t="shared" si="65"/>
        <v>168</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1260</v>
      </c>
      <c r="O295" s="697">
        <f t="shared" ref="O295:U304" si="67">MIN(363,INT((O264 - DATE(YEAR(O264),1,1))))+364*(YEAR(O264)-i_startyear)</f>
        <v>1260</v>
      </c>
      <c r="P295" s="697">
        <f t="shared" si="67"/>
        <v>1260</v>
      </c>
      <c r="Q295" s="697">
        <f t="shared" si="67"/>
        <v>1260</v>
      </c>
      <c r="R295" s="698">
        <f t="shared" si="67"/>
        <v>168</v>
      </c>
      <c r="S295" s="698">
        <f t="shared" si="67"/>
        <v>168</v>
      </c>
      <c r="T295" s="698">
        <f t="shared" si="67"/>
        <v>168</v>
      </c>
      <c r="U295" s="698">
        <f t="shared" si="67"/>
        <v>168</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1624</v>
      </c>
      <c r="O296" s="697">
        <f t="shared" si="67"/>
        <v>1624</v>
      </c>
      <c r="P296" s="697">
        <f t="shared" si="67"/>
        <v>1624</v>
      </c>
      <c r="Q296" s="697">
        <f t="shared" si="67"/>
        <v>1624</v>
      </c>
      <c r="R296" s="698">
        <f t="shared" si="67"/>
        <v>168</v>
      </c>
      <c r="S296" s="698">
        <f t="shared" si="67"/>
        <v>168</v>
      </c>
      <c r="T296" s="698">
        <f t="shared" si="67"/>
        <v>168</v>
      </c>
      <c r="U296" s="698">
        <f t="shared" si="67"/>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1989</v>
      </c>
      <c r="O297" s="697">
        <f t="shared" si="67"/>
        <v>1989</v>
      </c>
      <c r="P297" s="697">
        <f t="shared" si="67"/>
        <v>1989</v>
      </c>
      <c r="Q297" s="697">
        <f t="shared" si="67"/>
        <v>1989</v>
      </c>
      <c r="R297" s="698">
        <f t="shared" si="67"/>
        <v>168</v>
      </c>
      <c r="S297" s="698">
        <f t="shared" si="67"/>
        <v>168</v>
      </c>
      <c r="T297" s="698">
        <f t="shared" si="67"/>
        <v>168</v>
      </c>
      <c r="U297" s="698">
        <f t="shared" si="67"/>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2352</v>
      </c>
      <c r="O298" s="697">
        <f t="shared" si="67"/>
        <v>2352</v>
      </c>
      <c r="P298" s="697">
        <f t="shared" si="67"/>
        <v>2352</v>
      </c>
      <c r="Q298" s="697">
        <f t="shared" si="67"/>
        <v>2352</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2716</v>
      </c>
      <c r="O299" s="697">
        <f t="shared" si="67"/>
        <v>2716</v>
      </c>
      <c r="P299" s="697">
        <f t="shared" si="67"/>
        <v>2716</v>
      </c>
      <c r="Q299" s="697">
        <f t="shared" si="67"/>
        <v>2716</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3080</v>
      </c>
      <c r="O300" s="697">
        <f t="shared" si="67"/>
        <v>3080</v>
      </c>
      <c r="P300" s="697">
        <f t="shared" si="67"/>
        <v>3080</v>
      </c>
      <c r="Q300" s="697">
        <f t="shared" si="67"/>
        <v>3080</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3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43850</v>
      </c>
      <c r="S319" s="373">
        <f t="shared" si="70"/>
        <v>43850</v>
      </c>
      <c r="T319" s="373">
        <f t="shared" si="71"/>
        <v>43850</v>
      </c>
      <c r="U319" s="373">
        <f t="shared" si="72"/>
        <v>43850</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44215</v>
      </c>
      <c r="S320" s="373">
        <f t="shared" si="70"/>
        <v>44215</v>
      </c>
      <c r="T320" s="373">
        <f t="shared" si="71"/>
        <v>44215</v>
      </c>
      <c r="U320" s="373">
        <f t="shared" si="72"/>
        <v>44215</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44580</v>
      </c>
      <c r="S321" s="373">
        <f t="shared" si="70"/>
        <v>44580</v>
      </c>
      <c r="T321" s="373">
        <f t="shared" si="71"/>
        <v>44580</v>
      </c>
      <c r="U321" s="373">
        <f t="shared" si="72"/>
        <v>44580</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44945</v>
      </c>
      <c r="S322" s="373">
        <f t="shared" si="70"/>
        <v>44945</v>
      </c>
      <c r="T322" s="373">
        <f t="shared" si="71"/>
        <v>44945</v>
      </c>
      <c r="U322" s="373">
        <f t="shared" si="72"/>
        <v>44945</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45311</v>
      </c>
      <c r="S323" s="373">
        <f t="shared" si="70"/>
        <v>45311</v>
      </c>
      <c r="T323" s="373">
        <f t="shared" si="71"/>
        <v>45311</v>
      </c>
      <c r="U323" s="373">
        <f t="shared" si="72"/>
        <v>45311</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45676</v>
      </c>
      <c r="S324" s="373">
        <f t="shared" si="70"/>
        <v>45676</v>
      </c>
      <c r="T324" s="373">
        <f t="shared" si="71"/>
        <v>45676</v>
      </c>
      <c r="U324" s="373">
        <f t="shared" si="72"/>
        <v>45676</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46041</v>
      </c>
      <c r="S325" s="373">
        <f t="shared" si="70"/>
        <v>46041</v>
      </c>
      <c r="T325" s="373">
        <f t="shared" si="71"/>
        <v>46041</v>
      </c>
      <c r="U325" s="373">
        <f t="shared" si="72"/>
        <v>46041</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46406</v>
      </c>
      <c r="S326" s="373">
        <f t="shared" si="70"/>
        <v>46406</v>
      </c>
      <c r="T326" s="373">
        <f t="shared" si="71"/>
        <v>46406</v>
      </c>
      <c r="U326" s="373">
        <f t="shared" si="72"/>
        <v>46406</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collapsed="1" x14ac:dyDescent="0.35">
      <c r="A336" s="250"/>
      <c r="B336" s="259"/>
      <c r="C336" s="252">
        <f>INT($C$229+3)</f>
        <v>4</v>
      </c>
      <c r="D336" s="275"/>
      <c r="E336" s="330"/>
      <c r="F336" s="330"/>
      <c r="G336" s="275"/>
      <c r="H336" s="343" t="s">
        <v>534</v>
      </c>
      <c r="I336" s="303" t="s">
        <v>535</v>
      </c>
      <c r="J336" s="302"/>
      <c r="K336" s="280"/>
      <c r="L336" s="280"/>
      <c r="M336" s="280"/>
      <c r="N336" s="280"/>
      <c r="O336" s="853" t="s">
        <v>963</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0"/>
      <c r="F338" s="330"/>
      <c r="G338" s="275"/>
      <c r="H338" s="375" t="s">
        <v>1035</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0"/>
      <c r="F341" s="330"/>
      <c r="G341" s="275"/>
      <c r="H341" s="296"/>
      <c r="I341" s="280"/>
      <c r="J341" s="350" t="s">
        <v>1029</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collapsed="1" x14ac:dyDescent="0.3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collapsed="1" x14ac:dyDescent="0.3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3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15" hidden="1" customHeight="1" outlineLevel="3" x14ac:dyDescent="0.3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collapsed="1" x14ac:dyDescent="0.3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collapsed="1" x14ac:dyDescent="0.3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35">
      <c r="A387" s="250"/>
      <c r="B387" s="259"/>
      <c r="C387" s="252">
        <f t="shared" ref="C387:C392" si="83">INT($C$229)+3</f>
        <v>4</v>
      </c>
      <c r="D387" s="275"/>
      <c r="E387" s="330"/>
      <c r="F387" s="330"/>
      <c r="G387" s="275"/>
      <c r="H387" s="280" t="s">
        <v>1025</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0"/>
      <c r="F394" s="330"/>
      <c r="G394" s="275"/>
      <c r="H394" s="280" t="s">
        <v>964</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0"/>
      <c r="F395" s="330"/>
      <c r="G395" s="275"/>
      <c r="H395" s="380"/>
      <c r="I395" s="280" t="s">
        <v>956</v>
      </c>
      <c r="J395" s="280" t="s">
        <v>957</v>
      </c>
      <c r="K395" s="651"/>
      <c r="L395" s="296" t="s">
        <v>558</v>
      </c>
      <c r="M395" s="296" t="s">
        <v>959</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4">INT($C$229)+3</f>
        <v>4</v>
      </c>
      <c r="D396" s="275"/>
      <c r="E396" s="330"/>
      <c r="F396" s="330"/>
      <c r="G396" s="275"/>
      <c r="H396" s="282" t="s">
        <v>958</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x14ac:dyDescent="0.3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15" hidden="1" customHeight="1" outlineLevel="3" x14ac:dyDescent="0.3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1031</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x14ac:dyDescent="0.3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15" hidden="1" customHeight="1" outlineLevel="3" x14ac:dyDescent="0.3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x14ac:dyDescent="0.3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outlineLevel="2" collapsed="1" x14ac:dyDescent="0.3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outlineLevel="2" collapsed="1" x14ac:dyDescent="0.3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outlineLevel="2" collapsed="1" x14ac:dyDescent="0.3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outlineLevel="2" collapsed="1" x14ac:dyDescent="0.3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outlineLevel="2" collapsed="1" x14ac:dyDescent="0.3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outlineLevel="2" collapsed="1" x14ac:dyDescent="0.3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x14ac:dyDescent="0.3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15" hidden="1" customHeight="1" outlineLevel="3" x14ac:dyDescent="0.3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1"/>
        <v>3</v>
      </c>
      <c r="D671" s="275"/>
      <c r="E671" s="330"/>
      <c r="F671" s="330"/>
      <c r="G671" s="275"/>
      <c r="H671" s="296" t="str">
        <f>"Birth: "&amp;H$249</f>
        <v>Birth: Win</v>
      </c>
      <c r="I671" s="302" t="s">
        <v>502</v>
      </c>
      <c r="J671" s="302"/>
      <c r="K671" s="342">
        <f t="shared" ref="K671:Q671" si="234">K249</f>
        <v>43634</v>
      </c>
      <c r="L671" s="342">
        <f t="shared" si="234"/>
        <v>43634</v>
      </c>
      <c r="M671" s="342">
        <f t="shared" si="234"/>
        <v>43634</v>
      </c>
      <c r="N671" s="342">
        <f t="shared" si="234"/>
        <v>43634</v>
      </c>
      <c r="O671" s="342">
        <f t="shared" si="234"/>
        <v>43634</v>
      </c>
      <c r="P671" s="342">
        <f t="shared" si="234"/>
        <v>43634</v>
      </c>
      <c r="Q671" s="342">
        <f t="shared" si="234"/>
        <v>43634</v>
      </c>
      <c r="R671" s="352">
        <f>R265</f>
        <v>43634</v>
      </c>
      <c r="S671" s="352">
        <f>S265</f>
        <v>43634</v>
      </c>
      <c r="T671" s="352">
        <f>T265</f>
        <v>43634</v>
      </c>
      <c r="U671" s="352">
        <f>U265</f>
        <v>43634</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1"/>
        <v>3</v>
      </c>
      <c r="D672" s="275"/>
      <c r="E672" s="330"/>
      <c r="F672" s="330"/>
      <c r="G672" s="275"/>
      <c r="H672" s="343"/>
      <c r="I672" s="302" t="s">
        <v>591</v>
      </c>
      <c r="J672" s="302"/>
      <c r="K672" s="397">
        <f t="shared" ref="K672:U672" si="235">K671+INDEX($R$351:$U$351,1,K$237+1)</f>
        <v>43725</v>
      </c>
      <c r="L672" s="397">
        <f t="shared" si="235"/>
        <v>43725</v>
      </c>
      <c r="M672" s="396">
        <f t="shared" si="235"/>
        <v>43725</v>
      </c>
      <c r="N672" s="396">
        <f t="shared" si="235"/>
        <v>43725</v>
      </c>
      <c r="O672" s="396">
        <f t="shared" si="235"/>
        <v>43725</v>
      </c>
      <c r="P672" s="396">
        <f t="shared" si="235"/>
        <v>43725</v>
      </c>
      <c r="Q672" s="396">
        <f t="shared" si="235"/>
        <v>43725</v>
      </c>
      <c r="R672" s="396">
        <f t="shared" si="235"/>
        <v>43725</v>
      </c>
      <c r="S672" s="396">
        <f t="shared" si="235"/>
        <v>43725</v>
      </c>
      <c r="T672" s="396">
        <f t="shared" si="235"/>
        <v>43725</v>
      </c>
      <c r="U672" s="396">
        <f t="shared" si="235"/>
        <v>43725</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1030</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outlineLevel="3" x14ac:dyDescent="0.3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outlineLevel="3" x14ac:dyDescent="0.3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outlineLevel="3" x14ac:dyDescent="0.3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outlineLevel="3" x14ac:dyDescent="0.3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outlineLevel="3" x14ac:dyDescent="0.3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outlineLevel="3" x14ac:dyDescent="0.3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outlineLevel="3" x14ac:dyDescent="0.3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outlineLevel="3" x14ac:dyDescent="0.3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96" t="str">
        <f>H$249</f>
        <v>Win</v>
      </c>
      <c r="I700" s="296">
        <v>0</v>
      </c>
      <c r="J700" s="296" t="s">
        <v>597</v>
      </c>
      <c r="K700" s="401">
        <v>43814</v>
      </c>
      <c r="L700" s="401">
        <v>43814</v>
      </c>
      <c r="M700" s="401">
        <v>43814</v>
      </c>
      <c r="N700" s="280"/>
      <c r="O700" s="280"/>
      <c r="P700" s="280"/>
      <c r="Q700" s="280"/>
      <c r="R700" s="401">
        <v>43814</v>
      </c>
      <c r="S700" s="401">
        <v>43814</v>
      </c>
      <c r="T700" s="401">
        <v>43814</v>
      </c>
      <c r="U700" s="401">
        <v>43814</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348</v>
      </c>
      <c r="AD700" s="699">
        <f t="shared" si="240"/>
        <v>348</v>
      </c>
      <c r="AE700" s="699">
        <f t="shared" si="241"/>
        <v>348</v>
      </c>
      <c r="AF700" s="699">
        <f t="shared" si="242"/>
        <v>-43317</v>
      </c>
      <c r="AG700" s="699">
        <f t="shared" si="243"/>
        <v>-43317</v>
      </c>
      <c r="AH700" s="699">
        <f t="shared" si="244"/>
        <v>-43317</v>
      </c>
      <c r="AI700" s="699">
        <f t="shared" si="245"/>
        <v>-43317</v>
      </c>
      <c r="AJ700" s="699">
        <f t="shared" si="246"/>
        <v>348</v>
      </c>
      <c r="AK700" s="699">
        <f t="shared" si="247"/>
        <v>348</v>
      </c>
      <c r="AL700" s="699">
        <f t="shared" si="248"/>
        <v>348</v>
      </c>
      <c r="AM700" s="699">
        <f t="shared" si="249"/>
        <v>348</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96"/>
      <c r="I701" s="296"/>
      <c r="J701" s="296" t="s">
        <v>587</v>
      </c>
      <c r="K701" s="280"/>
      <c r="L701" s="280"/>
      <c r="M701" s="280"/>
      <c r="N701" s="401">
        <v>43814</v>
      </c>
      <c r="O701" s="401">
        <v>43814</v>
      </c>
      <c r="P701" s="401">
        <v>43814</v>
      </c>
      <c r="Q701" s="401">
        <v>43814</v>
      </c>
      <c r="R701" s="401">
        <v>43814</v>
      </c>
      <c r="S701" s="401">
        <v>43814</v>
      </c>
      <c r="T701" s="401">
        <v>43814</v>
      </c>
      <c r="U701" s="401">
        <v>43814</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348</v>
      </c>
      <c r="AG701" s="699">
        <f t="shared" si="243"/>
        <v>348</v>
      </c>
      <c r="AH701" s="699">
        <f t="shared" si="244"/>
        <v>348</v>
      </c>
      <c r="AI701" s="699">
        <f t="shared" si="245"/>
        <v>348</v>
      </c>
      <c r="AJ701" s="699">
        <f t="shared" si="246"/>
        <v>348</v>
      </c>
      <c r="AK701" s="699">
        <f t="shared" si="247"/>
        <v>348</v>
      </c>
      <c r="AL701" s="699">
        <f t="shared" si="248"/>
        <v>348</v>
      </c>
      <c r="AM701" s="699">
        <f t="shared" si="249"/>
        <v>348</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96"/>
      <c r="I702" s="296"/>
      <c r="J702" s="296" t="s">
        <v>588</v>
      </c>
      <c r="K702" s="280"/>
      <c r="L702" s="280"/>
      <c r="M702" s="280"/>
      <c r="N702" s="280"/>
      <c r="O702" s="280"/>
      <c r="P702" s="280"/>
      <c r="Q702" s="280"/>
      <c r="R702" s="401">
        <v>43814</v>
      </c>
      <c r="S702" s="401">
        <v>43814</v>
      </c>
      <c r="T702" s="401">
        <v>43814</v>
      </c>
      <c r="U702" s="401">
        <v>43814</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348</v>
      </c>
      <c r="AK702" s="699">
        <f t="shared" si="247"/>
        <v>348</v>
      </c>
      <c r="AL702" s="699">
        <f t="shared" si="248"/>
        <v>348</v>
      </c>
      <c r="AM702" s="699">
        <f t="shared" si="249"/>
        <v>348</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80"/>
      <c r="I703" s="296">
        <v>1</v>
      </c>
      <c r="J703" s="296" t="s">
        <v>597</v>
      </c>
      <c r="K703" s="366">
        <f>DATE(YEAR(K700)+1,MONTH(K700),DAY(K700))</f>
        <v>44180</v>
      </c>
      <c r="L703" s="366">
        <f>DATE(YEAR(L700)+1,MONTH(L700),DAY(L700))</f>
        <v>44180</v>
      </c>
      <c r="M703" s="366">
        <f>DATE(YEAR(M700)+1,MONTH(M700),DAY(M700))</f>
        <v>44180</v>
      </c>
      <c r="N703" s="280"/>
      <c r="O703" s="280"/>
      <c r="P703" s="280"/>
      <c r="Q703" s="280"/>
      <c r="R703" s="366">
        <f t="shared" ref="R703:U703" si="253">DATE(YEAR(R700)+1,MONTH(R700),DAY(R700))</f>
        <v>44180</v>
      </c>
      <c r="S703" s="366">
        <f t="shared" si="253"/>
        <v>44180</v>
      </c>
      <c r="T703" s="366">
        <f t="shared" si="253"/>
        <v>44180</v>
      </c>
      <c r="U703" s="366">
        <f t="shared" si="253"/>
        <v>44180</v>
      </c>
      <c r="V703" s="280"/>
      <c r="W703" s="280"/>
      <c r="X703" s="280"/>
      <c r="Y703" s="280"/>
      <c r="Z703" s="280"/>
      <c r="AA703" s="280"/>
      <c r="AB703" s="280"/>
      <c r="AC703" s="699">
        <f t="shared" si="239"/>
        <v>713</v>
      </c>
      <c r="AD703" s="699">
        <f t="shared" si="240"/>
        <v>713</v>
      </c>
      <c r="AE703" s="699">
        <f t="shared" si="241"/>
        <v>713</v>
      </c>
      <c r="AF703" s="699">
        <f t="shared" si="242"/>
        <v>-43317</v>
      </c>
      <c r="AG703" s="699">
        <f t="shared" si="243"/>
        <v>-43317</v>
      </c>
      <c r="AH703" s="699">
        <f t="shared" si="244"/>
        <v>-43317</v>
      </c>
      <c r="AI703" s="699">
        <f t="shared" si="245"/>
        <v>-43317</v>
      </c>
      <c r="AJ703" s="699">
        <f t="shared" si="246"/>
        <v>713</v>
      </c>
      <c r="AK703" s="699">
        <f t="shared" si="247"/>
        <v>713</v>
      </c>
      <c r="AL703" s="699">
        <f t="shared" si="248"/>
        <v>713</v>
      </c>
      <c r="AM703" s="699">
        <f t="shared" si="249"/>
        <v>713</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80"/>
      <c r="I704" s="296"/>
      <c r="J704" s="296" t="s">
        <v>587</v>
      </c>
      <c r="K704" s="280"/>
      <c r="L704" s="280"/>
      <c r="M704" s="280"/>
      <c r="N704" s="366">
        <f>DATE(YEAR(N701)+1,MONTH(N701),DAY(N701))</f>
        <v>44180</v>
      </c>
      <c r="O704" s="366">
        <f>DATE(YEAR(O701)+1,MONTH(O701),DAY(O701))</f>
        <v>44180</v>
      </c>
      <c r="P704" s="366">
        <f>DATE(YEAR(P701)+1,MONTH(P701),DAY(P701))</f>
        <v>44180</v>
      </c>
      <c r="Q704" s="366">
        <f>DATE(YEAR(Q701)+1,MONTH(Q701),DAY(Q701))</f>
        <v>44180</v>
      </c>
      <c r="R704" s="366">
        <f t="shared" ref="R704:U704" si="254">DATE(YEAR(R701)+1,MONTH(R701),DAY(R701))</f>
        <v>44180</v>
      </c>
      <c r="S704" s="366">
        <f t="shared" si="254"/>
        <v>44180</v>
      </c>
      <c r="T704" s="366">
        <f t="shared" si="254"/>
        <v>44180</v>
      </c>
      <c r="U704" s="366">
        <f t="shared" si="254"/>
        <v>44180</v>
      </c>
      <c r="V704" s="280"/>
      <c r="W704" s="280"/>
      <c r="X704" s="280"/>
      <c r="Y704" s="280"/>
      <c r="Z704" s="280"/>
      <c r="AA704" s="280"/>
      <c r="AB704" s="280"/>
      <c r="AC704" s="699">
        <f t="shared" si="239"/>
        <v>-43317</v>
      </c>
      <c r="AD704" s="699">
        <f t="shared" si="240"/>
        <v>-43317</v>
      </c>
      <c r="AE704" s="699">
        <f t="shared" si="241"/>
        <v>-43317</v>
      </c>
      <c r="AF704" s="699">
        <f t="shared" si="242"/>
        <v>713</v>
      </c>
      <c r="AG704" s="699">
        <f t="shared" si="243"/>
        <v>713</v>
      </c>
      <c r="AH704" s="699">
        <f t="shared" si="244"/>
        <v>713</v>
      </c>
      <c r="AI704" s="699">
        <f t="shared" si="245"/>
        <v>713</v>
      </c>
      <c r="AJ704" s="699">
        <f t="shared" si="246"/>
        <v>713</v>
      </c>
      <c r="AK704" s="699">
        <f t="shared" si="247"/>
        <v>713</v>
      </c>
      <c r="AL704" s="699">
        <f t="shared" si="248"/>
        <v>713</v>
      </c>
      <c r="AM704" s="699">
        <f t="shared" si="249"/>
        <v>713</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44180</v>
      </c>
      <c r="S705" s="366">
        <f t="shared" si="255"/>
        <v>44180</v>
      </c>
      <c r="T705" s="366">
        <f t="shared" si="255"/>
        <v>44180</v>
      </c>
      <c r="U705" s="366">
        <f t="shared" si="255"/>
        <v>44180</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713</v>
      </c>
      <c r="AK705" s="699">
        <f t="shared" si="247"/>
        <v>713</v>
      </c>
      <c r="AL705" s="699">
        <f t="shared" si="248"/>
        <v>713</v>
      </c>
      <c r="AM705" s="699">
        <f t="shared" si="249"/>
        <v>713</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2</v>
      </c>
      <c r="J706" s="296" t="s">
        <v>597</v>
      </c>
      <c r="K706" s="366">
        <f>DATE(YEAR(K703)+1,MONTH(K703),DAY(K703))</f>
        <v>44545</v>
      </c>
      <c r="L706" s="366">
        <f>DATE(YEAR(L703)+1,MONTH(L703),DAY(L703))</f>
        <v>44545</v>
      </c>
      <c r="M706" s="366">
        <f>DATE(YEAR(M703)+1,MONTH(M703),DAY(M703))</f>
        <v>44545</v>
      </c>
      <c r="N706" s="280"/>
      <c r="O706" s="280"/>
      <c r="P706" s="280"/>
      <c r="Q706" s="280"/>
      <c r="R706" s="366">
        <f t="shared" ref="R706:U706" si="256">DATE(YEAR(R703)+1,MONTH(R703),DAY(R703))</f>
        <v>44545</v>
      </c>
      <c r="S706" s="366">
        <f t="shared" si="256"/>
        <v>44545</v>
      </c>
      <c r="T706" s="366">
        <f t="shared" si="256"/>
        <v>44545</v>
      </c>
      <c r="U706" s="366">
        <f t="shared" si="256"/>
        <v>44545</v>
      </c>
      <c r="V706" s="280"/>
      <c r="W706" s="280"/>
      <c r="X706" s="280"/>
      <c r="Y706" s="280"/>
      <c r="Z706" s="280"/>
      <c r="AA706" s="280"/>
      <c r="AB706" s="280"/>
      <c r="AC706" s="699">
        <f t="shared" si="239"/>
        <v>1076</v>
      </c>
      <c r="AD706" s="699">
        <f t="shared" si="240"/>
        <v>1076</v>
      </c>
      <c r="AE706" s="699">
        <f t="shared" si="241"/>
        <v>1076</v>
      </c>
      <c r="AF706" s="699">
        <f t="shared" si="242"/>
        <v>-43317</v>
      </c>
      <c r="AG706" s="699">
        <f t="shared" si="243"/>
        <v>-43317</v>
      </c>
      <c r="AH706" s="699">
        <f t="shared" si="244"/>
        <v>-43317</v>
      </c>
      <c r="AI706" s="699">
        <f t="shared" si="245"/>
        <v>-43317</v>
      </c>
      <c r="AJ706" s="699">
        <f t="shared" si="246"/>
        <v>1076</v>
      </c>
      <c r="AK706" s="699">
        <f t="shared" si="247"/>
        <v>1076</v>
      </c>
      <c r="AL706" s="699">
        <f t="shared" si="248"/>
        <v>1076</v>
      </c>
      <c r="AM706" s="699">
        <f t="shared" si="249"/>
        <v>1076</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587</v>
      </c>
      <c r="K707" s="280"/>
      <c r="L707" s="280"/>
      <c r="M707" s="280"/>
      <c r="N707" s="366">
        <f>DATE(YEAR(N704)+1,MONTH(N704),DAY(N704))</f>
        <v>44545</v>
      </c>
      <c r="O707" s="366">
        <f>DATE(YEAR(O704)+1,MONTH(O704),DAY(O704))</f>
        <v>44545</v>
      </c>
      <c r="P707" s="366">
        <f>DATE(YEAR(P704)+1,MONTH(P704),DAY(P704))</f>
        <v>44545</v>
      </c>
      <c r="Q707" s="366">
        <f>DATE(YEAR(Q704)+1,MONTH(Q704),DAY(Q704))</f>
        <v>44545</v>
      </c>
      <c r="R707" s="366">
        <f t="shared" ref="R707:U707" si="257">DATE(YEAR(R704)+1,MONTH(R704),DAY(R704))</f>
        <v>44545</v>
      </c>
      <c r="S707" s="366">
        <f t="shared" si="257"/>
        <v>44545</v>
      </c>
      <c r="T707" s="366">
        <f t="shared" si="257"/>
        <v>44545</v>
      </c>
      <c r="U707" s="366">
        <f t="shared" si="257"/>
        <v>44545</v>
      </c>
      <c r="V707" s="280"/>
      <c r="W707" s="280"/>
      <c r="X707" s="280"/>
      <c r="Y707" s="280"/>
      <c r="Z707" s="280"/>
      <c r="AA707" s="280"/>
      <c r="AB707" s="280"/>
      <c r="AC707" s="699">
        <f t="shared" si="239"/>
        <v>-43317</v>
      </c>
      <c r="AD707" s="699">
        <f t="shared" si="240"/>
        <v>-43317</v>
      </c>
      <c r="AE707" s="699">
        <f t="shared" si="241"/>
        <v>-43317</v>
      </c>
      <c r="AF707" s="699">
        <f t="shared" si="242"/>
        <v>1076</v>
      </c>
      <c r="AG707" s="699">
        <f t="shared" si="243"/>
        <v>1076</v>
      </c>
      <c r="AH707" s="699">
        <f t="shared" si="244"/>
        <v>1076</v>
      </c>
      <c r="AI707" s="699">
        <f t="shared" si="245"/>
        <v>1076</v>
      </c>
      <c r="AJ707" s="699">
        <f t="shared" si="246"/>
        <v>1076</v>
      </c>
      <c r="AK707" s="699">
        <f t="shared" si="247"/>
        <v>1076</v>
      </c>
      <c r="AL707" s="699">
        <f t="shared" si="248"/>
        <v>1076</v>
      </c>
      <c r="AM707" s="699">
        <f t="shared" si="249"/>
        <v>1076</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44545</v>
      </c>
      <c r="S708" s="366">
        <f t="shared" si="258"/>
        <v>44545</v>
      </c>
      <c r="T708" s="366">
        <f t="shared" si="258"/>
        <v>44545</v>
      </c>
      <c r="U708" s="366">
        <f t="shared" si="258"/>
        <v>44545</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1076</v>
      </c>
      <c r="AK708" s="699">
        <f t="shared" ref="AK708:AK739" si="267">MIN(363,INT((S708 - DATE(YEAR(S708),1,1))))+364*(YEAR(S708)-i_startyear)</f>
        <v>1076</v>
      </c>
      <c r="AL708" s="699">
        <f t="shared" ref="AL708:AL739" si="268">MIN(363,INT((T708 - DATE(YEAR(T708),1,1))))+364*(YEAR(T708)-i_startyear)</f>
        <v>1076</v>
      </c>
      <c r="AM708" s="699">
        <f t="shared" ref="AM708:AM739" si="269">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3</v>
      </c>
      <c r="J709" s="296" t="s">
        <v>597</v>
      </c>
      <c r="K709" s="366">
        <f>DATE(YEAR(K706)+1,MONTH(K706),DAY(K706))</f>
        <v>44910</v>
      </c>
      <c r="L709" s="366">
        <f>DATE(YEAR(L706)+1,MONTH(L706),DAY(L706))</f>
        <v>44910</v>
      </c>
      <c r="M709" s="366">
        <f>DATE(YEAR(M706)+1,MONTH(M706),DAY(M706))</f>
        <v>44910</v>
      </c>
      <c r="N709" s="280"/>
      <c r="O709" s="280"/>
      <c r="P709" s="280"/>
      <c r="Q709" s="280"/>
      <c r="R709" s="366">
        <f t="shared" ref="R709:U709" si="270">DATE(YEAR(R706)+1,MONTH(R706),DAY(R706))</f>
        <v>44910</v>
      </c>
      <c r="S709" s="366">
        <f t="shared" si="270"/>
        <v>44910</v>
      </c>
      <c r="T709" s="366">
        <f t="shared" si="270"/>
        <v>44910</v>
      </c>
      <c r="U709" s="366">
        <f t="shared" si="270"/>
        <v>44910</v>
      </c>
      <c r="V709" s="280"/>
      <c r="W709" s="280"/>
      <c r="X709" s="280"/>
      <c r="Y709" s="280"/>
      <c r="Z709" s="280"/>
      <c r="AA709" s="280"/>
      <c r="AB709" s="280"/>
      <c r="AC709" s="699">
        <f t="shared" si="259"/>
        <v>1440</v>
      </c>
      <c r="AD709" s="699">
        <f t="shared" si="260"/>
        <v>1440</v>
      </c>
      <c r="AE709" s="699">
        <f t="shared" si="261"/>
        <v>1440</v>
      </c>
      <c r="AF709" s="699">
        <f t="shared" si="262"/>
        <v>-43317</v>
      </c>
      <c r="AG709" s="699">
        <f t="shared" si="263"/>
        <v>-43317</v>
      </c>
      <c r="AH709" s="699">
        <f t="shared" si="264"/>
        <v>-43317</v>
      </c>
      <c r="AI709" s="699">
        <f t="shared" si="265"/>
        <v>-43317</v>
      </c>
      <c r="AJ709" s="699">
        <f t="shared" si="266"/>
        <v>1440</v>
      </c>
      <c r="AK709" s="699">
        <f t="shared" si="267"/>
        <v>1440</v>
      </c>
      <c r="AL709" s="699">
        <f t="shared" si="268"/>
        <v>1440</v>
      </c>
      <c r="AM709" s="699">
        <f t="shared" si="269"/>
        <v>1440</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587</v>
      </c>
      <c r="K710" s="280"/>
      <c r="L710" s="280"/>
      <c r="M710" s="280"/>
      <c r="N710" s="366">
        <f>DATE(YEAR(N707)+1,MONTH(N707),DAY(N707))</f>
        <v>44910</v>
      </c>
      <c r="O710" s="366">
        <f>DATE(YEAR(O707)+1,MONTH(O707),DAY(O707))</f>
        <v>44910</v>
      </c>
      <c r="P710" s="366">
        <f>DATE(YEAR(P707)+1,MONTH(P707),DAY(P707))</f>
        <v>44910</v>
      </c>
      <c r="Q710" s="366">
        <f>DATE(YEAR(Q707)+1,MONTH(Q707),DAY(Q707))</f>
        <v>44910</v>
      </c>
      <c r="R710" s="366">
        <f t="shared" ref="R710:U710" si="271">DATE(YEAR(R707)+1,MONTH(R707),DAY(R707))</f>
        <v>44910</v>
      </c>
      <c r="S710" s="366">
        <f t="shared" si="271"/>
        <v>44910</v>
      </c>
      <c r="T710" s="366">
        <f t="shared" si="271"/>
        <v>44910</v>
      </c>
      <c r="U710" s="366">
        <f t="shared" si="271"/>
        <v>44910</v>
      </c>
      <c r="V710" s="280"/>
      <c r="W710" s="280"/>
      <c r="X710" s="280"/>
      <c r="Y710" s="280"/>
      <c r="Z710" s="280"/>
      <c r="AA710" s="280"/>
      <c r="AB710" s="280"/>
      <c r="AC710" s="699">
        <f t="shared" si="259"/>
        <v>-43317</v>
      </c>
      <c r="AD710" s="699">
        <f t="shared" si="260"/>
        <v>-43317</v>
      </c>
      <c r="AE710" s="699">
        <f t="shared" si="261"/>
        <v>-43317</v>
      </c>
      <c r="AF710" s="699">
        <f t="shared" si="262"/>
        <v>1440</v>
      </c>
      <c r="AG710" s="699">
        <f t="shared" si="263"/>
        <v>1440</v>
      </c>
      <c r="AH710" s="699">
        <f t="shared" si="264"/>
        <v>1440</v>
      </c>
      <c r="AI710" s="699">
        <f t="shared" si="265"/>
        <v>1440</v>
      </c>
      <c r="AJ710" s="699">
        <f t="shared" si="266"/>
        <v>1440</v>
      </c>
      <c r="AK710" s="699">
        <f t="shared" si="267"/>
        <v>1440</v>
      </c>
      <c r="AL710" s="699">
        <f t="shared" si="268"/>
        <v>1440</v>
      </c>
      <c r="AM710" s="699">
        <f t="shared" si="269"/>
        <v>1440</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44910</v>
      </c>
      <c r="S711" s="366">
        <f t="shared" si="272"/>
        <v>44910</v>
      </c>
      <c r="T711" s="366">
        <f t="shared" si="272"/>
        <v>44910</v>
      </c>
      <c r="U711" s="366">
        <f t="shared" si="272"/>
        <v>44910</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1440</v>
      </c>
      <c r="AK711" s="699">
        <f t="shared" si="267"/>
        <v>1440</v>
      </c>
      <c r="AL711" s="699">
        <f t="shared" si="268"/>
        <v>1440</v>
      </c>
      <c r="AM711" s="699">
        <f t="shared" si="269"/>
        <v>1440</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4</v>
      </c>
      <c r="J712" s="296" t="s">
        <v>597</v>
      </c>
      <c r="K712" s="366">
        <f>DATE(YEAR(K709)+1,MONTH(K709),DAY(K709))</f>
        <v>45275</v>
      </c>
      <c r="L712" s="366">
        <f>DATE(YEAR(L709)+1,MONTH(L709),DAY(L709))</f>
        <v>45275</v>
      </c>
      <c r="M712" s="366">
        <f>DATE(YEAR(M709)+1,MONTH(M709),DAY(M709))</f>
        <v>45275</v>
      </c>
      <c r="N712" s="280"/>
      <c r="O712" s="280"/>
      <c r="P712" s="280"/>
      <c r="Q712" s="280"/>
      <c r="R712" s="366">
        <f t="shared" ref="R712:U712" si="273">DATE(YEAR(R709)+1,MONTH(R709),DAY(R709))</f>
        <v>45275</v>
      </c>
      <c r="S712" s="366">
        <f t="shared" si="273"/>
        <v>45275</v>
      </c>
      <c r="T712" s="366">
        <f t="shared" si="273"/>
        <v>45275</v>
      </c>
      <c r="U712" s="366">
        <f t="shared" si="273"/>
        <v>45275</v>
      </c>
      <c r="V712" s="280"/>
      <c r="W712" s="280"/>
      <c r="X712" s="280"/>
      <c r="Y712" s="280"/>
      <c r="Z712" s="280"/>
      <c r="AA712" s="280"/>
      <c r="AB712" s="280"/>
      <c r="AC712" s="699">
        <f t="shared" si="259"/>
        <v>1804</v>
      </c>
      <c r="AD712" s="699">
        <f t="shared" si="260"/>
        <v>1804</v>
      </c>
      <c r="AE712" s="699">
        <f t="shared" si="261"/>
        <v>1804</v>
      </c>
      <c r="AF712" s="699">
        <f t="shared" si="262"/>
        <v>-43317</v>
      </c>
      <c r="AG712" s="699">
        <f t="shared" si="263"/>
        <v>-43317</v>
      </c>
      <c r="AH712" s="699">
        <f t="shared" si="264"/>
        <v>-43317</v>
      </c>
      <c r="AI712" s="699">
        <f t="shared" si="265"/>
        <v>-43317</v>
      </c>
      <c r="AJ712" s="699">
        <f t="shared" si="266"/>
        <v>1804</v>
      </c>
      <c r="AK712" s="699">
        <f t="shared" si="267"/>
        <v>1804</v>
      </c>
      <c r="AL712" s="699">
        <f t="shared" si="268"/>
        <v>1804</v>
      </c>
      <c r="AM712" s="699">
        <f t="shared" si="269"/>
        <v>1804</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587</v>
      </c>
      <c r="K713" s="280"/>
      <c r="L713" s="280"/>
      <c r="M713" s="280"/>
      <c r="N713" s="366">
        <f>DATE(YEAR(N710)+1,MONTH(N710),DAY(N710))</f>
        <v>45275</v>
      </c>
      <c r="O713" s="366">
        <f>DATE(YEAR(O710)+1,MONTH(O710),DAY(O710))</f>
        <v>45275</v>
      </c>
      <c r="P713" s="366">
        <f>DATE(YEAR(P710)+1,MONTH(P710),DAY(P710))</f>
        <v>45275</v>
      </c>
      <c r="Q713" s="366">
        <f>DATE(YEAR(Q710)+1,MONTH(Q710),DAY(Q710))</f>
        <v>45275</v>
      </c>
      <c r="R713" s="366">
        <f t="shared" ref="R713:U713" si="274">DATE(YEAR(R710)+1,MONTH(R710),DAY(R710))</f>
        <v>45275</v>
      </c>
      <c r="S713" s="366">
        <f t="shared" si="274"/>
        <v>45275</v>
      </c>
      <c r="T713" s="366">
        <f t="shared" si="274"/>
        <v>45275</v>
      </c>
      <c r="U713" s="366">
        <f t="shared" si="274"/>
        <v>45275</v>
      </c>
      <c r="V713" s="280"/>
      <c r="W713" s="280"/>
      <c r="X713" s="280"/>
      <c r="Y713" s="280"/>
      <c r="Z713" s="280"/>
      <c r="AA713" s="280"/>
      <c r="AB713" s="280"/>
      <c r="AC713" s="699">
        <f t="shared" si="259"/>
        <v>-43317</v>
      </c>
      <c r="AD713" s="699">
        <f t="shared" si="260"/>
        <v>-43317</v>
      </c>
      <c r="AE713" s="699">
        <f t="shared" si="261"/>
        <v>-43317</v>
      </c>
      <c r="AF713" s="699">
        <f t="shared" si="262"/>
        <v>1804</v>
      </c>
      <c r="AG713" s="699">
        <f t="shared" si="263"/>
        <v>1804</v>
      </c>
      <c r="AH713" s="699">
        <f t="shared" si="264"/>
        <v>1804</v>
      </c>
      <c r="AI713" s="699">
        <f t="shared" si="265"/>
        <v>1804</v>
      </c>
      <c r="AJ713" s="699">
        <f t="shared" si="266"/>
        <v>1804</v>
      </c>
      <c r="AK713" s="699">
        <f t="shared" si="267"/>
        <v>1804</v>
      </c>
      <c r="AL713" s="699">
        <f t="shared" si="268"/>
        <v>1804</v>
      </c>
      <c r="AM713" s="699">
        <f t="shared" si="269"/>
        <v>1804</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45275</v>
      </c>
      <c r="S714" s="366">
        <f t="shared" si="275"/>
        <v>45275</v>
      </c>
      <c r="T714" s="366">
        <f t="shared" si="275"/>
        <v>45275</v>
      </c>
      <c r="U714" s="366">
        <f t="shared" si="275"/>
        <v>45275</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1804</v>
      </c>
      <c r="AK714" s="699">
        <f t="shared" si="267"/>
        <v>1804</v>
      </c>
      <c r="AL714" s="699">
        <f t="shared" si="268"/>
        <v>1804</v>
      </c>
      <c r="AM714" s="699">
        <f t="shared" si="269"/>
        <v>1804</v>
      </c>
      <c r="AN714" s="280"/>
      <c r="AO714" s="280"/>
      <c r="AP714" s="280"/>
      <c r="AQ714" s="275"/>
      <c r="AR714" s="262"/>
      <c r="AS714" s="250"/>
      <c r="AT714" s="250"/>
      <c r="AU714" s="250"/>
    </row>
    <row r="715" spans="1:47" outlineLevel="3" x14ac:dyDescent="0.35">
      <c r="A715" s="250"/>
      <c r="B715" s="259"/>
      <c r="C715" s="252">
        <f t="shared" ref="C715:C723" si="276">INT($C$229)+3</f>
        <v>4</v>
      </c>
      <c r="D715" s="275"/>
      <c r="E715" s="330"/>
      <c r="F715" s="330"/>
      <c r="G715" s="275"/>
      <c r="H715" s="280"/>
      <c r="I715" s="296">
        <v>5</v>
      </c>
      <c r="J715" s="296" t="s">
        <v>597</v>
      </c>
      <c r="K715" s="366">
        <f>DATE(YEAR(K712)+1,MONTH(K712),DAY(K712))</f>
        <v>45641</v>
      </c>
      <c r="L715" s="366">
        <f>DATE(YEAR(L712)+1,MONTH(L712),DAY(L712))</f>
        <v>45641</v>
      </c>
      <c r="M715" s="366">
        <f>DATE(YEAR(M712)+1,MONTH(M712),DAY(M712))</f>
        <v>45641</v>
      </c>
      <c r="N715" s="280"/>
      <c r="O715" s="280"/>
      <c r="P715" s="280"/>
      <c r="Q715" s="280"/>
      <c r="R715" s="366">
        <f t="shared" ref="R715:U715" si="277">DATE(YEAR(R712)+1,MONTH(R712),DAY(R712))</f>
        <v>45641</v>
      </c>
      <c r="S715" s="366">
        <f t="shared" si="277"/>
        <v>45641</v>
      </c>
      <c r="T715" s="366">
        <f t="shared" si="277"/>
        <v>45641</v>
      </c>
      <c r="U715" s="366">
        <f t="shared" si="277"/>
        <v>45641</v>
      </c>
      <c r="V715" s="280"/>
      <c r="W715" s="280"/>
      <c r="X715" s="280"/>
      <c r="Y715" s="280"/>
      <c r="Z715" s="280"/>
      <c r="AA715" s="280"/>
      <c r="AB715" s="280"/>
      <c r="AC715" s="699">
        <f t="shared" si="259"/>
        <v>2169</v>
      </c>
      <c r="AD715" s="699">
        <f t="shared" si="260"/>
        <v>2169</v>
      </c>
      <c r="AE715" s="699">
        <f t="shared" si="261"/>
        <v>2169</v>
      </c>
      <c r="AF715" s="699">
        <f t="shared" si="262"/>
        <v>-43317</v>
      </c>
      <c r="AG715" s="699">
        <f t="shared" si="263"/>
        <v>-43317</v>
      </c>
      <c r="AH715" s="699">
        <f t="shared" si="264"/>
        <v>-43317</v>
      </c>
      <c r="AI715" s="699">
        <f t="shared" si="265"/>
        <v>-43317</v>
      </c>
      <c r="AJ715" s="699">
        <f t="shared" si="266"/>
        <v>2169</v>
      </c>
      <c r="AK715" s="699">
        <f t="shared" si="267"/>
        <v>2169</v>
      </c>
      <c r="AL715" s="699">
        <f t="shared" si="268"/>
        <v>2169</v>
      </c>
      <c r="AM715" s="699">
        <f t="shared" si="269"/>
        <v>2169</v>
      </c>
      <c r="AN715" s="280"/>
      <c r="AO715" s="280"/>
      <c r="AP715" s="280"/>
      <c r="AQ715" s="275"/>
      <c r="AR715" s="262"/>
      <c r="AS715" s="250"/>
      <c r="AT715" s="250"/>
      <c r="AU715" s="250"/>
    </row>
    <row r="716" spans="1:47" outlineLevel="3" x14ac:dyDescent="0.35">
      <c r="A716" s="250"/>
      <c r="B716" s="259"/>
      <c r="C716" s="252">
        <f t="shared" si="276"/>
        <v>4</v>
      </c>
      <c r="D716" s="275"/>
      <c r="E716" s="330"/>
      <c r="F716" s="330"/>
      <c r="G716" s="275"/>
      <c r="H716" s="280"/>
      <c r="I716" s="296"/>
      <c r="J716" s="296" t="s">
        <v>587</v>
      </c>
      <c r="K716" s="280"/>
      <c r="L716" s="280"/>
      <c r="M716" s="280"/>
      <c r="N716" s="366">
        <f>DATE(YEAR(N713)+1,MONTH(N713),DAY(N713))</f>
        <v>45641</v>
      </c>
      <c r="O716" s="366">
        <f>DATE(YEAR(O713)+1,MONTH(O713),DAY(O713))</f>
        <v>45641</v>
      </c>
      <c r="P716" s="366">
        <f>DATE(YEAR(P713)+1,MONTH(P713),DAY(P713))</f>
        <v>45641</v>
      </c>
      <c r="Q716" s="366">
        <f>DATE(YEAR(Q713)+1,MONTH(Q713),DAY(Q713))</f>
        <v>45641</v>
      </c>
      <c r="R716" s="366">
        <f t="shared" ref="R716:U716" si="278">DATE(YEAR(R713)+1,MONTH(R713),DAY(R713))</f>
        <v>45641</v>
      </c>
      <c r="S716" s="366">
        <f t="shared" si="278"/>
        <v>45641</v>
      </c>
      <c r="T716" s="366">
        <f t="shared" si="278"/>
        <v>45641</v>
      </c>
      <c r="U716" s="366">
        <f t="shared" si="278"/>
        <v>45641</v>
      </c>
      <c r="V716" s="280"/>
      <c r="W716" s="280"/>
      <c r="X716" s="280"/>
      <c r="Y716" s="280"/>
      <c r="Z716" s="280"/>
      <c r="AA716" s="280"/>
      <c r="AB716" s="280"/>
      <c r="AC716" s="699">
        <f t="shared" si="259"/>
        <v>-43317</v>
      </c>
      <c r="AD716" s="699">
        <f t="shared" si="260"/>
        <v>-43317</v>
      </c>
      <c r="AE716" s="699">
        <f t="shared" si="261"/>
        <v>-43317</v>
      </c>
      <c r="AF716" s="699">
        <f t="shared" si="262"/>
        <v>2169</v>
      </c>
      <c r="AG716" s="699">
        <f t="shared" si="263"/>
        <v>2169</v>
      </c>
      <c r="AH716" s="699">
        <f t="shared" si="264"/>
        <v>2169</v>
      </c>
      <c r="AI716" s="699">
        <f t="shared" si="265"/>
        <v>2169</v>
      </c>
      <c r="AJ716" s="699">
        <f t="shared" si="266"/>
        <v>2169</v>
      </c>
      <c r="AK716" s="699">
        <f t="shared" si="267"/>
        <v>2169</v>
      </c>
      <c r="AL716" s="699">
        <f t="shared" si="268"/>
        <v>2169</v>
      </c>
      <c r="AM716" s="699">
        <f t="shared" si="269"/>
        <v>2169</v>
      </c>
      <c r="AN716" s="280"/>
      <c r="AO716" s="280"/>
      <c r="AP716" s="280"/>
      <c r="AQ716" s="275"/>
      <c r="AR716" s="262"/>
      <c r="AS716" s="250"/>
      <c r="AT716" s="250"/>
      <c r="AU716" s="250"/>
    </row>
    <row r="717" spans="1:47" outlineLevel="3" x14ac:dyDescent="0.3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45641</v>
      </c>
      <c r="S717" s="366">
        <f t="shared" si="279"/>
        <v>45641</v>
      </c>
      <c r="T717" s="366">
        <f t="shared" si="279"/>
        <v>45641</v>
      </c>
      <c r="U717" s="366">
        <f t="shared" si="279"/>
        <v>45641</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2169</v>
      </c>
      <c r="AK717" s="699">
        <f t="shared" si="267"/>
        <v>2169</v>
      </c>
      <c r="AL717" s="699">
        <f t="shared" si="268"/>
        <v>2169</v>
      </c>
      <c r="AM717" s="699">
        <f t="shared" si="269"/>
        <v>2169</v>
      </c>
      <c r="AN717" s="280"/>
      <c r="AO717" s="280"/>
      <c r="AP717" s="280"/>
      <c r="AQ717" s="275"/>
      <c r="AR717" s="262"/>
      <c r="AS717" s="250"/>
      <c r="AT717" s="250"/>
      <c r="AU717" s="250"/>
    </row>
    <row r="718" spans="1:47" outlineLevel="3" x14ac:dyDescent="0.35">
      <c r="A718" s="250"/>
      <c r="B718" s="259"/>
      <c r="C718" s="252">
        <f t="shared" si="276"/>
        <v>4</v>
      </c>
      <c r="D718" s="275"/>
      <c r="E718" s="330"/>
      <c r="F718" s="330"/>
      <c r="G718" s="275"/>
      <c r="H718" s="280"/>
      <c r="I718" s="296">
        <v>6</v>
      </c>
      <c r="J718" s="296" t="s">
        <v>597</v>
      </c>
      <c r="K718" s="366">
        <f>DATE(YEAR(K715)+1,MONTH(K715),DAY(K715))</f>
        <v>46006</v>
      </c>
      <c r="L718" s="366">
        <f>DATE(YEAR(L715)+1,MONTH(L715),DAY(L715))</f>
        <v>46006</v>
      </c>
      <c r="M718" s="366">
        <f>DATE(YEAR(M715)+1,MONTH(M715),DAY(M715))</f>
        <v>46006</v>
      </c>
      <c r="N718" s="280"/>
      <c r="O718" s="280"/>
      <c r="P718" s="280"/>
      <c r="Q718" s="280"/>
      <c r="R718" s="366">
        <f t="shared" ref="R718:U718" si="280">DATE(YEAR(R715)+1,MONTH(R715),DAY(R715))</f>
        <v>46006</v>
      </c>
      <c r="S718" s="366">
        <f t="shared" si="280"/>
        <v>46006</v>
      </c>
      <c r="T718" s="366">
        <f t="shared" si="280"/>
        <v>46006</v>
      </c>
      <c r="U718" s="366">
        <f t="shared" si="280"/>
        <v>46006</v>
      </c>
      <c r="V718" s="280"/>
      <c r="W718" s="280"/>
      <c r="X718" s="280"/>
      <c r="Y718" s="280"/>
      <c r="Z718" s="280"/>
      <c r="AA718" s="280"/>
      <c r="AB718" s="280"/>
      <c r="AC718" s="699">
        <f t="shared" si="259"/>
        <v>2532</v>
      </c>
      <c r="AD718" s="699">
        <f t="shared" si="260"/>
        <v>2532</v>
      </c>
      <c r="AE718" s="699">
        <f t="shared" si="261"/>
        <v>2532</v>
      </c>
      <c r="AF718" s="699">
        <f t="shared" si="262"/>
        <v>-43317</v>
      </c>
      <c r="AG718" s="699">
        <f t="shared" si="263"/>
        <v>-43317</v>
      </c>
      <c r="AH718" s="699">
        <f t="shared" si="264"/>
        <v>-43317</v>
      </c>
      <c r="AI718" s="699">
        <f t="shared" si="265"/>
        <v>-43317</v>
      </c>
      <c r="AJ718" s="699">
        <f t="shared" si="266"/>
        <v>2532</v>
      </c>
      <c r="AK718" s="699">
        <f t="shared" si="267"/>
        <v>2532</v>
      </c>
      <c r="AL718" s="699">
        <f t="shared" si="268"/>
        <v>2532</v>
      </c>
      <c r="AM718" s="699">
        <f t="shared" si="269"/>
        <v>2532</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587</v>
      </c>
      <c r="K719" s="280"/>
      <c r="L719" s="280"/>
      <c r="M719" s="280"/>
      <c r="N719" s="366">
        <f>DATE(YEAR(N716)+1,MONTH(N716),DAY(N716))</f>
        <v>46006</v>
      </c>
      <c r="O719" s="366">
        <f>DATE(YEAR(O716)+1,MONTH(O716),DAY(O716))</f>
        <v>46006</v>
      </c>
      <c r="P719" s="366">
        <f>DATE(YEAR(P716)+1,MONTH(P716),DAY(P716))</f>
        <v>46006</v>
      </c>
      <c r="Q719" s="366">
        <f>DATE(YEAR(Q716)+1,MONTH(Q716),DAY(Q716))</f>
        <v>46006</v>
      </c>
      <c r="R719" s="366">
        <f t="shared" ref="R719:U719" si="281">DATE(YEAR(R716)+1,MONTH(R716),DAY(R716))</f>
        <v>46006</v>
      </c>
      <c r="S719" s="366">
        <f t="shared" si="281"/>
        <v>46006</v>
      </c>
      <c r="T719" s="366">
        <f t="shared" si="281"/>
        <v>46006</v>
      </c>
      <c r="U719" s="366">
        <f t="shared" si="281"/>
        <v>46006</v>
      </c>
      <c r="V719" s="280"/>
      <c r="W719" s="280"/>
      <c r="X719" s="280"/>
      <c r="Y719" s="280"/>
      <c r="Z719" s="280"/>
      <c r="AA719" s="280"/>
      <c r="AB719" s="280"/>
      <c r="AC719" s="699">
        <f t="shared" si="259"/>
        <v>-43317</v>
      </c>
      <c r="AD719" s="699">
        <f t="shared" si="260"/>
        <v>-43317</v>
      </c>
      <c r="AE719" s="699">
        <f t="shared" si="261"/>
        <v>-43317</v>
      </c>
      <c r="AF719" s="699">
        <f t="shared" si="262"/>
        <v>2532</v>
      </c>
      <c r="AG719" s="699">
        <f t="shared" si="263"/>
        <v>2532</v>
      </c>
      <c r="AH719" s="699">
        <f t="shared" si="264"/>
        <v>2532</v>
      </c>
      <c r="AI719" s="699">
        <f t="shared" si="265"/>
        <v>2532</v>
      </c>
      <c r="AJ719" s="699">
        <f t="shared" si="266"/>
        <v>2532</v>
      </c>
      <c r="AK719" s="699">
        <f t="shared" si="267"/>
        <v>2532</v>
      </c>
      <c r="AL719" s="699">
        <f t="shared" si="268"/>
        <v>2532</v>
      </c>
      <c r="AM719" s="699">
        <f t="shared" si="269"/>
        <v>2532</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46006</v>
      </c>
      <c r="S720" s="366">
        <f t="shared" si="282"/>
        <v>46006</v>
      </c>
      <c r="T720" s="366">
        <f t="shared" si="282"/>
        <v>46006</v>
      </c>
      <c r="U720" s="366">
        <f t="shared" si="282"/>
        <v>46006</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2532</v>
      </c>
      <c r="AK720" s="699">
        <f t="shared" si="267"/>
        <v>2532</v>
      </c>
      <c r="AL720" s="699">
        <f t="shared" si="268"/>
        <v>2532</v>
      </c>
      <c r="AM720" s="699">
        <f t="shared" si="269"/>
        <v>2532</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7</v>
      </c>
      <c r="J721" s="296" t="s">
        <v>597</v>
      </c>
      <c r="K721" s="366">
        <f>DATE(YEAR(K718)+1,MONTH(K718),DAY(K718))</f>
        <v>46371</v>
      </c>
      <c r="L721" s="366">
        <f>DATE(YEAR(L718)+1,MONTH(L718),DAY(L718))</f>
        <v>46371</v>
      </c>
      <c r="M721" s="366">
        <f>DATE(YEAR(M718)+1,MONTH(M718),DAY(M718))</f>
        <v>46371</v>
      </c>
      <c r="N721" s="280"/>
      <c r="O721" s="280"/>
      <c r="P721" s="280"/>
      <c r="Q721" s="280"/>
      <c r="R721" s="366">
        <f t="shared" ref="R721:U721" si="283">DATE(YEAR(R718)+1,MONTH(R718),DAY(R718))</f>
        <v>46371</v>
      </c>
      <c r="S721" s="366">
        <f t="shared" si="283"/>
        <v>46371</v>
      </c>
      <c r="T721" s="366">
        <f t="shared" si="283"/>
        <v>46371</v>
      </c>
      <c r="U721" s="366">
        <f t="shared" si="283"/>
        <v>46371</v>
      </c>
      <c r="V721" s="280"/>
      <c r="W721" s="280"/>
      <c r="X721" s="280"/>
      <c r="Y721" s="280"/>
      <c r="Z721" s="280"/>
      <c r="AA721" s="280"/>
      <c r="AB721" s="280"/>
      <c r="AC721" s="699">
        <f t="shared" si="259"/>
        <v>2896</v>
      </c>
      <c r="AD721" s="699">
        <f t="shared" si="260"/>
        <v>2896</v>
      </c>
      <c r="AE721" s="699">
        <f t="shared" si="261"/>
        <v>2896</v>
      </c>
      <c r="AF721" s="699">
        <f t="shared" si="262"/>
        <v>-43317</v>
      </c>
      <c r="AG721" s="699">
        <f t="shared" si="263"/>
        <v>-43317</v>
      </c>
      <c r="AH721" s="699">
        <f t="shared" si="264"/>
        <v>-43317</v>
      </c>
      <c r="AI721" s="699">
        <f t="shared" si="265"/>
        <v>-43317</v>
      </c>
      <c r="AJ721" s="699">
        <f t="shared" si="266"/>
        <v>2896</v>
      </c>
      <c r="AK721" s="699">
        <f t="shared" si="267"/>
        <v>2896</v>
      </c>
      <c r="AL721" s="699">
        <f t="shared" si="268"/>
        <v>2896</v>
      </c>
      <c r="AM721" s="699">
        <f t="shared" si="269"/>
        <v>2896</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587</v>
      </c>
      <c r="K722" s="280"/>
      <c r="L722" s="280"/>
      <c r="M722" s="280"/>
      <c r="N722" s="366">
        <f>DATE(YEAR(N719)+1,MONTH(N719),DAY(N719))</f>
        <v>46371</v>
      </c>
      <c r="O722" s="366">
        <f>DATE(YEAR(O719)+1,MONTH(O719),DAY(O719))</f>
        <v>46371</v>
      </c>
      <c r="P722" s="366">
        <f>DATE(YEAR(P719)+1,MONTH(P719),DAY(P719))</f>
        <v>46371</v>
      </c>
      <c r="Q722" s="366">
        <f>DATE(YEAR(Q719)+1,MONTH(Q719),DAY(Q719))</f>
        <v>46371</v>
      </c>
      <c r="R722" s="366">
        <f t="shared" ref="R722:U722" si="284">DATE(YEAR(R719)+1,MONTH(R719),DAY(R719))</f>
        <v>46371</v>
      </c>
      <c r="S722" s="366">
        <f t="shared" si="284"/>
        <v>46371</v>
      </c>
      <c r="T722" s="366">
        <f t="shared" si="284"/>
        <v>46371</v>
      </c>
      <c r="U722" s="366">
        <f t="shared" si="284"/>
        <v>46371</v>
      </c>
      <c r="V722" s="280"/>
      <c r="W722" s="280"/>
      <c r="X722" s="280"/>
      <c r="Y722" s="280"/>
      <c r="Z722" s="280"/>
      <c r="AA722" s="280"/>
      <c r="AB722" s="280"/>
      <c r="AC722" s="699">
        <f t="shared" si="259"/>
        <v>-43317</v>
      </c>
      <c r="AD722" s="699">
        <f t="shared" si="260"/>
        <v>-43317</v>
      </c>
      <c r="AE722" s="699">
        <f t="shared" si="261"/>
        <v>-43317</v>
      </c>
      <c r="AF722" s="699">
        <f t="shared" si="262"/>
        <v>2896</v>
      </c>
      <c r="AG722" s="699">
        <f t="shared" si="263"/>
        <v>2896</v>
      </c>
      <c r="AH722" s="699">
        <f t="shared" si="264"/>
        <v>2896</v>
      </c>
      <c r="AI722" s="699">
        <f t="shared" si="265"/>
        <v>2896</v>
      </c>
      <c r="AJ722" s="699">
        <f t="shared" si="266"/>
        <v>2896</v>
      </c>
      <c r="AK722" s="699">
        <f t="shared" si="267"/>
        <v>2896</v>
      </c>
      <c r="AL722" s="699">
        <f t="shared" si="268"/>
        <v>2896</v>
      </c>
      <c r="AM722" s="699">
        <f t="shared" si="269"/>
        <v>2896</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46371</v>
      </c>
      <c r="S723" s="366">
        <f t="shared" si="285"/>
        <v>46371</v>
      </c>
      <c r="T723" s="366">
        <f t="shared" si="285"/>
        <v>46371</v>
      </c>
      <c r="U723" s="366">
        <f t="shared" si="285"/>
        <v>46371</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2896</v>
      </c>
      <c r="AK723" s="699">
        <f t="shared" si="267"/>
        <v>2896</v>
      </c>
      <c r="AL723" s="699">
        <f t="shared" si="268"/>
        <v>2896</v>
      </c>
      <c r="AM723" s="699">
        <f t="shared" si="269"/>
        <v>2896</v>
      </c>
      <c r="AN723" s="280"/>
      <c r="AO723" s="280"/>
      <c r="AP723" s="280"/>
      <c r="AQ723" s="275"/>
      <c r="AR723" s="262"/>
      <c r="AS723" s="250"/>
      <c r="AT723" s="250"/>
      <c r="AU723" s="250"/>
    </row>
    <row r="724" spans="1:47" outlineLevel="3" x14ac:dyDescent="0.3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outlineLevel="3" x14ac:dyDescent="0.3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outlineLevel="3" x14ac:dyDescent="0.3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outlineLevel="3" x14ac:dyDescent="0.3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outlineLevel="3" x14ac:dyDescent="0.3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outlineLevel="3" x14ac:dyDescent="0.3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outlineLevel="2" collapsed="1" x14ac:dyDescent="0.35">
      <c r="A749" s="250"/>
      <c r="B749" s="259"/>
      <c r="C749" s="252">
        <f>INT($C$229)+2</f>
        <v>3</v>
      </c>
      <c r="D749" s="275"/>
      <c r="E749" s="330"/>
      <c r="F749" s="330"/>
      <c r="G749" s="275"/>
      <c r="H749" s="557" t="s">
        <v>1011</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 outlineLevel="1" x14ac:dyDescent="0.3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hidden="1" outlineLevel="4" x14ac:dyDescent="0.3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x14ac:dyDescent="0.3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15" hidden="1" customHeight="1" outlineLevel="3" x14ac:dyDescent="0.3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x14ac:dyDescent="0.3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15" hidden="1" customHeight="1" outlineLevel="3" x14ac:dyDescent="0.3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0"/>
      <c r="F786" s="330"/>
      <c r="G786" s="275"/>
      <c r="H786" s="343" t="s">
        <v>566</v>
      </c>
      <c r="I786" s="303" t="s">
        <v>604</v>
      </c>
      <c r="J786" s="303"/>
      <c r="K786" s="303" t="s">
        <v>605</v>
      </c>
      <c r="L786" s="303"/>
      <c r="M786" s="303"/>
      <c r="N786" s="394"/>
      <c r="O786" s="394" t="s">
        <v>1030</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2"/>
        <v>4</v>
      </c>
      <c r="D788" s="275"/>
      <c r="E788" s="330">
        <v>1</v>
      </c>
      <c r="F788" s="330"/>
      <c r="G788" s="275"/>
      <c r="H788" s="296" t="str">
        <f>H$249</f>
        <v>Win</v>
      </c>
      <c r="I788" s="407">
        <v>2</v>
      </c>
      <c r="J788" s="407"/>
      <c r="K788" s="366">
        <f t="shared" si="303"/>
        <v>44545</v>
      </c>
      <c r="L788" s="366">
        <f t="shared" si="303"/>
        <v>44545</v>
      </c>
      <c r="M788" s="366">
        <f t="shared" si="303"/>
        <v>44545</v>
      </c>
      <c r="N788" s="280"/>
      <c r="O788" s="699">
        <f t="shared" si="304"/>
        <v>1076</v>
      </c>
      <c r="P788" s="699">
        <f t="shared" si="304"/>
        <v>1076</v>
      </c>
      <c r="Q788" s="699">
        <f t="shared" si="304"/>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v>1</v>
      </c>
      <c r="F793" s="330"/>
      <c r="G793" s="275"/>
      <c r="H793" s="296" t="str">
        <f>H$249</f>
        <v>Win</v>
      </c>
      <c r="I793" s="407">
        <v>5</v>
      </c>
      <c r="J793" s="407"/>
      <c r="K793" s="366">
        <f t="shared" si="305"/>
        <v>45641</v>
      </c>
      <c r="L793" s="366">
        <f t="shared" si="305"/>
        <v>45641</v>
      </c>
      <c r="M793" s="366">
        <f t="shared" si="305"/>
        <v>45641</v>
      </c>
      <c r="N793" s="280"/>
      <c r="O793" s="699">
        <f t="shared" si="306"/>
        <v>2169</v>
      </c>
      <c r="P793" s="699">
        <f t="shared" si="306"/>
        <v>2169</v>
      </c>
      <c r="Q793" s="699">
        <f t="shared" si="306"/>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6" outlineLevel="1" x14ac:dyDescent="0.3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outlineLevel="2" x14ac:dyDescent="0.3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hidden="1" outlineLevel="4" x14ac:dyDescent="0.3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x14ac:dyDescent="0.3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15" hidden="1" customHeight="1" outlineLevel="3" x14ac:dyDescent="0.3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0"/>
      <c r="F826" s="330"/>
      <c r="G826" s="275"/>
      <c r="H826" s="557" t="s">
        <v>1015</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hidden="1" outlineLevel="4" x14ac:dyDescent="0.3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hidden="1" outlineLevel="4" x14ac:dyDescent="0.3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x14ac:dyDescent="0.3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15" hidden="1" customHeight="1" outlineLevel="3" x14ac:dyDescent="0.3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0"/>
      <c r="F834" s="330"/>
      <c r="G834" s="275"/>
      <c r="H834" s="557" t="s">
        <v>1014</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0"/>
      <c r="F835" s="330"/>
      <c r="G835" s="275"/>
      <c r="H835" s="376" t="s">
        <v>620</v>
      </c>
      <c r="I835" s="376" t="s">
        <v>612</v>
      </c>
      <c r="J835" s="376" t="s">
        <v>613</v>
      </c>
      <c r="K835" s="344" t="s">
        <v>1103</v>
      </c>
      <c r="L835" s="344"/>
      <c r="M835" s="344"/>
      <c r="N835" s="344"/>
      <c r="O835" s="344" t="s">
        <v>614</v>
      </c>
      <c r="P835" s="344"/>
      <c r="Q835" s="344"/>
      <c r="R835" s="344"/>
      <c r="S835" s="280"/>
      <c r="T835" s="280"/>
      <c r="U835" s="280"/>
      <c r="V835" s="280"/>
      <c r="W835" s="280"/>
      <c r="X835" s="280"/>
      <c r="Y835" s="415" t="s">
        <v>1103</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1012</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hidden="1" outlineLevel="4" x14ac:dyDescent="0.3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hidden="1" outlineLevel="4" x14ac:dyDescent="0.3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hidden="1" outlineLevel="4" x14ac:dyDescent="0.3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hidden="1" outlineLevel="4" x14ac:dyDescent="0.3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hidden="1" customHeight="1" outlineLevel="3" x14ac:dyDescent="0.3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1133</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hidden="1" outlineLevel="3" x14ac:dyDescent="0.3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hidden="1" outlineLevel="3" x14ac:dyDescent="0.3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hidden="1" outlineLevel="3" x14ac:dyDescent="0.3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hidden="1" outlineLevel="3" x14ac:dyDescent="0.3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hidden="1" outlineLevel="3" x14ac:dyDescent="0.3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hidden="1" outlineLevel="3" x14ac:dyDescent="0.3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296" t="s">
        <v>625</v>
      </c>
      <c r="I856" s="302"/>
      <c r="J856" s="302" t="s">
        <v>1010</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hidden="1" outlineLevel="3" x14ac:dyDescent="0.3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hidden="1" outlineLevel="3" x14ac:dyDescent="0.3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49999999999999" customHeight="1" outlineLevel="1" x14ac:dyDescent="0.3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hidden="1" outlineLevel="4" x14ac:dyDescent="0.3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15" customHeight="1" outlineLevel="2" x14ac:dyDescent="0.3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3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3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3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3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3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3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3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3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3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3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3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3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3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3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3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3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3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3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3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3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3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3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3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3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3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3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3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3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35">
      <c r="A916" s="250"/>
      <c r="B916" s="259"/>
      <c r="C916" s="252">
        <f t="shared" si="340"/>
        <v>4</v>
      </c>
      <c r="D916" s="275"/>
      <c r="E916" s="330">
        <v>8</v>
      </c>
      <c r="F916" s="324" t="b">
        <f t="shared" ref="F916:F947" si="341">COUNTIFS($L916:$W916,"-")&lt;&gt;COUNTA($L916:$W916)</f>
        <v>1</v>
      </c>
      <c r="G916" s="275"/>
      <c r="H916" s="430" t="s">
        <v>965</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35">
      <c r="A917" s="250"/>
      <c r="B917" s="259"/>
      <c r="C917" s="252">
        <f t="shared" si="340"/>
        <v>4</v>
      </c>
      <c r="D917" s="275"/>
      <c r="E917" s="433">
        <f>E916</f>
        <v>8</v>
      </c>
      <c r="F917" s="324" t="b">
        <f t="shared" si="341"/>
        <v>1</v>
      </c>
      <c r="G917" s="275"/>
      <c r="H917" s="834" t="s">
        <v>966</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3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3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3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35">
      <c r="A921" s="250"/>
      <c r="B921" s="259"/>
      <c r="C921" s="252">
        <f t="shared" si="342"/>
        <v>4</v>
      </c>
      <c r="D921" s="275"/>
      <c r="E921" s="433">
        <f>E920</f>
        <v>9</v>
      </c>
      <c r="F921" s="324" t="b">
        <f t="shared" si="341"/>
        <v>1</v>
      </c>
      <c r="G921" s="275"/>
      <c r="H921" s="834" t="s">
        <v>967</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3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3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3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35">
      <c r="A925" s="250"/>
      <c r="B925" s="259"/>
      <c r="C925" s="252">
        <f t="shared" si="342"/>
        <v>4</v>
      </c>
      <c r="D925" s="275"/>
      <c r="E925" s="433">
        <f>E924</f>
        <v>10</v>
      </c>
      <c r="F925" s="324" t="b">
        <f t="shared" si="341"/>
        <v>1</v>
      </c>
      <c r="G925" s="275"/>
      <c r="H925" s="834" t="s">
        <v>968</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3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3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3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35">
      <c r="A929" s="250"/>
      <c r="B929" s="259"/>
      <c r="C929" s="252">
        <f t="shared" si="342"/>
        <v>4</v>
      </c>
      <c r="D929" s="275"/>
      <c r="E929" s="433">
        <f>E928</f>
        <v>11</v>
      </c>
      <c r="F929" s="324" t="b">
        <f t="shared" si="341"/>
        <v>1</v>
      </c>
      <c r="G929" s="275"/>
      <c r="H929" s="834" t="s">
        <v>968</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3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3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3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35">
      <c r="A933" s="250"/>
      <c r="B933" s="259"/>
      <c r="C933" s="252">
        <f t="shared" si="342"/>
        <v>4</v>
      </c>
      <c r="D933" s="275"/>
      <c r="E933" s="433">
        <f>E932</f>
        <v>12</v>
      </c>
      <c r="F933" s="324" t="b">
        <f t="shared" si="341"/>
        <v>1</v>
      </c>
      <c r="G933" s="275"/>
      <c r="H933" s="834" t="s">
        <v>968</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3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3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3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3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3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3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3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3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3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3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3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3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3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3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3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3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3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v>42</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3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3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3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3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3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3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3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3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3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3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3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3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3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3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3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3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3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3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3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3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3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3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3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3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3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3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3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3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3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3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3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3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3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35">
      <c r="A984" s="250"/>
      <c r="B984" s="259"/>
      <c r="C984" s="252">
        <f t="shared" ref="C984:C991" si="347">INT($C$872)+3</f>
        <v>4</v>
      </c>
      <c r="D984" s="275"/>
      <c r="E984" s="330">
        <v>25</v>
      </c>
      <c r="F984" s="324" t="b">
        <f t="shared" si="346"/>
        <v>1</v>
      </c>
      <c r="G984" s="275"/>
      <c r="H984" s="430" t="s">
        <v>961</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35">
      <c r="A985" s="250"/>
      <c r="B985" s="259"/>
      <c r="C985" s="252">
        <f t="shared" si="347"/>
        <v>4</v>
      </c>
      <c r="D985" s="275"/>
      <c r="E985" s="433">
        <f>E984</f>
        <v>25</v>
      </c>
      <c r="F985" s="324" t="b">
        <f t="shared" si="346"/>
        <v>1</v>
      </c>
      <c r="G985" s="275"/>
      <c r="H985" s="834" t="s">
        <v>962</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3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3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3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3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3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3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15" customHeight="1" outlineLevel="2" x14ac:dyDescent="0.3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outlineLevel="2" x14ac:dyDescent="0.3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3" t="s">
        <v>698</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 workbookViewId="1"/>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936</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1165</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3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3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1</v>
      </c>
      <c r="BN37" s="456">
        <f>IFERROR(MATCH(BO$33,Sheep!$R$319:$R$326,1),0)</f>
        <v>1</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2</v>
      </c>
      <c r="DN37" s="456">
        <f>IFERROR(MATCH(DO$33,Sheep!$R$319:$R$326,1),0)</f>
        <v>2</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3</v>
      </c>
      <c r="FN37" s="456">
        <f>IFERROR(MATCH(FO$33,Sheep!$R$319:$R$326,1),0)</f>
        <v>3</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4</v>
      </c>
      <c r="HN37" s="456">
        <f>IFERROR(MATCH(HO$33,Sheep!$R$319:$R$326,1),0)</f>
        <v>4</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5</v>
      </c>
      <c r="JN37" s="456">
        <f>IFERROR(MATCH(JO$33,Sheep!$R$319:$R$326,1),0)</f>
        <v>5</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6</v>
      </c>
      <c r="LN37" s="456">
        <f>IFERROR(MATCH(LO$33,Sheep!$R$319:$R$326,1),0)</f>
        <v>6</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7</v>
      </c>
      <c r="NN37" s="456">
        <f>IFERROR(MATCH(NO$33,Sheep!$R$319:$R$326,1),0)</f>
        <v>7</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8</v>
      </c>
      <c r="PN37" s="456">
        <f>IFERROR(MATCH(PO$33,Sheep!$R$319:$R$326,1),0)</f>
        <v>8</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3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43850</v>
      </c>
      <c r="BN38" s="493">
        <f>IFERROR(INDEX(Sheep!$R$319:$R$326,BN37,1),0)</f>
        <v>43850</v>
      </c>
      <c r="BO38" s="493">
        <f>IFERROR(INDEX(Sheep!$R$319:$R$326,BO37,1),0)</f>
        <v>43850</v>
      </c>
      <c r="BP38" s="493">
        <f>IFERROR(INDEX(Sheep!$R$319:$R$326,BP37,1),0)</f>
        <v>43850</v>
      </c>
      <c r="BQ38" s="493">
        <f>IFERROR(INDEX(Sheep!$R$319:$R$326,BQ37,1),0)</f>
        <v>43850</v>
      </c>
      <c r="BR38" s="493">
        <f>IFERROR(INDEX(Sheep!$R$319:$R$326,BR37,1),0)</f>
        <v>43850</v>
      </c>
      <c r="BS38" s="493">
        <f>IFERROR(INDEX(Sheep!$R$319:$R$326,BS37,1),0)</f>
        <v>43850</v>
      </c>
      <c r="BT38" s="493">
        <f>IFERROR(INDEX(Sheep!$R$319:$R$326,BT37,1),0)</f>
        <v>43850</v>
      </c>
      <c r="BU38" s="493">
        <f>IFERROR(INDEX(Sheep!$R$319:$R$326,BU37,1),0)</f>
        <v>43850</v>
      </c>
      <c r="BV38" s="493">
        <f>IFERROR(INDEX(Sheep!$R$319:$R$326,BV37,1),0)</f>
        <v>43850</v>
      </c>
      <c r="BW38" s="493">
        <f>IFERROR(INDEX(Sheep!$R$319:$R$326,BW37,1),0)</f>
        <v>43850</v>
      </c>
      <c r="BX38" s="493">
        <f>IFERROR(INDEX(Sheep!$R$319:$R$326,BX37,1),0)</f>
        <v>43850</v>
      </c>
      <c r="BY38" s="493">
        <f>IFERROR(INDEX(Sheep!$R$319:$R$326,BY37,1),0)</f>
        <v>43850</v>
      </c>
      <c r="BZ38" s="493">
        <f>IFERROR(INDEX(Sheep!$R$319:$R$326,BZ37,1),0)</f>
        <v>43850</v>
      </c>
      <c r="CA38" s="493">
        <f>IFERROR(INDEX(Sheep!$R$319:$R$326,CA37,1),0)</f>
        <v>43850</v>
      </c>
      <c r="CB38" s="493">
        <f>IFERROR(INDEX(Sheep!$R$319:$R$326,CB37,1),0)</f>
        <v>43850</v>
      </c>
      <c r="CC38" s="493">
        <f>IFERROR(INDEX(Sheep!$R$319:$R$326,CC37,1),0)</f>
        <v>43850</v>
      </c>
      <c r="CD38" s="493">
        <f>IFERROR(INDEX(Sheep!$R$319:$R$326,CD37,1),0)</f>
        <v>43850</v>
      </c>
      <c r="CE38" s="493">
        <f>IFERROR(INDEX(Sheep!$R$319:$R$326,CE37,1),0)</f>
        <v>43850</v>
      </c>
      <c r="CF38" s="493">
        <f>IFERROR(INDEX(Sheep!$R$319:$R$326,CF37,1),0)</f>
        <v>43850</v>
      </c>
      <c r="CG38" s="493">
        <f>IFERROR(INDEX(Sheep!$R$319:$R$326,CG37,1),0)</f>
        <v>43850</v>
      </c>
      <c r="CH38" s="493">
        <f>IFERROR(INDEX(Sheep!$R$319:$R$326,CH37,1),0)</f>
        <v>43850</v>
      </c>
      <c r="CI38" s="493">
        <f>IFERROR(INDEX(Sheep!$R$319:$R$326,CI37,1),0)</f>
        <v>43850</v>
      </c>
      <c r="CJ38" s="493">
        <f>IFERROR(INDEX(Sheep!$R$319:$R$326,CJ37,1),0)</f>
        <v>43850</v>
      </c>
      <c r="CK38" s="493">
        <f>IFERROR(INDEX(Sheep!$R$319:$R$326,CK37,1),0)</f>
        <v>43850</v>
      </c>
      <c r="CL38" s="493">
        <f>IFERROR(INDEX(Sheep!$R$319:$R$326,CL37,1),0)</f>
        <v>43850</v>
      </c>
      <c r="CM38" s="493">
        <f>IFERROR(INDEX(Sheep!$R$319:$R$326,CM37,1),0)</f>
        <v>43850</v>
      </c>
      <c r="CN38" s="493">
        <f>IFERROR(INDEX(Sheep!$R$319:$R$326,CN37,1),0)</f>
        <v>43850</v>
      </c>
      <c r="CO38" s="493">
        <f>IFERROR(INDEX(Sheep!$R$319:$R$326,CO37,1),0)</f>
        <v>43850</v>
      </c>
      <c r="CP38" s="493">
        <f>IFERROR(INDEX(Sheep!$R$319:$R$326,CP37,1),0)</f>
        <v>43850</v>
      </c>
      <c r="CQ38" s="493">
        <f>IFERROR(INDEX(Sheep!$R$319:$R$326,CQ37,1),0)</f>
        <v>43850</v>
      </c>
      <c r="CR38" s="493">
        <f>IFERROR(INDEX(Sheep!$R$319:$R$326,CR37,1),0)</f>
        <v>43850</v>
      </c>
      <c r="CS38" s="493">
        <f>IFERROR(INDEX(Sheep!$R$319:$R$326,CS37,1),0)</f>
        <v>43850</v>
      </c>
      <c r="CT38" s="493">
        <f>IFERROR(INDEX(Sheep!$R$319:$R$326,CT37,1),0)</f>
        <v>43850</v>
      </c>
      <c r="CU38" s="493">
        <f>IFERROR(INDEX(Sheep!$R$319:$R$326,CU37,1),0)</f>
        <v>43850</v>
      </c>
      <c r="CV38" s="493">
        <f>IFERROR(INDEX(Sheep!$R$319:$R$326,CV37,1),0)</f>
        <v>43850</v>
      </c>
      <c r="CW38" s="493">
        <f>IFERROR(INDEX(Sheep!$R$319:$R$326,CW37,1),0)</f>
        <v>43850</v>
      </c>
      <c r="CX38" s="493">
        <f>IFERROR(INDEX(Sheep!$R$319:$R$326,CX37,1),0)</f>
        <v>43850</v>
      </c>
      <c r="CY38" s="493">
        <f>IFERROR(INDEX(Sheep!$R$319:$R$326,CY37,1),0)</f>
        <v>43850</v>
      </c>
      <c r="CZ38" s="493">
        <f>IFERROR(INDEX(Sheep!$R$319:$R$326,CZ37,1),0)</f>
        <v>43850</v>
      </c>
      <c r="DA38" s="493">
        <f>IFERROR(INDEX(Sheep!$R$319:$R$326,DA37,1),0)</f>
        <v>43850</v>
      </c>
      <c r="DB38" s="493">
        <f>IFERROR(INDEX(Sheep!$R$319:$R$326,DB37,1),0)</f>
        <v>43850</v>
      </c>
      <c r="DC38" s="493">
        <f>IFERROR(INDEX(Sheep!$R$319:$R$326,DC37,1),0)</f>
        <v>43850</v>
      </c>
      <c r="DD38" s="493">
        <f>IFERROR(INDEX(Sheep!$R$319:$R$326,DD37,1),0)</f>
        <v>43850</v>
      </c>
      <c r="DE38" s="493">
        <f>IFERROR(INDEX(Sheep!$R$319:$R$326,DE37,1),0)</f>
        <v>43850</v>
      </c>
      <c r="DF38" s="493">
        <f>IFERROR(INDEX(Sheep!$R$319:$R$326,DF37,1),0)</f>
        <v>43850</v>
      </c>
      <c r="DG38" s="493">
        <f>IFERROR(INDEX(Sheep!$R$319:$R$326,DG37,1),0)</f>
        <v>43850</v>
      </c>
      <c r="DH38" s="493">
        <f>IFERROR(INDEX(Sheep!$R$319:$R$326,DH37,1),0)</f>
        <v>43850</v>
      </c>
      <c r="DI38" s="493">
        <f>IFERROR(INDEX(Sheep!$R$319:$R$326,DI37,1),0)</f>
        <v>43850</v>
      </c>
      <c r="DJ38" s="493">
        <f>IFERROR(INDEX(Sheep!$R$319:$R$326,DJ37,1),0)</f>
        <v>43850</v>
      </c>
      <c r="DK38" s="493">
        <f>IFERROR(INDEX(Sheep!$R$319:$R$326,DK37,1),0)</f>
        <v>43850</v>
      </c>
      <c r="DL38" s="493">
        <f>IFERROR(INDEX(Sheep!$R$319:$R$326,DL37,1),0)</f>
        <v>43850</v>
      </c>
      <c r="DM38" s="493">
        <f>IFERROR(INDEX(Sheep!$R$319:$R$326,DM37,1),0)</f>
        <v>44215</v>
      </c>
      <c r="DN38" s="493">
        <f>IFERROR(INDEX(Sheep!$R$319:$R$326,DN37,1),0)</f>
        <v>44215</v>
      </c>
      <c r="DO38" s="493">
        <f>IFERROR(INDEX(Sheep!$R$319:$R$326,DO37,1),0)</f>
        <v>44215</v>
      </c>
      <c r="DP38" s="493">
        <f>IFERROR(INDEX(Sheep!$R$319:$R$326,DP37,1),0)</f>
        <v>44215</v>
      </c>
      <c r="DQ38" s="493">
        <f>IFERROR(INDEX(Sheep!$R$319:$R$326,DQ37,1),0)</f>
        <v>44215</v>
      </c>
      <c r="DR38" s="493">
        <f>IFERROR(INDEX(Sheep!$R$319:$R$326,DR37,1),0)</f>
        <v>44215</v>
      </c>
      <c r="DS38" s="493">
        <f>IFERROR(INDEX(Sheep!$R$319:$R$326,DS37,1),0)</f>
        <v>44215</v>
      </c>
      <c r="DT38" s="493">
        <f>IFERROR(INDEX(Sheep!$R$319:$R$326,DT37,1),0)</f>
        <v>44215</v>
      </c>
      <c r="DU38" s="493">
        <f>IFERROR(INDEX(Sheep!$R$319:$R$326,DU37,1),0)</f>
        <v>44215</v>
      </c>
      <c r="DV38" s="493">
        <f>IFERROR(INDEX(Sheep!$R$319:$R$326,DV37,1),0)</f>
        <v>44215</v>
      </c>
      <c r="DW38" s="493">
        <f>IFERROR(INDEX(Sheep!$R$319:$R$326,DW37,1),0)</f>
        <v>44215</v>
      </c>
      <c r="DX38" s="493">
        <f>IFERROR(INDEX(Sheep!$R$319:$R$326,DX37,1),0)</f>
        <v>44215</v>
      </c>
      <c r="DY38" s="493">
        <f>IFERROR(INDEX(Sheep!$R$319:$R$326,DY37,1),0)</f>
        <v>44215</v>
      </c>
      <c r="DZ38" s="493">
        <f>IFERROR(INDEX(Sheep!$R$319:$R$326,DZ37,1),0)</f>
        <v>44215</v>
      </c>
      <c r="EA38" s="493">
        <f>IFERROR(INDEX(Sheep!$R$319:$R$326,EA37,1),0)</f>
        <v>44215</v>
      </c>
      <c r="EB38" s="493">
        <f>IFERROR(INDEX(Sheep!$R$319:$R$326,EB37,1),0)</f>
        <v>44215</v>
      </c>
      <c r="EC38" s="493">
        <f>IFERROR(INDEX(Sheep!$R$319:$R$326,EC37,1),0)</f>
        <v>44215</v>
      </c>
      <c r="ED38" s="493">
        <f>IFERROR(INDEX(Sheep!$R$319:$R$326,ED37,1),0)</f>
        <v>44215</v>
      </c>
      <c r="EE38" s="493">
        <f>IFERROR(INDEX(Sheep!$R$319:$R$326,EE37,1),0)</f>
        <v>44215</v>
      </c>
      <c r="EF38" s="493">
        <f>IFERROR(INDEX(Sheep!$R$319:$R$326,EF37,1),0)</f>
        <v>44215</v>
      </c>
      <c r="EG38" s="493">
        <f>IFERROR(INDEX(Sheep!$R$319:$R$326,EG37,1),0)</f>
        <v>44215</v>
      </c>
      <c r="EH38" s="493">
        <f>IFERROR(INDEX(Sheep!$R$319:$R$326,EH37,1),0)</f>
        <v>44215</v>
      </c>
      <c r="EI38" s="493">
        <f>IFERROR(INDEX(Sheep!$R$319:$R$326,EI37,1),0)</f>
        <v>44215</v>
      </c>
      <c r="EJ38" s="493">
        <f>IFERROR(INDEX(Sheep!$R$319:$R$326,EJ37,1),0)</f>
        <v>44215</v>
      </c>
      <c r="EK38" s="493">
        <f>IFERROR(INDEX(Sheep!$R$319:$R$326,EK37,1),0)</f>
        <v>44215</v>
      </c>
      <c r="EL38" s="493">
        <f>IFERROR(INDEX(Sheep!$R$319:$R$326,EL37,1),0)</f>
        <v>44215</v>
      </c>
      <c r="EM38" s="493">
        <f>IFERROR(INDEX(Sheep!$R$319:$R$326,EM37,1),0)</f>
        <v>44215</v>
      </c>
      <c r="EN38" s="493">
        <f>IFERROR(INDEX(Sheep!$R$319:$R$326,EN37,1),0)</f>
        <v>44215</v>
      </c>
      <c r="EO38" s="493">
        <f>IFERROR(INDEX(Sheep!$R$319:$R$326,EO37,1),0)</f>
        <v>44215</v>
      </c>
      <c r="EP38" s="493">
        <f>IFERROR(INDEX(Sheep!$R$319:$R$326,EP37,1),0)</f>
        <v>44215</v>
      </c>
      <c r="EQ38" s="493">
        <f>IFERROR(INDEX(Sheep!$R$319:$R$326,EQ37,1),0)</f>
        <v>44215</v>
      </c>
      <c r="ER38" s="493">
        <f>IFERROR(INDEX(Sheep!$R$319:$R$326,ER37,1),0)</f>
        <v>44215</v>
      </c>
      <c r="ES38" s="493">
        <f>IFERROR(INDEX(Sheep!$R$319:$R$326,ES37,1),0)</f>
        <v>44215</v>
      </c>
      <c r="ET38" s="493">
        <f>IFERROR(INDEX(Sheep!$R$319:$R$326,ET37,1),0)</f>
        <v>44215</v>
      </c>
      <c r="EU38" s="493">
        <f>IFERROR(INDEX(Sheep!$R$319:$R$326,EU37,1),0)</f>
        <v>44215</v>
      </c>
      <c r="EV38" s="493">
        <f>IFERROR(INDEX(Sheep!$R$319:$R$326,EV37,1),0)</f>
        <v>44215</v>
      </c>
      <c r="EW38" s="493">
        <f>IFERROR(INDEX(Sheep!$R$319:$R$326,EW37,1),0)</f>
        <v>44215</v>
      </c>
      <c r="EX38" s="493">
        <f>IFERROR(INDEX(Sheep!$R$319:$R$326,EX37,1),0)</f>
        <v>44215</v>
      </c>
      <c r="EY38" s="493">
        <f>IFERROR(INDEX(Sheep!$R$319:$R$326,EY37,1),0)</f>
        <v>44215</v>
      </c>
      <c r="EZ38" s="493">
        <f>IFERROR(INDEX(Sheep!$R$319:$R$326,EZ37,1),0)</f>
        <v>44215</v>
      </c>
      <c r="FA38" s="493">
        <f>IFERROR(INDEX(Sheep!$R$319:$R$326,FA37,1),0)</f>
        <v>44215</v>
      </c>
      <c r="FB38" s="493">
        <f>IFERROR(INDEX(Sheep!$R$319:$R$326,FB37,1),0)</f>
        <v>44215</v>
      </c>
      <c r="FC38" s="493">
        <f>IFERROR(INDEX(Sheep!$R$319:$R$326,FC37,1),0)</f>
        <v>44215</v>
      </c>
      <c r="FD38" s="493">
        <f>IFERROR(INDEX(Sheep!$R$319:$R$326,FD37,1),0)</f>
        <v>44215</v>
      </c>
      <c r="FE38" s="493">
        <f>IFERROR(INDEX(Sheep!$R$319:$R$326,FE37,1),0)</f>
        <v>44215</v>
      </c>
      <c r="FF38" s="493">
        <f>IFERROR(INDEX(Sheep!$R$319:$R$326,FF37,1),0)</f>
        <v>44215</v>
      </c>
      <c r="FG38" s="493">
        <f>IFERROR(INDEX(Sheep!$R$319:$R$326,FG37,1),0)</f>
        <v>44215</v>
      </c>
      <c r="FH38" s="493">
        <f>IFERROR(INDEX(Sheep!$R$319:$R$326,FH37,1),0)</f>
        <v>44215</v>
      </c>
      <c r="FI38" s="493">
        <f>IFERROR(INDEX(Sheep!$R$319:$R$326,FI37,1),0)</f>
        <v>44215</v>
      </c>
      <c r="FJ38" s="493">
        <f>IFERROR(INDEX(Sheep!$R$319:$R$326,FJ37,1),0)</f>
        <v>44215</v>
      </c>
      <c r="FK38" s="493">
        <f>IFERROR(INDEX(Sheep!$R$319:$R$326,FK37,1),0)</f>
        <v>44215</v>
      </c>
      <c r="FL38" s="493">
        <f>IFERROR(INDEX(Sheep!$R$319:$R$326,FL37,1),0)</f>
        <v>44215</v>
      </c>
      <c r="FM38" s="493">
        <f>IFERROR(INDEX(Sheep!$R$319:$R$326,FM37,1),0)</f>
        <v>44580</v>
      </c>
      <c r="FN38" s="493">
        <f>IFERROR(INDEX(Sheep!$R$319:$R$326,FN37,1),0)</f>
        <v>44580</v>
      </c>
      <c r="FO38" s="493">
        <f>IFERROR(INDEX(Sheep!$R$319:$R$326,FO37,1),0)</f>
        <v>44580</v>
      </c>
      <c r="FP38" s="493">
        <f>IFERROR(INDEX(Sheep!$R$319:$R$326,FP37,1),0)</f>
        <v>44580</v>
      </c>
      <c r="FQ38" s="493">
        <f>IFERROR(INDEX(Sheep!$R$319:$R$326,FQ37,1),0)</f>
        <v>44580</v>
      </c>
      <c r="FR38" s="493">
        <f>IFERROR(INDEX(Sheep!$R$319:$R$326,FR37,1),0)</f>
        <v>44580</v>
      </c>
      <c r="FS38" s="493">
        <f>IFERROR(INDEX(Sheep!$R$319:$R$326,FS37,1),0)</f>
        <v>44580</v>
      </c>
      <c r="FT38" s="493">
        <f>IFERROR(INDEX(Sheep!$R$319:$R$326,FT37,1),0)</f>
        <v>44580</v>
      </c>
      <c r="FU38" s="493">
        <f>IFERROR(INDEX(Sheep!$R$319:$R$326,FU37,1),0)</f>
        <v>44580</v>
      </c>
      <c r="FV38" s="493">
        <f>IFERROR(INDEX(Sheep!$R$319:$R$326,FV37,1),0)</f>
        <v>44580</v>
      </c>
      <c r="FW38" s="493">
        <f>IFERROR(INDEX(Sheep!$R$319:$R$326,FW37,1),0)</f>
        <v>44580</v>
      </c>
      <c r="FX38" s="493">
        <f>IFERROR(INDEX(Sheep!$R$319:$R$326,FX37,1),0)</f>
        <v>44580</v>
      </c>
      <c r="FY38" s="493">
        <f>IFERROR(INDEX(Sheep!$R$319:$R$326,FY37,1),0)</f>
        <v>44580</v>
      </c>
      <c r="FZ38" s="493">
        <f>IFERROR(INDEX(Sheep!$R$319:$R$326,FZ37,1),0)</f>
        <v>44580</v>
      </c>
      <c r="GA38" s="493">
        <f>IFERROR(INDEX(Sheep!$R$319:$R$326,GA37,1),0)</f>
        <v>44580</v>
      </c>
      <c r="GB38" s="493">
        <f>IFERROR(INDEX(Sheep!$R$319:$R$326,GB37,1),0)</f>
        <v>44580</v>
      </c>
      <c r="GC38" s="493">
        <f>IFERROR(INDEX(Sheep!$R$319:$R$326,GC37,1),0)</f>
        <v>44580</v>
      </c>
      <c r="GD38" s="493">
        <f>IFERROR(INDEX(Sheep!$R$319:$R$326,GD37,1),0)</f>
        <v>44580</v>
      </c>
      <c r="GE38" s="493">
        <f>IFERROR(INDEX(Sheep!$R$319:$R$326,GE37,1),0)</f>
        <v>44580</v>
      </c>
      <c r="GF38" s="493">
        <f>IFERROR(INDEX(Sheep!$R$319:$R$326,GF37,1),0)</f>
        <v>44580</v>
      </c>
      <c r="GG38" s="493">
        <f>IFERROR(INDEX(Sheep!$R$319:$R$326,GG37,1),0)</f>
        <v>44580</v>
      </c>
      <c r="GH38" s="493">
        <f>IFERROR(INDEX(Sheep!$R$319:$R$326,GH37,1),0)</f>
        <v>44580</v>
      </c>
      <c r="GI38" s="493">
        <f>IFERROR(INDEX(Sheep!$R$319:$R$326,GI37,1),0)</f>
        <v>44580</v>
      </c>
      <c r="GJ38" s="493">
        <f>IFERROR(INDEX(Sheep!$R$319:$R$326,GJ37,1),0)</f>
        <v>44580</v>
      </c>
      <c r="GK38" s="493">
        <f>IFERROR(INDEX(Sheep!$R$319:$R$326,GK37,1),0)</f>
        <v>44580</v>
      </c>
      <c r="GL38" s="493">
        <f>IFERROR(INDEX(Sheep!$R$319:$R$326,GL37,1),0)</f>
        <v>44580</v>
      </c>
      <c r="GM38" s="493">
        <f>IFERROR(INDEX(Sheep!$R$319:$R$326,GM37,1),0)</f>
        <v>44580</v>
      </c>
      <c r="GN38" s="493">
        <f>IFERROR(INDEX(Sheep!$R$319:$R$326,GN37,1),0)</f>
        <v>44580</v>
      </c>
      <c r="GO38" s="493">
        <f>IFERROR(INDEX(Sheep!$R$319:$R$326,GO37,1),0)</f>
        <v>44580</v>
      </c>
      <c r="GP38" s="493">
        <f>IFERROR(INDEX(Sheep!$R$319:$R$326,GP37,1),0)</f>
        <v>44580</v>
      </c>
      <c r="GQ38" s="493">
        <f>IFERROR(INDEX(Sheep!$R$319:$R$326,GQ37,1),0)</f>
        <v>44580</v>
      </c>
      <c r="GR38" s="493">
        <f>IFERROR(INDEX(Sheep!$R$319:$R$326,GR37,1),0)</f>
        <v>44580</v>
      </c>
      <c r="GS38" s="493">
        <f>IFERROR(INDEX(Sheep!$R$319:$R$326,GS37,1),0)</f>
        <v>44580</v>
      </c>
      <c r="GT38" s="493">
        <f>IFERROR(INDEX(Sheep!$R$319:$R$326,GT37,1),0)</f>
        <v>44580</v>
      </c>
      <c r="GU38" s="493">
        <f>IFERROR(INDEX(Sheep!$R$319:$R$326,GU37,1),0)</f>
        <v>44580</v>
      </c>
      <c r="GV38" s="493">
        <f>IFERROR(INDEX(Sheep!$R$319:$R$326,GV37,1),0)</f>
        <v>44580</v>
      </c>
      <c r="GW38" s="493">
        <f>IFERROR(INDEX(Sheep!$R$319:$R$326,GW37,1),0)</f>
        <v>44580</v>
      </c>
      <c r="GX38" s="493">
        <f>IFERROR(INDEX(Sheep!$R$319:$R$326,GX37,1),0)</f>
        <v>44580</v>
      </c>
      <c r="GY38" s="493">
        <f>IFERROR(INDEX(Sheep!$R$319:$R$326,GY37,1),0)</f>
        <v>44580</v>
      </c>
      <c r="GZ38" s="493">
        <f>IFERROR(INDEX(Sheep!$R$319:$R$326,GZ37,1),0)</f>
        <v>44580</v>
      </c>
      <c r="HA38" s="493">
        <f>IFERROR(INDEX(Sheep!$R$319:$R$326,HA37,1),0)</f>
        <v>44580</v>
      </c>
      <c r="HB38" s="493">
        <f>IFERROR(INDEX(Sheep!$R$319:$R$326,HB37,1),0)</f>
        <v>44580</v>
      </c>
      <c r="HC38" s="493">
        <f>IFERROR(INDEX(Sheep!$R$319:$R$326,HC37,1),0)</f>
        <v>44580</v>
      </c>
      <c r="HD38" s="493">
        <f>IFERROR(INDEX(Sheep!$R$319:$R$326,HD37,1),0)</f>
        <v>44580</v>
      </c>
      <c r="HE38" s="493">
        <f>IFERROR(INDEX(Sheep!$R$319:$R$326,HE37,1),0)</f>
        <v>44580</v>
      </c>
      <c r="HF38" s="493">
        <f>IFERROR(INDEX(Sheep!$R$319:$R$326,HF37,1),0)</f>
        <v>44580</v>
      </c>
      <c r="HG38" s="493">
        <f>IFERROR(INDEX(Sheep!$R$319:$R$326,HG37,1),0)</f>
        <v>44580</v>
      </c>
      <c r="HH38" s="493">
        <f>IFERROR(INDEX(Sheep!$R$319:$R$326,HH37,1),0)</f>
        <v>44580</v>
      </c>
      <c r="HI38" s="493">
        <f>IFERROR(INDEX(Sheep!$R$319:$R$326,HI37,1),0)</f>
        <v>44580</v>
      </c>
      <c r="HJ38" s="493">
        <f>IFERROR(INDEX(Sheep!$R$319:$R$326,HJ37,1),0)</f>
        <v>44580</v>
      </c>
      <c r="HK38" s="493">
        <f>IFERROR(INDEX(Sheep!$R$319:$R$326,HK37,1),0)</f>
        <v>44580</v>
      </c>
      <c r="HL38" s="493">
        <f>IFERROR(INDEX(Sheep!$R$319:$R$326,HL37,1),0)</f>
        <v>44580</v>
      </c>
      <c r="HM38" s="493">
        <f>IFERROR(INDEX(Sheep!$R$319:$R$326,HM37,1),0)</f>
        <v>44945</v>
      </c>
      <c r="HN38" s="493">
        <f>IFERROR(INDEX(Sheep!$R$319:$R$326,HN37,1),0)</f>
        <v>44945</v>
      </c>
      <c r="HO38" s="493">
        <f>IFERROR(INDEX(Sheep!$R$319:$R$326,HO37,1),0)</f>
        <v>44945</v>
      </c>
      <c r="HP38" s="493">
        <f>IFERROR(INDEX(Sheep!$R$319:$R$326,HP37,1),0)</f>
        <v>44945</v>
      </c>
      <c r="HQ38" s="493">
        <f>IFERROR(INDEX(Sheep!$R$319:$R$326,HQ37,1),0)</f>
        <v>44945</v>
      </c>
      <c r="HR38" s="493">
        <f>IFERROR(INDEX(Sheep!$R$319:$R$326,HR37,1),0)</f>
        <v>44945</v>
      </c>
      <c r="HS38" s="493">
        <f>IFERROR(INDEX(Sheep!$R$319:$R$326,HS37,1),0)</f>
        <v>44945</v>
      </c>
      <c r="HT38" s="493">
        <f>IFERROR(INDEX(Sheep!$R$319:$R$326,HT37,1),0)</f>
        <v>44945</v>
      </c>
      <c r="HU38" s="493">
        <f>IFERROR(INDEX(Sheep!$R$319:$R$326,HU37,1),0)</f>
        <v>44945</v>
      </c>
      <c r="HV38" s="493">
        <f>IFERROR(INDEX(Sheep!$R$319:$R$326,HV37,1),0)</f>
        <v>44945</v>
      </c>
      <c r="HW38" s="493">
        <f>IFERROR(INDEX(Sheep!$R$319:$R$326,HW37,1),0)</f>
        <v>44945</v>
      </c>
      <c r="HX38" s="493">
        <f>IFERROR(INDEX(Sheep!$R$319:$R$326,HX37,1),0)</f>
        <v>44945</v>
      </c>
      <c r="HY38" s="493">
        <f>IFERROR(INDEX(Sheep!$R$319:$R$326,HY37,1),0)</f>
        <v>44945</v>
      </c>
      <c r="HZ38" s="493">
        <f>IFERROR(INDEX(Sheep!$R$319:$R$326,HZ37,1),0)</f>
        <v>44945</v>
      </c>
      <c r="IA38" s="493">
        <f>IFERROR(INDEX(Sheep!$R$319:$R$326,IA37,1),0)</f>
        <v>44945</v>
      </c>
      <c r="IB38" s="493">
        <f>IFERROR(INDEX(Sheep!$R$319:$R$326,IB37,1),0)</f>
        <v>44945</v>
      </c>
      <c r="IC38" s="493">
        <f>IFERROR(INDEX(Sheep!$R$319:$R$326,IC37,1),0)</f>
        <v>44945</v>
      </c>
      <c r="ID38" s="493">
        <f>IFERROR(INDEX(Sheep!$R$319:$R$326,ID37,1),0)</f>
        <v>44945</v>
      </c>
      <c r="IE38" s="493">
        <f>IFERROR(INDEX(Sheep!$R$319:$R$326,IE37,1),0)</f>
        <v>44945</v>
      </c>
      <c r="IF38" s="493">
        <f>IFERROR(INDEX(Sheep!$R$319:$R$326,IF37,1),0)</f>
        <v>44945</v>
      </c>
      <c r="IG38" s="493">
        <f>IFERROR(INDEX(Sheep!$R$319:$R$326,IG37,1),0)</f>
        <v>44945</v>
      </c>
      <c r="IH38" s="493">
        <f>IFERROR(INDEX(Sheep!$R$319:$R$326,IH37,1),0)</f>
        <v>44945</v>
      </c>
      <c r="II38" s="493">
        <f>IFERROR(INDEX(Sheep!$R$319:$R$326,II37,1),0)</f>
        <v>44945</v>
      </c>
      <c r="IJ38" s="493">
        <f>IFERROR(INDEX(Sheep!$R$319:$R$326,IJ37,1),0)</f>
        <v>44945</v>
      </c>
      <c r="IK38" s="493">
        <f>IFERROR(INDEX(Sheep!$R$319:$R$326,IK37,1),0)</f>
        <v>44945</v>
      </c>
      <c r="IL38" s="493">
        <f>IFERROR(INDEX(Sheep!$R$319:$R$326,IL37,1),0)</f>
        <v>44945</v>
      </c>
      <c r="IM38" s="493">
        <f>IFERROR(INDEX(Sheep!$R$319:$R$326,IM37,1),0)</f>
        <v>44945</v>
      </c>
      <c r="IN38" s="493">
        <f>IFERROR(INDEX(Sheep!$R$319:$R$326,IN37,1),0)</f>
        <v>44945</v>
      </c>
      <c r="IO38" s="493">
        <f>IFERROR(INDEX(Sheep!$R$319:$R$326,IO37,1),0)</f>
        <v>44945</v>
      </c>
      <c r="IP38" s="493">
        <f>IFERROR(INDEX(Sheep!$R$319:$R$326,IP37,1),0)</f>
        <v>44945</v>
      </c>
      <c r="IQ38" s="493">
        <f>IFERROR(INDEX(Sheep!$R$319:$R$326,IQ37,1),0)</f>
        <v>44945</v>
      </c>
      <c r="IR38" s="493">
        <f>IFERROR(INDEX(Sheep!$R$319:$R$326,IR37,1),0)</f>
        <v>44945</v>
      </c>
      <c r="IS38" s="493">
        <f>IFERROR(INDEX(Sheep!$R$319:$R$326,IS37,1),0)</f>
        <v>44945</v>
      </c>
      <c r="IT38" s="493">
        <f>IFERROR(INDEX(Sheep!$R$319:$R$326,IT37,1),0)</f>
        <v>44945</v>
      </c>
      <c r="IU38" s="493">
        <f>IFERROR(INDEX(Sheep!$R$319:$R$326,IU37,1),0)</f>
        <v>44945</v>
      </c>
      <c r="IV38" s="493">
        <f>IFERROR(INDEX(Sheep!$R$319:$R$326,IV37,1),0)</f>
        <v>44945</v>
      </c>
      <c r="IW38" s="493">
        <f>IFERROR(INDEX(Sheep!$R$319:$R$326,IW37,1),0)</f>
        <v>44945</v>
      </c>
      <c r="IX38" s="493">
        <f>IFERROR(INDEX(Sheep!$R$319:$R$326,IX37,1),0)</f>
        <v>44945</v>
      </c>
      <c r="IY38" s="493">
        <f>IFERROR(INDEX(Sheep!$R$319:$R$326,IY37,1),0)</f>
        <v>44945</v>
      </c>
      <c r="IZ38" s="493">
        <f>IFERROR(INDEX(Sheep!$R$319:$R$326,IZ37,1),0)</f>
        <v>44945</v>
      </c>
      <c r="JA38" s="493">
        <f>IFERROR(INDEX(Sheep!$R$319:$R$326,JA37,1),0)</f>
        <v>44945</v>
      </c>
      <c r="JB38" s="493">
        <f>IFERROR(INDEX(Sheep!$R$319:$R$326,JB37,1),0)</f>
        <v>44945</v>
      </c>
      <c r="JC38" s="493">
        <f>IFERROR(INDEX(Sheep!$R$319:$R$326,JC37,1),0)</f>
        <v>44945</v>
      </c>
      <c r="JD38" s="493">
        <f>IFERROR(INDEX(Sheep!$R$319:$R$326,JD37,1),0)</f>
        <v>44945</v>
      </c>
      <c r="JE38" s="493">
        <f>IFERROR(INDEX(Sheep!$R$319:$R$326,JE37,1),0)</f>
        <v>44945</v>
      </c>
      <c r="JF38" s="493">
        <f>IFERROR(INDEX(Sheep!$R$319:$R$326,JF37,1),0)</f>
        <v>44945</v>
      </c>
      <c r="JG38" s="493">
        <f>IFERROR(INDEX(Sheep!$R$319:$R$326,JG37,1),0)</f>
        <v>44945</v>
      </c>
      <c r="JH38" s="493">
        <f>IFERROR(INDEX(Sheep!$R$319:$R$326,JH37,1),0)</f>
        <v>44945</v>
      </c>
      <c r="JI38" s="493">
        <f>IFERROR(INDEX(Sheep!$R$319:$R$326,JI37,1),0)</f>
        <v>44945</v>
      </c>
      <c r="JJ38" s="493">
        <f>IFERROR(INDEX(Sheep!$R$319:$R$326,JJ37,1),0)</f>
        <v>44945</v>
      </c>
      <c r="JK38" s="493">
        <f>IFERROR(INDEX(Sheep!$R$319:$R$326,JK37,1),0)</f>
        <v>44945</v>
      </c>
      <c r="JL38" s="493">
        <f>IFERROR(INDEX(Sheep!$R$319:$R$326,JL37,1),0)</f>
        <v>44945</v>
      </c>
      <c r="JM38" s="493">
        <f>IFERROR(INDEX(Sheep!$R$319:$R$326,JM37,1),0)</f>
        <v>45311</v>
      </c>
      <c r="JN38" s="493">
        <f>IFERROR(INDEX(Sheep!$R$319:$R$326,JN37,1),0)</f>
        <v>45311</v>
      </c>
      <c r="JO38" s="493">
        <f>IFERROR(INDEX(Sheep!$R$319:$R$326,JO37,1),0)</f>
        <v>45311</v>
      </c>
      <c r="JP38" s="493">
        <f>IFERROR(INDEX(Sheep!$R$319:$R$326,JP37,1),0)</f>
        <v>45311</v>
      </c>
      <c r="JQ38" s="493">
        <f>IFERROR(INDEX(Sheep!$R$319:$R$326,JQ37,1),0)</f>
        <v>45311</v>
      </c>
      <c r="JR38" s="493">
        <f>IFERROR(INDEX(Sheep!$R$319:$R$326,JR37,1),0)</f>
        <v>45311</v>
      </c>
      <c r="JS38" s="493">
        <f>IFERROR(INDEX(Sheep!$R$319:$R$326,JS37,1),0)</f>
        <v>45311</v>
      </c>
      <c r="JT38" s="493">
        <f>IFERROR(INDEX(Sheep!$R$319:$R$326,JT37,1),0)</f>
        <v>45311</v>
      </c>
      <c r="JU38" s="493">
        <f>IFERROR(INDEX(Sheep!$R$319:$R$326,JU37,1),0)</f>
        <v>45311</v>
      </c>
      <c r="JV38" s="493">
        <f>IFERROR(INDEX(Sheep!$R$319:$R$326,JV37,1),0)</f>
        <v>45311</v>
      </c>
      <c r="JW38" s="493">
        <f>IFERROR(INDEX(Sheep!$R$319:$R$326,JW37,1),0)</f>
        <v>45311</v>
      </c>
      <c r="JX38" s="493">
        <f>IFERROR(INDEX(Sheep!$R$319:$R$326,JX37,1),0)</f>
        <v>45311</v>
      </c>
      <c r="JY38" s="493">
        <f>IFERROR(INDEX(Sheep!$R$319:$R$326,JY37,1),0)</f>
        <v>45311</v>
      </c>
      <c r="JZ38" s="493">
        <f>IFERROR(INDEX(Sheep!$R$319:$R$326,JZ37,1),0)</f>
        <v>45311</v>
      </c>
      <c r="KA38" s="493">
        <f>IFERROR(INDEX(Sheep!$R$319:$R$326,KA37,1),0)</f>
        <v>45311</v>
      </c>
      <c r="KB38" s="493">
        <f>IFERROR(INDEX(Sheep!$R$319:$R$326,KB37,1),0)</f>
        <v>45311</v>
      </c>
      <c r="KC38" s="493">
        <f>IFERROR(INDEX(Sheep!$R$319:$R$326,KC37,1),0)</f>
        <v>45311</v>
      </c>
      <c r="KD38" s="493">
        <f>IFERROR(INDEX(Sheep!$R$319:$R$326,KD37,1),0)</f>
        <v>45311</v>
      </c>
      <c r="KE38" s="493">
        <f>IFERROR(INDEX(Sheep!$R$319:$R$326,KE37,1),0)</f>
        <v>45311</v>
      </c>
      <c r="KF38" s="493">
        <f>IFERROR(INDEX(Sheep!$R$319:$R$326,KF37,1),0)</f>
        <v>45311</v>
      </c>
      <c r="KG38" s="493">
        <f>IFERROR(INDEX(Sheep!$R$319:$R$326,KG37,1),0)</f>
        <v>45311</v>
      </c>
      <c r="KH38" s="493">
        <f>IFERROR(INDEX(Sheep!$R$319:$R$326,KH37,1),0)</f>
        <v>45311</v>
      </c>
      <c r="KI38" s="493">
        <f>IFERROR(INDEX(Sheep!$R$319:$R$326,KI37,1),0)</f>
        <v>45311</v>
      </c>
      <c r="KJ38" s="493">
        <f>IFERROR(INDEX(Sheep!$R$319:$R$326,KJ37,1),0)</f>
        <v>45311</v>
      </c>
      <c r="KK38" s="493">
        <f>IFERROR(INDEX(Sheep!$R$319:$R$326,KK37,1),0)</f>
        <v>45311</v>
      </c>
      <c r="KL38" s="493">
        <f>IFERROR(INDEX(Sheep!$R$319:$R$326,KL37,1),0)</f>
        <v>45311</v>
      </c>
      <c r="KM38" s="493">
        <f>IFERROR(INDEX(Sheep!$R$319:$R$326,KM37,1),0)</f>
        <v>45311</v>
      </c>
      <c r="KN38" s="493">
        <f>IFERROR(INDEX(Sheep!$R$319:$R$326,KN37,1),0)</f>
        <v>45311</v>
      </c>
      <c r="KO38" s="493">
        <f>IFERROR(INDEX(Sheep!$R$319:$R$326,KO37,1),0)</f>
        <v>45311</v>
      </c>
      <c r="KP38" s="493">
        <f>IFERROR(INDEX(Sheep!$R$319:$R$326,KP37,1),0)</f>
        <v>45311</v>
      </c>
      <c r="KQ38" s="493">
        <f>IFERROR(INDEX(Sheep!$R$319:$R$326,KQ37,1),0)</f>
        <v>45311</v>
      </c>
      <c r="KR38" s="493">
        <f>IFERROR(INDEX(Sheep!$R$319:$R$326,KR37,1),0)</f>
        <v>45311</v>
      </c>
      <c r="KS38" s="493">
        <f>IFERROR(INDEX(Sheep!$R$319:$R$326,KS37,1),0)</f>
        <v>45311</v>
      </c>
      <c r="KT38" s="493">
        <f>IFERROR(INDEX(Sheep!$R$319:$R$326,KT37,1),0)</f>
        <v>45311</v>
      </c>
      <c r="KU38" s="493">
        <f>IFERROR(INDEX(Sheep!$R$319:$R$326,KU37,1),0)</f>
        <v>45311</v>
      </c>
      <c r="KV38" s="493">
        <f>IFERROR(INDEX(Sheep!$R$319:$R$326,KV37,1),0)</f>
        <v>45311</v>
      </c>
      <c r="KW38" s="493">
        <f>IFERROR(INDEX(Sheep!$R$319:$R$326,KW37,1),0)</f>
        <v>45311</v>
      </c>
      <c r="KX38" s="493">
        <f>IFERROR(INDEX(Sheep!$R$319:$R$326,KX37,1),0)</f>
        <v>45311</v>
      </c>
      <c r="KY38" s="493">
        <f>IFERROR(INDEX(Sheep!$R$319:$R$326,KY37,1),0)</f>
        <v>45311</v>
      </c>
      <c r="KZ38" s="493">
        <f>IFERROR(INDEX(Sheep!$R$319:$R$326,KZ37,1),0)</f>
        <v>45311</v>
      </c>
      <c r="LA38" s="493">
        <f>IFERROR(INDEX(Sheep!$R$319:$R$326,LA37,1),0)</f>
        <v>45311</v>
      </c>
      <c r="LB38" s="493">
        <f>IFERROR(INDEX(Sheep!$R$319:$R$326,LB37,1),0)</f>
        <v>45311</v>
      </c>
      <c r="LC38" s="493">
        <f>IFERROR(INDEX(Sheep!$R$319:$R$326,LC37,1),0)</f>
        <v>45311</v>
      </c>
      <c r="LD38" s="493">
        <f>IFERROR(INDEX(Sheep!$R$319:$R$326,LD37,1),0)</f>
        <v>45311</v>
      </c>
      <c r="LE38" s="493">
        <f>IFERROR(INDEX(Sheep!$R$319:$R$326,LE37,1),0)</f>
        <v>45311</v>
      </c>
      <c r="LF38" s="493">
        <f>IFERROR(INDEX(Sheep!$R$319:$R$326,LF37,1),0)</f>
        <v>45311</v>
      </c>
      <c r="LG38" s="493">
        <f>IFERROR(INDEX(Sheep!$R$319:$R$326,LG37,1),0)</f>
        <v>45311</v>
      </c>
      <c r="LH38" s="493">
        <f>IFERROR(INDEX(Sheep!$R$319:$R$326,LH37,1),0)</f>
        <v>45311</v>
      </c>
      <c r="LI38" s="493">
        <f>IFERROR(INDEX(Sheep!$R$319:$R$326,LI37,1),0)</f>
        <v>45311</v>
      </c>
      <c r="LJ38" s="493">
        <f>IFERROR(INDEX(Sheep!$R$319:$R$326,LJ37,1),0)</f>
        <v>45311</v>
      </c>
      <c r="LK38" s="493">
        <f>IFERROR(INDEX(Sheep!$R$319:$R$326,LK37,1),0)</f>
        <v>45311</v>
      </c>
      <c r="LL38" s="493">
        <f>IFERROR(INDEX(Sheep!$R$319:$R$326,LL37,1),0)</f>
        <v>45311</v>
      </c>
      <c r="LM38" s="493">
        <f>IFERROR(INDEX(Sheep!$R$319:$R$326,LM37,1),0)</f>
        <v>45676</v>
      </c>
      <c r="LN38" s="493">
        <f>IFERROR(INDEX(Sheep!$R$319:$R$326,LN37,1),0)</f>
        <v>45676</v>
      </c>
      <c r="LO38" s="493">
        <f>IFERROR(INDEX(Sheep!$R$319:$R$326,LO37,1),0)</f>
        <v>45676</v>
      </c>
      <c r="LP38" s="493">
        <f>IFERROR(INDEX(Sheep!$R$319:$R$326,LP37,1),0)</f>
        <v>45676</v>
      </c>
      <c r="LQ38" s="493">
        <f>IFERROR(INDEX(Sheep!$R$319:$R$326,LQ37,1),0)</f>
        <v>45676</v>
      </c>
      <c r="LR38" s="493">
        <f>IFERROR(INDEX(Sheep!$R$319:$R$326,LR37,1),0)</f>
        <v>45676</v>
      </c>
      <c r="LS38" s="493">
        <f>IFERROR(INDEX(Sheep!$R$319:$R$326,LS37,1),0)</f>
        <v>45676</v>
      </c>
      <c r="LT38" s="493">
        <f>IFERROR(INDEX(Sheep!$R$319:$R$326,LT37,1),0)</f>
        <v>45676</v>
      </c>
      <c r="LU38" s="493">
        <f>IFERROR(INDEX(Sheep!$R$319:$R$326,LU37,1),0)</f>
        <v>45676</v>
      </c>
      <c r="LV38" s="493">
        <f>IFERROR(INDEX(Sheep!$R$319:$R$326,LV37,1),0)</f>
        <v>45676</v>
      </c>
      <c r="LW38" s="493">
        <f>IFERROR(INDEX(Sheep!$R$319:$R$326,LW37,1),0)</f>
        <v>45676</v>
      </c>
      <c r="LX38" s="493">
        <f>IFERROR(INDEX(Sheep!$R$319:$R$326,LX37,1),0)</f>
        <v>45676</v>
      </c>
      <c r="LY38" s="493">
        <f>IFERROR(INDEX(Sheep!$R$319:$R$326,LY37,1),0)</f>
        <v>45676</v>
      </c>
      <c r="LZ38" s="493">
        <f>IFERROR(INDEX(Sheep!$R$319:$R$326,LZ37,1),0)</f>
        <v>45676</v>
      </c>
      <c r="MA38" s="493">
        <f>IFERROR(INDEX(Sheep!$R$319:$R$326,MA37,1),0)</f>
        <v>45676</v>
      </c>
      <c r="MB38" s="493">
        <f>IFERROR(INDEX(Sheep!$R$319:$R$326,MB37,1),0)</f>
        <v>45676</v>
      </c>
      <c r="MC38" s="493">
        <f>IFERROR(INDEX(Sheep!$R$319:$R$326,MC37,1),0)</f>
        <v>45676</v>
      </c>
      <c r="MD38" s="493">
        <f>IFERROR(INDEX(Sheep!$R$319:$R$326,MD37,1),0)</f>
        <v>45676</v>
      </c>
      <c r="ME38" s="493">
        <f>IFERROR(INDEX(Sheep!$R$319:$R$326,ME37,1),0)</f>
        <v>45676</v>
      </c>
      <c r="MF38" s="493">
        <f>IFERROR(INDEX(Sheep!$R$319:$R$326,MF37,1),0)</f>
        <v>45676</v>
      </c>
      <c r="MG38" s="493">
        <f>IFERROR(INDEX(Sheep!$R$319:$R$326,MG37,1),0)</f>
        <v>45676</v>
      </c>
      <c r="MH38" s="493">
        <f>IFERROR(INDEX(Sheep!$R$319:$R$326,MH37,1),0)</f>
        <v>45676</v>
      </c>
      <c r="MI38" s="493">
        <f>IFERROR(INDEX(Sheep!$R$319:$R$326,MI37,1),0)</f>
        <v>45676</v>
      </c>
      <c r="MJ38" s="493">
        <f>IFERROR(INDEX(Sheep!$R$319:$R$326,MJ37,1),0)</f>
        <v>45676</v>
      </c>
      <c r="MK38" s="493">
        <f>IFERROR(INDEX(Sheep!$R$319:$R$326,MK37,1),0)</f>
        <v>45676</v>
      </c>
      <c r="ML38" s="493">
        <f>IFERROR(INDEX(Sheep!$R$319:$R$326,ML37,1),0)</f>
        <v>45676</v>
      </c>
      <c r="MM38" s="493">
        <f>IFERROR(INDEX(Sheep!$R$319:$R$326,MM37,1),0)</f>
        <v>45676</v>
      </c>
      <c r="MN38" s="493">
        <f>IFERROR(INDEX(Sheep!$R$319:$R$326,MN37,1),0)</f>
        <v>45676</v>
      </c>
      <c r="MO38" s="493">
        <f>IFERROR(INDEX(Sheep!$R$319:$R$326,MO37,1),0)</f>
        <v>45676</v>
      </c>
      <c r="MP38" s="493">
        <f>IFERROR(INDEX(Sheep!$R$319:$R$326,MP37,1),0)</f>
        <v>45676</v>
      </c>
      <c r="MQ38" s="493">
        <f>IFERROR(INDEX(Sheep!$R$319:$R$326,MQ37,1),0)</f>
        <v>45676</v>
      </c>
      <c r="MR38" s="493">
        <f>IFERROR(INDEX(Sheep!$R$319:$R$326,MR37,1),0)</f>
        <v>45676</v>
      </c>
      <c r="MS38" s="493">
        <f>IFERROR(INDEX(Sheep!$R$319:$R$326,MS37,1),0)</f>
        <v>45676</v>
      </c>
      <c r="MT38" s="493">
        <f>IFERROR(INDEX(Sheep!$R$319:$R$326,MT37,1),0)</f>
        <v>45676</v>
      </c>
      <c r="MU38" s="493">
        <f>IFERROR(INDEX(Sheep!$R$319:$R$326,MU37,1),0)</f>
        <v>45676</v>
      </c>
      <c r="MV38" s="493">
        <f>IFERROR(INDEX(Sheep!$R$319:$R$326,MV37,1),0)</f>
        <v>45676</v>
      </c>
      <c r="MW38" s="493">
        <f>IFERROR(INDEX(Sheep!$R$319:$R$326,MW37,1),0)</f>
        <v>45676</v>
      </c>
      <c r="MX38" s="493">
        <f>IFERROR(INDEX(Sheep!$R$319:$R$326,MX37,1),0)</f>
        <v>45676</v>
      </c>
      <c r="MY38" s="493">
        <f>IFERROR(INDEX(Sheep!$R$319:$R$326,MY37,1),0)</f>
        <v>45676</v>
      </c>
      <c r="MZ38" s="493">
        <f>IFERROR(INDEX(Sheep!$R$319:$R$326,MZ37,1),0)</f>
        <v>45676</v>
      </c>
      <c r="NA38" s="493">
        <f>IFERROR(INDEX(Sheep!$R$319:$R$326,NA37,1),0)</f>
        <v>45676</v>
      </c>
      <c r="NB38" s="493">
        <f>IFERROR(INDEX(Sheep!$R$319:$R$326,NB37,1),0)</f>
        <v>45676</v>
      </c>
      <c r="NC38" s="493">
        <f>IFERROR(INDEX(Sheep!$R$319:$R$326,NC37,1),0)</f>
        <v>45676</v>
      </c>
      <c r="ND38" s="493">
        <f>IFERROR(INDEX(Sheep!$R$319:$R$326,ND37,1),0)</f>
        <v>45676</v>
      </c>
      <c r="NE38" s="493">
        <f>IFERROR(INDEX(Sheep!$R$319:$R$326,NE37,1),0)</f>
        <v>45676</v>
      </c>
      <c r="NF38" s="493">
        <f>IFERROR(INDEX(Sheep!$R$319:$R$326,NF37,1),0)</f>
        <v>45676</v>
      </c>
      <c r="NG38" s="493">
        <f>IFERROR(INDEX(Sheep!$R$319:$R$326,NG37,1),0)</f>
        <v>45676</v>
      </c>
      <c r="NH38" s="493">
        <f>IFERROR(INDEX(Sheep!$R$319:$R$326,NH37,1),0)</f>
        <v>45676</v>
      </c>
      <c r="NI38" s="493">
        <f>IFERROR(INDEX(Sheep!$R$319:$R$326,NI37,1),0)</f>
        <v>45676</v>
      </c>
      <c r="NJ38" s="493">
        <f>IFERROR(INDEX(Sheep!$R$319:$R$326,NJ37,1),0)</f>
        <v>45676</v>
      </c>
      <c r="NK38" s="493">
        <f>IFERROR(INDEX(Sheep!$R$319:$R$326,NK37,1),0)</f>
        <v>45676</v>
      </c>
      <c r="NL38" s="493">
        <f>IFERROR(INDEX(Sheep!$R$319:$R$326,NL37,1),0)</f>
        <v>45676</v>
      </c>
      <c r="NM38" s="493">
        <f>IFERROR(INDEX(Sheep!$R$319:$R$326,NM37,1),0)</f>
        <v>46041</v>
      </c>
      <c r="NN38" s="493">
        <f>IFERROR(INDEX(Sheep!$R$319:$R$326,NN37,1),0)</f>
        <v>46041</v>
      </c>
      <c r="NO38" s="493">
        <f>IFERROR(INDEX(Sheep!$R$319:$R$326,NO37,1),0)</f>
        <v>46041</v>
      </c>
      <c r="NP38" s="493">
        <f>IFERROR(INDEX(Sheep!$R$319:$R$326,NP37,1),0)</f>
        <v>46041</v>
      </c>
      <c r="NQ38" s="493">
        <f>IFERROR(INDEX(Sheep!$R$319:$R$326,NQ37,1),0)</f>
        <v>46041</v>
      </c>
      <c r="NR38" s="493">
        <f>IFERROR(INDEX(Sheep!$R$319:$R$326,NR37,1),0)</f>
        <v>46041</v>
      </c>
      <c r="NS38" s="493">
        <f>IFERROR(INDEX(Sheep!$R$319:$R$326,NS37,1),0)</f>
        <v>46041</v>
      </c>
      <c r="NT38" s="493">
        <f>IFERROR(INDEX(Sheep!$R$319:$R$326,NT37,1),0)</f>
        <v>46041</v>
      </c>
      <c r="NU38" s="493">
        <f>IFERROR(INDEX(Sheep!$R$319:$R$326,NU37,1),0)</f>
        <v>46041</v>
      </c>
      <c r="NV38" s="493">
        <f>IFERROR(INDEX(Sheep!$R$319:$R$326,NV37,1),0)</f>
        <v>46041</v>
      </c>
      <c r="NW38" s="493">
        <f>IFERROR(INDEX(Sheep!$R$319:$R$326,NW37,1),0)</f>
        <v>46041</v>
      </c>
      <c r="NX38" s="493">
        <f>IFERROR(INDEX(Sheep!$R$319:$R$326,NX37,1),0)</f>
        <v>46041</v>
      </c>
      <c r="NY38" s="493">
        <f>IFERROR(INDEX(Sheep!$R$319:$R$326,NY37,1),0)</f>
        <v>46041</v>
      </c>
      <c r="NZ38" s="493">
        <f>IFERROR(INDEX(Sheep!$R$319:$R$326,NZ37,1),0)</f>
        <v>46041</v>
      </c>
      <c r="OA38" s="493">
        <f>IFERROR(INDEX(Sheep!$R$319:$R$326,OA37,1),0)</f>
        <v>46041</v>
      </c>
      <c r="OB38" s="493">
        <f>IFERROR(INDEX(Sheep!$R$319:$R$326,OB37,1),0)</f>
        <v>46041</v>
      </c>
      <c r="OC38" s="493">
        <f>IFERROR(INDEX(Sheep!$R$319:$R$326,OC37,1),0)</f>
        <v>46041</v>
      </c>
      <c r="OD38" s="493">
        <f>IFERROR(INDEX(Sheep!$R$319:$R$326,OD37,1),0)</f>
        <v>46041</v>
      </c>
      <c r="OE38" s="493">
        <f>IFERROR(INDEX(Sheep!$R$319:$R$326,OE37,1),0)</f>
        <v>46041</v>
      </c>
      <c r="OF38" s="493">
        <f>IFERROR(INDEX(Sheep!$R$319:$R$326,OF37,1),0)</f>
        <v>46041</v>
      </c>
      <c r="OG38" s="493">
        <f>IFERROR(INDEX(Sheep!$R$319:$R$326,OG37,1),0)</f>
        <v>46041</v>
      </c>
      <c r="OH38" s="493">
        <f>IFERROR(INDEX(Sheep!$R$319:$R$326,OH37,1),0)</f>
        <v>46041</v>
      </c>
      <c r="OI38" s="493">
        <f>IFERROR(INDEX(Sheep!$R$319:$R$326,OI37,1),0)</f>
        <v>46041</v>
      </c>
      <c r="OJ38" s="493">
        <f>IFERROR(INDEX(Sheep!$R$319:$R$326,OJ37,1),0)</f>
        <v>46041</v>
      </c>
      <c r="OK38" s="493">
        <f>IFERROR(INDEX(Sheep!$R$319:$R$326,OK37,1),0)</f>
        <v>46041</v>
      </c>
      <c r="OL38" s="493">
        <f>IFERROR(INDEX(Sheep!$R$319:$R$326,OL37,1),0)</f>
        <v>46041</v>
      </c>
      <c r="OM38" s="493">
        <f>IFERROR(INDEX(Sheep!$R$319:$R$326,OM37,1),0)</f>
        <v>46041</v>
      </c>
      <c r="ON38" s="493">
        <f>IFERROR(INDEX(Sheep!$R$319:$R$326,ON37,1),0)</f>
        <v>46041</v>
      </c>
      <c r="OO38" s="493">
        <f>IFERROR(INDEX(Sheep!$R$319:$R$326,OO37,1),0)</f>
        <v>46041</v>
      </c>
      <c r="OP38" s="493">
        <f>IFERROR(INDEX(Sheep!$R$319:$R$326,OP37,1),0)</f>
        <v>46041</v>
      </c>
      <c r="OQ38" s="493">
        <f>IFERROR(INDEX(Sheep!$R$319:$R$326,OQ37,1),0)</f>
        <v>46041</v>
      </c>
      <c r="OR38" s="493">
        <f>IFERROR(INDEX(Sheep!$R$319:$R$326,OR37,1),0)</f>
        <v>46041</v>
      </c>
      <c r="OS38" s="493">
        <f>IFERROR(INDEX(Sheep!$R$319:$R$326,OS37,1),0)</f>
        <v>46041</v>
      </c>
      <c r="OT38" s="493">
        <f>IFERROR(INDEX(Sheep!$R$319:$R$326,OT37,1),0)</f>
        <v>46041</v>
      </c>
      <c r="OU38" s="493">
        <f>IFERROR(INDEX(Sheep!$R$319:$R$326,OU37,1),0)</f>
        <v>46041</v>
      </c>
      <c r="OV38" s="493">
        <f>IFERROR(INDEX(Sheep!$R$319:$R$326,OV37,1),0)</f>
        <v>46041</v>
      </c>
      <c r="OW38" s="493">
        <f>IFERROR(INDEX(Sheep!$R$319:$R$326,OW37,1),0)</f>
        <v>46041</v>
      </c>
      <c r="OX38" s="493">
        <f>IFERROR(INDEX(Sheep!$R$319:$R$326,OX37,1),0)</f>
        <v>46041</v>
      </c>
      <c r="OY38" s="493">
        <f>IFERROR(INDEX(Sheep!$R$319:$R$326,OY37,1),0)</f>
        <v>46041</v>
      </c>
      <c r="OZ38" s="493">
        <f>IFERROR(INDEX(Sheep!$R$319:$R$326,OZ37,1),0)</f>
        <v>46041</v>
      </c>
      <c r="PA38" s="493">
        <f>IFERROR(INDEX(Sheep!$R$319:$R$326,PA37,1),0)</f>
        <v>46041</v>
      </c>
      <c r="PB38" s="493">
        <f>IFERROR(INDEX(Sheep!$R$319:$R$326,PB37,1),0)</f>
        <v>46041</v>
      </c>
      <c r="PC38" s="493">
        <f>IFERROR(INDEX(Sheep!$R$319:$R$326,PC37,1),0)</f>
        <v>46041</v>
      </c>
      <c r="PD38" s="493">
        <f>IFERROR(INDEX(Sheep!$R$319:$R$326,PD37,1),0)</f>
        <v>46041</v>
      </c>
      <c r="PE38" s="493">
        <f>IFERROR(INDEX(Sheep!$R$319:$R$326,PE37,1),0)</f>
        <v>46041</v>
      </c>
      <c r="PF38" s="493">
        <f>IFERROR(INDEX(Sheep!$R$319:$R$326,PF37,1),0)</f>
        <v>46041</v>
      </c>
      <c r="PG38" s="493">
        <f>IFERROR(INDEX(Sheep!$R$319:$R$326,PG37,1),0)</f>
        <v>46041</v>
      </c>
      <c r="PH38" s="493">
        <f>IFERROR(INDEX(Sheep!$R$319:$R$326,PH37,1),0)</f>
        <v>46041</v>
      </c>
      <c r="PI38" s="493">
        <f>IFERROR(INDEX(Sheep!$R$319:$R$326,PI37,1),0)</f>
        <v>46041</v>
      </c>
      <c r="PJ38" s="493">
        <f>IFERROR(INDEX(Sheep!$R$319:$R$326,PJ37,1),0)</f>
        <v>46041</v>
      </c>
      <c r="PK38" s="493">
        <f>IFERROR(INDEX(Sheep!$R$319:$R$326,PK37,1),0)</f>
        <v>46041</v>
      </c>
      <c r="PL38" s="493">
        <f>IFERROR(INDEX(Sheep!$R$319:$R$326,PL37,1),0)</f>
        <v>46041</v>
      </c>
      <c r="PM38" s="493">
        <f>IFERROR(INDEX(Sheep!$R$319:$R$326,PM37,1),0)</f>
        <v>46406</v>
      </c>
      <c r="PN38" s="493">
        <f>IFERROR(INDEX(Sheep!$R$319:$R$326,PN37,1),0)</f>
        <v>46406</v>
      </c>
      <c r="PO38" s="493">
        <f>IFERROR(INDEX(Sheep!$R$319:$R$326,PO37,1),0)</f>
        <v>46406</v>
      </c>
      <c r="PP38" s="493">
        <f>IFERROR(INDEX(Sheep!$R$319:$R$326,PP37,1),0)</f>
        <v>46406</v>
      </c>
      <c r="PQ38" s="493">
        <f>IFERROR(INDEX(Sheep!$R$319:$R$326,PQ37,1),0)</f>
        <v>46406</v>
      </c>
      <c r="PR38" s="493">
        <f>IFERROR(INDEX(Sheep!$R$319:$R$326,PR37,1),0)</f>
        <v>46406</v>
      </c>
      <c r="PS38" s="493">
        <f>IFERROR(INDEX(Sheep!$R$319:$R$326,PS37,1),0)</f>
        <v>46406</v>
      </c>
      <c r="PT38" s="493">
        <f>IFERROR(INDEX(Sheep!$R$319:$R$326,PT37,1),0)</f>
        <v>46406</v>
      </c>
      <c r="PU38" s="493">
        <f>IFERROR(INDEX(Sheep!$R$319:$R$326,PU37,1),0)</f>
        <v>46406</v>
      </c>
      <c r="PV38" s="493">
        <f>IFERROR(INDEX(Sheep!$R$319:$R$326,PV37,1),0)</f>
        <v>46406</v>
      </c>
      <c r="PW38" s="493">
        <f>IFERROR(INDEX(Sheep!$R$319:$R$326,PW37,1),0)</f>
        <v>46406</v>
      </c>
      <c r="PX38" s="493">
        <f>IFERROR(INDEX(Sheep!$R$319:$R$326,PX37,1),0)</f>
        <v>46406</v>
      </c>
      <c r="PY38" s="493">
        <f>IFERROR(INDEX(Sheep!$R$319:$R$326,PY37,1),0)</f>
        <v>46406</v>
      </c>
      <c r="PZ38" s="493">
        <f>IFERROR(INDEX(Sheep!$R$319:$R$326,PZ37,1),0)</f>
        <v>46406</v>
      </c>
      <c r="QA38" s="493">
        <f>IFERROR(INDEX(Sheep!$R$319:$R$326,QA37,1),0)</f>
        <v>46406</v>
      </c>
      <c r="QB38" s="493">
        <f>IFERROR(INDEX(Sheep!$R$319:$R$326,QB37,1),0)</f>
        <v>46406</v>
      </c>
      <c r="QC38" s="493">
        <f>IFERROR(INDEX(Sheep!$R$319:$R$326,QC37,1),0)</f>
        <v>46406</v>
      </c>
      <c r="QD38" s="493">
        <f>IFERROR(INDEX(Sheep!$R$319:$R$326,QD37,1),0)</f>
        <v>46406</v>
      </c>
      <c r="QE38" s="493">
        <f>IFERROR(INDEX(Sheep!$R$319:$R$326,QE37,1),0)</f>
        <v>46406</v>
      </c>
      <c r="QF38" s="493">
        <f>IFERROR(INDEX(Sheep!$R$319:$R$326,QF37,1),0)</f>
        <v>46406</v>
      </c>
      <c r="QG38" s="493">
        <f>IFERROR(INDEX(Sheep!$R$319:$R$326,QG37,1),0)</f>
        <v>46406</v>
      </c>
      <c r="QH38" s="493">
        <f>IFERROR(INDEX(Sheep!$R$319:$R$326,QH37,1),0)</f>
        <v>46406</v>
      </c>
      <c r="QI38" s="493">
        <f>IFERROR(INDEX(Sheep!$R$319:$R$326,QI37,1),0)</f>
        <v>46406</v>
      </c>
      <c r="QJ38" s="493">
        <f>IFERROR(INDEX(Sheep!$R$319:$R$326,QJ37,1),0)</f>
        <v>46406</v>
      </c>
      <c r="QK38" s="493">
        <f>IFERROR(INDEX(Sheep!$R$319:$R$326,QK37,1),0)</f>
        <v>46406</v>
      </c>
      <c r="QL38" s="493">
        <f>IFERROR(INDEX(Sheep!$R$319:$R$326,QL37,1),0)</f>
        <v>46406</v>
      </c>
      <c r="QM38" s="493">
        <f>IFERROR(INDEX(Sheep!$R$319:$R$326,QM37,1),0)</f>
        <v>46406</v>
      </c>
      <c r="QN38" s="493">
        <f>IFERROR(INDEX(Sheep!$R$319:$R$326,QN37,1),0)</f>
        <v>46406</v>
      </c>
      <c r="QO38" s="493">
        <f>IFERROR(INDEX(Sheep!$R$319:$R$326,QO37,1),0)</f>
        <v>46406</v>
      </c>
      <c r="QP38" s="493">
        <f>IFERROR(INDEX(Sheep!$R$319:$R$326,QP37,1),0)</f>
        <v>46406</v>
      </c>
      <c r="QQ38" s="493">
        <f>IFERROR(INDEX(Sheep!$R$319:$R$326,QQ37,1),0)</f>
        <v>46406</v>
      </c>
      <c r="QR38" s="493">
        <f>IFERROR(INDEX(Sheep!$R$319:$R$326,QR37,1),0)</f>
        <v>46406</v>
      </c>
      <c r="QS38" s="493">
        <f>IFERROR(INDEX(Sheep!$R$319:$R$326,QS37,1),0)</f>
        <v>46406</v>
      </c>
      <c r="QT38" s="493">
        <f>IFERROR(INDEX(Sheep!$R$319:$R$326,QT37,1),0)</f>
        <v>46406</v>
      </c>
      <c r="QU38" s="493">
        <f>IFERROR(INDEX(Sheep!$R$319:$R$326,QU37,1),0)</f>
        <v>46406</v>
      </c>
      <c r="QV38" s="493">
        <f>IFERROR(INDEX(Sheep!$R$319:$R$326,QV37,1),0)</f>
        <v>46406</v>
      </c>
      <c r="QW38" s="493">
        <f>IFERROR(INDEX(Sheep!$R$319:$R$326,QW37,1),0)</f>
        <v>46406</v>
      </c>
      <c r="QX38" s="493">
        <f>IFERROR(INDEX(Sheep!$R$319:$R$326,QX37,1),0)</f>
        <v>46406</v>
      </c>
      <c r="QY38" s="493">
        <f>IFERROR(INDEX(Sheep!$R$319:$R$326,QY37,1),0)</f>
        <v>46406</v>
      </c>
      <c r="QZ38" s="493">
        <f>IFERROR(INDEX(Sheep!$R$319:$R$326,QZ37,1),0)</f>
        <v>46406</v>
      </c>
      <c r="RA38" s="493">
        <f>IFERROR(INDEX(Sheep!$R$319:$R$326,RA37,1),0)</f>
        <v>46406</v>
      </c>
      <c r="RB38" s="493">
        <f>IFERROR(INDEX(Sheep!$R$319:$R$326,RB37,1),0)</f>
        <v>46406</v>
      </c>
      <c r="RC38" s="493">
        <f>IFERROR(INDEX(Sheep!$R$319:$R$326,RC37,1),0)</f>
        <v>46406</v>
      </c>
      <c r="RD38" s="493">
        <f>IFERROR(INDEX(Sheep!$R$319:$R$326,RD37,1),0)</f>
        <v>46406</v>
      </c>
      <c r="RE38" s="493">
        <f>IFERROR(INDEX(Sheep!$R$319:$R$326,RE37,1),0)</f>
        <v>46406</v>
      </c>
      <c r="RF38" s="493">
        <f>IFERROR(INDEX(Sheep!$R$319:$R$326,RF37,1),0)</f>
        <v>46406</v>
      </c>
      <c r="RG38" s="493">
        <f>IFERROR(INDEX(Sheep!$R$319:$R$326,RG37,1),0)</f>
        <v>46406</v>
      </c>
      <c r="RH38" s="493">
        <f>IFERROR(INDEX(Sheep!$R$319:$R$326,RH37,1),0)</f>
        <v>46406</v>
      </c>
      <c r="RI38" s="493">
        <f>IFERROR(INDEX(Sheep!$R$319:$R$326,RI37,1),0)</f>
        <v>46406</v>
      </c>
      <c r="RJ38" s="493">
        <f>IFERROR(INDEX(Sheep!$R$319:$R$326,RJ37,1),0)</f>
        <v>46406</v>
      </c>
      <c r="RK38" s="493">
        <f>IFERROR(INDEX(Sheep!$R$319:$R$326,RK37,1),0)</f>
        <v>46406</v>
      </c>
      <c r="RL38" s="493">
        <f>IFERROR(INDEX(Sheep!$R$319:$R$326,RL37,1),0)</f>
        <v>46406</v>
      </c>
      <c r="RM38" s="493">
        <f>IFERROR(INDEX(Sheep!$R$319:$R$326,RM37,1),0)</f>
        <v>46406</v>
      </c>
      <c r="RN38" s="493">
        <f>IFERROR(INDEX(Sheep!$R$319:$R$326,RN37,1),0)</f>
        <v>46406</v>
      </c>
      <c r="RO38" s="493">
        <f>IFERROR(INDEX(Sheep!$R$319:$R$326,RO37,1),0)</f>
        <v>46406</v>
      </c>
      <c r="RP38" s="493">
        <f>IFERROR(INDEX(Sheep!$R$319:$R$326,RP37,1),0)</f>
        <v>46406</v>
      </c>
      <c r="RQ38" s="493">
        <f>IFERROR(INDEX(Sheep!$R$319:$R$326,RQ37,1),0)</f>
        <v>46406</v>
      </c>
      <c r="RR38" s="493">
        <f>IFERROR(INDEX(Sheep!$R$319:$R$326,RR37,1),0)</f>
        <v>46406</v>
      </c>
      <c r="RS38" s="493">
        <f>IFERROR(INDEX(Sheep!$R$319:$R$326,RS37,1),0)</f>
        <v>46406</v>
      </c>
      <c r="RT38" s="493">
        <f>IFERROR(INDEX(Sheep!$R$319:$R$326,RT37,1),0)</f>
        <v>46406</v>
      </c>
      <c r="RU38" s="493">
        <f>IFERROR(INDEX(Sheep!$R$319:$R$326,RU37,1),0)</f>
        <v>46406</v>
      </c>
      <c r="RV38" s="493">
        <f>IFERROR(INDEX(Sheep!$R$319:$R$326,RV37,1),0)</f>
        <v>46406</v>
      </c>
      <c r="RW38" s="493">
        <f>IFERROR(INDEX(Sheep!$R$319:$R$326,RW37,1),0)</f>
        <v>46406</v>
      </c>
      <c r="RX38" s="493">
        <f>IFERROR(INDEX(Sheep!$R$319:$R$326,RX37,1),0)</f>
        <v>46406</v>
      </c>
      <c r="RY38" s="493">
        <f>IFERROR(INDEX(Sheep!$R$319:$R$326,RY37,1),0)</f>
        <v>46406</v>
      </c>
      <c r="RZ38" s="493">
        <f>IFERROR(INDEX(Sheep!$R$319:$R$326,RZ37,1),0)</f>
        <v>46406</v>
      </c>
      <c r="SA38" s="493">
        <f>IFERROR(INDEX(Sheep!$R$319:$R$326,SA37,1),0)</f>
        <v>46406</v>
      </c>
      <c r="SB38" s="493">
        <f>IFERROR(INDEX(Sheep!$R$319:$R$326,SB37,1),0)</f>
        <v>46406</v>
      </c>
      <c r="SC38" s="493">
        <f>IFERROR(INDEX(Sheep!$R$319:$R$326,SC37,1),0)</f>
        <v>46406</v>
      </c>
      <c r="SD38" s="493">
        <f>IFERROR(INDEX(Sheep!$R$319:$R$326,SD37,1),0)</f>
        <v>46406</v>
      </c>
      <c r="SE38" s="493">
        <f>IFERROR(INDEX(Sheep!$R$319:$R$326,SE37,1),0)</f>
        <v>46406</v>
      </c>
      <c r="SF38" s="493">
        <f>IFERROR(INDEX(Sheep!$R$319:$R$326,SF37,1),0)</f>
        <v>46406</v>
      </c>
      <c r="SG38" s="493">
        <f>IFERROR(INDEX(Sheep!$R$319:$R$326,SG37,1),0)</f>
        <v>46406</v>
      </c>
      <c r="SH38" s="493">
        <f>IFERROR(INDEX(Sheep!$R$319:$R$326,SH37,1),0)</f>
        <v>46406</v>
      </c>
      <c r="SI38" s="493">
        <f>IFERROR(INDEX(Sheep!$R$319:$R$326,SI37,1),0)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Born</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WeanStd</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WeanAlt1</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WeanAlt2</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Join-1</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Scan-1</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Birth-1</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Wean-1</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Alt1-1</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Alt2-1</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Join-2</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Scan-2</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Birth-2</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Wean-2</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Alt1-2</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Alt2-2</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Join-3</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Scan-3</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Birth-3</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Wean-3</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Alt1-3</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Alt2-3</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Join-4</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Scan-4</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Birth-4</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Wean-4</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Alt1-4</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Alt2-4</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Join-5</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Scan-5</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Birth-5</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Wean-5</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Alt1-5</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Alt2-5</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Join-6</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Scan-6</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Birth-6</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Wean-6</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Alt1-6</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Alt2-6</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Join-7</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Scan-7</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Birth-7</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Wean-7</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Alt1-7</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Alt2-7</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Join-8</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Scan-8</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Birth-8</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Wean-8</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Alt1-8</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Alt2-8</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3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839</v>
      </c>
      <c r="I52" s="459" t="s">
        <v>705</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841</v>
      </c>
      <c r="I58" s="296" t="s">
        <v>705</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842</v>
      </c>
      <c r="I64" s="296" t="s">
        <v>705</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843</v>
      </c>
      <c r="I70" s="459" t="s">
        <v>705</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845</v>
      </c>
      <c r="I76" s="296" t="s">
        <v>705</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847</v>
      </c>
      <c r="I82" s="296" t="s">
        <v>705</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849</v>
      </c>
      <c r="I88" s="459" t="s">
        <v>705</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851</v>
      </c>
      <c r="I94" s="296" t="s">
        <v>705</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853</v>
      </c>
      <c r="I100" s="296" t="s">
        <v>705</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879</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875</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876</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877</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879</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875</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876</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877</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879</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875</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876</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877</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879</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875</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876</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877</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879</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875</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876</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877</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879</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875</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876</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877</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879</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875</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876</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877</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879</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875</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876</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877</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879</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875</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876</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877</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698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 workbookViewId="1"/>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1180</v>
      </c>
    </row>
    <row r="13" spans="1:2" x14ac:dyDescent="0.35">
      <c r="A13" t="s">
        <v>1181</v>
      </c>
      <c r="B13" s="794">
        <v>0.1</v>
      </c>
    </row>
    <row r="14" spans="1:2" ht="9.75" customHeight="1" x14ac:dyDescent="0.35"/>
    <row r="15" spans="1:2" x14ac:dyDescent="0.35">
      <c r="A15" s="66" t="s">
        <v>258</v>
      </c>
    </row>
    <row r="16" spans="1:2" x14ac:dyDescent="0.35">
      <c r="A16" t="s">
        <v>1182</v>
      </c>
      <c r="B16" s="794">
        <v>7.4999999999999997E-2</v>
      </c>
    </row>
    <row r="17" spans="1:2" ht="9.75" customHeight="1" x14ac:dyDescent="0.35"/>
    <row r="18" spans="1:2" x14ac:dyDescent="0.35">
      <c r="A18" t="s">
        <v>1156</v>
      </c>
      <c r="B18" s="794">
        <v>7.4999999999999997E-2</v>
      </c>
    </row>
    <row r="20" spans="1:2" x14ac:dyDescent="0.35">
      <c r="A20" s="66" t="s">
        <v>84</v>
      </c>
    </row>
    <row r="21" spans="1:2" x14ac:dyDescent="0.35">
      <c r="A21" t="s">
        <v>1183</v>
      </c>
      <c r="B21" s="794">
        <v>0.15</v>
      </c>
    </row>
    <row r="22" spans="1:2" ht="9.75" customHeight="1" x14ac:dyDescent="0.35"/>
    <row r="23" spans="1:2" x14ac:dyDescent="0.35">
      <c r="A23" t="s">
        <v>1155</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857</v>
      </c>
      <c r="B31" s="204">
        <v>1</v>
      </c>
    </row>
    <row r="32" spans="1:2" x14ac:dyDescent="0.35">
      <c r="A32" t="s">
        <v>858</v>
      </c>
      <c r="B32" s="204">
        <v>1</v>
      </c>
    </row>
    <row r="33" spans="1:2" x14ac:dyDescent="0.35">
      <c r="A33" t="s">
        <v>859</v>
      </c>
      <c r="B33" s="204">
        <v>1</v>
      </c>
    </row>
    <row r="34" spans="1:2" x14ac:dyDescent="0.35">
      <c r="A34" t="s">
        <v>1097</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857</v>
      </c>
      <c r="B42" s="204">
        <v>1</v>
      </c>
    </row>
    <row r="43" spans="1:2" x14ac:dyDescent="0.35">
      <c r="A43" t="s">
        <v>858</v>
      </c>
      <c r="B43" s="204">
        <v>1</v>
      </c>
    </row>
    <row r="44" spans="1:2" x14ac:dyDescent="0.35">
      <c r="A44" t="s">
        <v>859</v>
      </c>
      <c r="B44" s="204">
        <v>1</v>
      </c>
    </row>
    <row r="45" spans="1:2" x14ac:dyDescent="0.35">
      <c r="A45" t="s">
        <v>1097</v>
      </c>
      <c r="B45" s="204">
        <v>1</v>
      </c>
    </row>
    <row r="47" spans="1:2" x14ac:dyDescent="0.35">
      <c r="A47" t="s">
        <v>1179</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857</v>
      </c>
      <c r="B53" s="204">
        <v>1</v>
      </c>
    </row>
    <row r="54" spans="1:3" x14ac:dyDescent="0.35">
      <c r="A54" t="s">
        <v>858</v>
      </c>
      <c r="B54" s="204">
        <v>1</v>
      </c>
    </row>
    <row r="55" spans="1:3" x14ac:dyDescent="0.35">
      <c r="A55" t="s">
        <v>859</v>
      </c>
      <c r="B55" s="204">
        <v>1</v>
      </c>
    </row>
    <row r="56" spans="1:3" x14ac:dyDescent="0.35">
      <c r="A56" t="s">
        <v>1097</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H43" sqref="H43"/>
    </sheetView>
    <sheetView workbookViewId="1"/>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990</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991</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992</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993</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 workbookViewId="1"/>
  </sheetViews>
  <sheetFormatPr defaultColWidth="8.54296875" defaultRowHeight="14.5" x14ac:dyDescent="0.35"/>
  <cols>
    <col min="1" max="1" width="31.453125" style="65" bestFit="1" customWidth="1"/>
    <col min="2" max="16384" width="8.54296875" style="65"/>
  </cols>
  <sheetData>
    <row r="2" spans="1:2" x14ac:dyDescent="0.35">
      <c r="A2" t="s">
        <v>1145</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 workbookViewId="1"/>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4" customHeight="1" x14ac:dyDescent="0.35">
      <c r="A12" s="170"/>
      <c r="B12" s="8"/>
      <c r="C12" s="18"/>
      <c r="D12" s="18"/>
      <c r="E12" s="18"/>
      <c r="F12" s="18"/>
      <c r="G12" s="18"/>
      <c r="H12" s="18"/>
      <c r="I12" s="23" t="s">
        <v>819</v>
      </c>
      <c r="J12" s="24"/>
      <c r="K12" s="24" t="s">
        <v>193</v>
      </c>
      <c r="L12" s="24" t="s">
        <v>818</v>
      </c>
      <c r="M12" s="24" t="s">
        <v>817</v>
      </c>
      <c r="N12" s="24" t="s">
        <v>816</v>
      </c>
      <c r="O12" s="24" t="str">
        <f>"per "&amp;$I$26&amp;" MJ"</f>
        <v>per 100 MJ</v>
      </c>
      <c r="P12" s="24"/>
      <c r="Q12" s="24" t="s">
        <v>888</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826</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827</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835</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815</v>
      </c>
      <c r="I26" s="524">
        <v>100</v>
      </c>
      <c r="J26" s="90" t="s">
        <v>814</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813</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2024-10-06T07:50:29Z</dcterms:modified>
</cp:coreProperties>
</file>