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E82F8112-9468-4542-AB25-0A4A173D74B0}" xr6:coauthVersionLast="45" xr6:coauthVersionMax="47" xr10:uidLastSave="{00000000-0000-0000-0000-000000000000}"/>
  <bookViews>
    <workbookView xWindow="-120" yWindow="-120" windowWidth="29040" windowHeight="15840" tabRatio="678" activeTab="3" xr2:uid="{0842FB8C-088A-42F9-B075-24D0619777A0}"/>
  </bookViews>
  <sheets>
    <sheet name="General" sheetId="24" r:id="rId1"/>
    <sheet name="Stock" sheetId="12" r:id="rId2"/>
    <sheet name="StructuralSA" sheetId="25" r:id="rId3"/>
    <sheet name="Report Settings" sheetId="26" r:id="rId4"/>
    <sheet name="Admin" sheetId="3" state="hidden" r:id="rId5"/>
  </sheets>
  <externalReferences>
    <externalReference r:id="rId6"/>
    <externalReference r:id="rId7"/>
    <externalReference r:id="rId8"/>
  </externalReference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2_idx" localSheetId="0">General!$M$80</definedName>
    <definedName name="i_adjp_cfw_initial_w0" localSheetId="2">StructuralSA!$K$99</definedName>
    <definedName name="i_adjp_cfw_initial_w1" localSheetId="2">StructuralSA!$P$99:$P$101</definedName>
    <definedName name="i_adjp_cfw_initial_w3" localSheetId="2">StructuralSA!$U$99:$U$101</definedName>
    <definedName name="i_adjp_fd_initial_w0" localSheetId="2">StructuralSA!$L$99</definedName>
    <definedName name="i_adjp_fd_initial_w1" localSheetId="2">StructuralSA!$Q$99:$Q$101</definedName>
    <definedName name="i_adjp_fd_initial_w3" localSheetId="2">StructuralSA!$V$99:$V$101</definedName>
    <definedName name="i_adjp_fl_initial_w0" localSheetId="2">StructuralSA!$M$99</definedName>
    <definedName name="i_adjp_fl_initial_w1" localSheetId="2">StructuralSA!$R$99:$R$101</definedName>
    <definedName name="i_adjp_fl_initial_w3" localSheetId="2">StructuralSA!$W$99:$W$101</definedName>
    <definedName name="i_adjp_lw_initial_w0" localSheetId="2">StructuralSA!$J$99</definedName>
    <definedName name="i_adjp_lw_initial_w1" localSheetId="2">StructuralSA!$O$99:$O$101</definedName>
    <definedName name="i_adjp_lw_initial_w3" localSheetId="2">StructuralSA!$T$99:$T$101</definedName>
    <definedName name="i_age_max">Stock!$I$63</definedName>
    <definedName name="i_age_max_offs">Stock!$I$64</definedName>
    <definedName name="i_b0_pos">Stock!$I$45</definedName>
    <definedName name="i_b1_pos">Stock!$I$46</definedName>
    <definedName name="i_break">[1]General!$Z$104:$Z$113</definedName>
    <definedName name="i_break_date">[2]General!$R$104:$R$113</definedName>
    <definedName name="i_btrt_idx_offs">Stock!$L$268:$Q$268</definedName>
    <definedName name="i_chill_adj_b1">Stock!$L$156:$V$156</definedName>
    <definedName name="i_confinement_n0">StructuralSA!$K$87</definedName>
    <definedName name="i_confinement_n1">StructuralSA!$N$87:$N$94</definedName>
    <definedName name="i_confinement_n3">StructuralSA!$T$87:$T$94</definedName>
    <definedName name="i_core_dvp_types_f1" localSheetId="1">Stock!$J$313:$L$313</definedName>
    <definedName name="i_d_pos">Stock!$I$47</definedName>
    <definedName name="i_dams_user_fvp_date_iu">StructuralSA!$R$45:$T$47</definedName>
    <definedName name="i_date_node_zm">[2]General!$T$104:$V$113</definedName>
    <definedName name="i_density_n0" localSheetId="2">StructuralSA!$L$87</definedName>
    <definedName name="i_density_n1" localSheetId="2">StructuralSA!$O$87:$O$94</definedName>
    <definedName name="i_density_n3" localSheetId="2">StructuralSA!$U$87:$U$94</definedName>
    <definedName name="i_dvp_mask_f1">StructuralSA!$N$44:$Q$44</definedName>
    <definedName name="i_dvp_mask_f3">StructuralSA!$J$53:$O$53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_number" localSheetId="2">StructuralSA!$M$123</definedName>
    <definedName name="i_fs_create_pkl" localSheetId="2">StructuralSA!$M$122</definedName>
    <definedName name="i_fs_use_number">StructuralSA!$M$121</definedName>
    <definedName name="i_fs_use_pkl" localSheetId="2">StructuralSA!$M$120</definedName>
    <definedName name="i_fvp_mask_dams">StructuralSA!$N$43:$Q$43</definedName>
    <definedName name="i_fvp_mask_offs">StructuralSA!$J$52:$O$52</definedName>
    <definedName name="i_generate_with_t" localSheetId="2">StructuralSA!$P$121</definedName>
    <definedName name="i_history4_req" localSheetId="0">General!$Q$80:$Q$115</definedName>
    <definedName name="i_i_pos">Stock!$I$50</definedName>
    <definedName name="i_idx_k" localSheetId="0">General!$O$80:$O$115</definedName>
    <definedName name="i_idx_k1" localSheetId="0">General!$I$80:$I$96</definedName>
    <definedName name="i_idx_k2" localSheetId="0">General!$K$80:$K$98</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General!$P$80:$P$115</definedName>
    <definedName name="i_len_f">StructuralSA!$I$157</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StructuralSA!$J$82</definedName>
    <definedName name="i_n_pos">Stock!$I$54</definedName>
    <definedName name="i_n_r1type">Stock!$L$206</definedName>
    <definedName name="i_n0_len">StructuralSA!$J$81</definedName>
    <definedName name="i_n0_matrix_len">StructuralSA!$J$83</definedName>
    <definedName name="i_n1_len">StructuralSA!$M$81</definedName>
    <definedName name="i_n1_matrix_len">StructuralSA!$M$83</definedName>
    <definedName name="i_n2_len">StructuralSA!$M$81</definedName>
    <definedName name="i_n3_len">StructuralSA!$S$81</definedName>
    <definedName name="i_n3_matrix_len">StructuralSA!$S$83</definedName>
    <definedName name="i_nut_spread_n0" localSheetId="2">StructuralSA!$J$87</definedName>
    <definedName name="i_nut_spread_n1" localSheetId="2">StructuralSA!$M$87:$M$94</definedName>
    <definedName name="i_nut_spread_n3" localSheetId="2">StructuralSA!$S$87:$S$94</definedName>
    <definedName name="i_nv_lower_p6">StructuralSA!$J$160:$S$160</definedName>
    <definedName name="i_nv_upper_p6">StructuralSA!$J$161:$S$161</definedName>
    <definedName name="i_offs_user_fvp_date_iu" localSheetId="2">StructuralSA!$P$54:$R$56</definedName>
    <definedName name="i_p_pos">Stock!$I$55</definedName>
    <definedName name="i_pasture_stage_p6z">[2]Annual!$K$20:$T$29</definedName>
    <definedName name="i_prejoin_offset">Stock!$I$66</definedName>
    <definedName name="i_progeny_w2_len">StructuralSA!$Q$79</definedName>
    <definedName name="i_r2adjust_inc">StructuralSA!$U$120</definedName>
    <definedName name="i_rev_create" localSheetId="2">StructuralSA!$I$120</definedName>
    <definedName name="i_rev_number" localSheetId="2">StructuralSA!$I$122</definedName>
    <definedName name="i_rev_trait_inc" localSheetId="2">StructuralSA!$I$129:$I$136</definedName>
    <definedName name="i_rev_trait_name" localSheetId="2">StructuralSA!$H$129:$H$136</definedName>
    <definedName name="i_sim_periods_year" localSheetId="3">[2]FeedSupply!$P$28</definedName>
    <definedName name="i_sim_periods_year">Stock!$I$62</definedName>
    <definedName name="i_store_feedbud" localSheetId="3">'Report Settings'!$Q$18</definedName>
    <definedName name="i_store_ffcfw_rep">'Report Settings'!$G$18</definedName>
    <definedName name="i_store_lw_rep">'Report Settings'!$I$18</definedName>
    <definedName name="i_store_mort" localSheetId="3">'Report Settings'!$O$18</definedName>
    <definedName name="i_store_nv_rep">'Report Settings'!$K$18</definedName>
    <definedName name="i_store_on_hand_mort" localSheetId="3">'Report Settings'!$M$18</definedName>
    <definedName name="i_transfer_exists_tg1">Stock!$K$119:$N$121</definedName>
    <definedName name="i_use_pkl_condensed_start_condition" localSheetId="2">StructuralSA!$M$125</definedName>
    <definedName name="i_w_pos">Stock!$I$56</definedName>
    <definedName name="i_w_start_len1">StructuralSA!$M$80</definedName>
    <definedName name="i_w_start_len3">StructuralSA!$S$80</definedName>
    <definedName name="i_w0_len">StructuralSA!$J$79</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General!$I$46:$L$46</definedName>
    <definedName name="pastures_exist" localSheetId="0">General!$I$47:$L$47</definedName>
    <definedName name="phase_len" localSheetId="0">General!$I$52</definedName>
    <definedName name="rdvp_type_r">Stock!$J$318:$L$318</definedName>
    <definedName name="worker_levels" localSheetId="0">General!$I$42:$K$42</definedName>
    <definedName name="YieldBySoil.i">[3]Rotation!$J$47:$V$59</definedName>
    <definedName name="YieldBySoil.n">[3]Rotation!$H$47:$H$59</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45" i="25" l="1"/>
  <c r="O47" i="25"/>
  <c r="P47" i="25" s="1"/>
  <c r="O46" i="25"/>
  <c r="P46" i="25" s="1"/>
  <c r="O45" i="25"/>
  <c r="P45" i="25" s="1"/>
  <c r="Q47" i="25"/>
  <c r="Q46" i="25"/>
  <c r="Q81" i="24"/>
  <c r="Q82" i="24"/>
  <c r="Q83" i="24"/>
  <c r="Q84" i="24"/>
  <c r="Q85" i="24"/>
  <c r="Q86" i="24"/>
  <c r="Q87" i="24"/>
  <c r="Q88" i="24"/>
  <c r="Q89" i="24"/>
  <c r="Q90" i="24"/>
  <c r="Q91" i="24"/>
  <c r="Q92" i="24"/>
  <c r="Q93" i="24"/>
  <c r="Q94" i="24"/>
  <c r="Q95" i="24"/>
  <c r="Q96" i="24"/>
  <c r="Q97" i="24"/>
  <c r="Q98" i="24"/>
  <c r="Q99" i="24"/>
  <c r="Q100" i="24"/>
  <c r="Q101" i="24"/>
  <c r="Q102" i="24"/>
  <c r="Q103" i="24"/>
  <c r="Q104" i="24"/>
  <c r="Q105" i="24"/>
  <c r="Q106" i="24"/>
  <c r="Q107" i="24"/>
  <c r="Q108" i="24"/>
  <c r="Q109" i="24"/>
  <c r="Q110" i="24"/>
  <c r="Q111" i="24"/>
  <c r="Q112" i="24"/>
  <c r="Q113" i="24"/>
  <c r="Q114" i="24"/>
  <c r="Q115" i="24"/>
  <c r="Q80" i="24"/>
  <c r="T47" i="25" l="1"/>
  <c r="T46" i="25"/>
  <c r="T45" i="25"/>
  <c r="R56" i="25"/>
  <c r="Q56" i="25"/>
  <c r="P56" i="25"/>
  <c r="R55" i="25"/>
  <c r="Q55" i="25"/>
  <c r="P55" i="25"/>
  <c r="R54" i="25"/>
  <c r="Q54" i="25"/>
  <c r="P54" i="25"/>
  <c r="S45" i="25" l="1"/>
  <c r="S46" i="25"/>
  <c r="S47" i="25"/>
  <c r="R46" i="25" l="1"/>
  <c r="R47" i="25"/>
  <c r="R45" i="25"/>
  <c r="C123" i="25" l="1"/>
  <c r="C111" i="24"/>
  <c r="C112" i="24"/>
  <c r="C113" i="24"/>
  <c r="C114" i="24"/>
  <c r="H66" i="24"/>
  <c r="C120" i="24"/>
  <c r="C119" i="24"/>
  <c r="C118" i="24"/>
  <c r="C117" i="24"/>
  <c r="C116" i="24"/>
  <c r="C115" i="24"/>
  <c r="C80" i="24"/>
  <c r="C79" i="24"/>
  <c r="C78" i="24"/>
  <c r="C77" i="24"/>
  <c r="C76" i="24"/>
  <c r="C73" i="24"/>
  <c r="C72" i="24"/>
  <c r="C71" i="24"/>
  <c r="C70" i="24"/>
  <c r="C69" i="24"/>
  <c r="C68" i="24"/>
  <c r="C67" i="24"/>
  <c r="C64" i="24"/>
  <c r="C63" i="24"/>
  <c r="C62" i="24"/>
  <c r="H112" i="25" l="1"/>
  <c r="C313" i="12"/>
  <c r="C162" i="25" l="1"/>
  <c r="C152" i="25"/>
  <c r="C84" i="25"/>
  <c r="C83" i="25"/>
  <c r="C82" i="25"/>
  <c r="C81" i="25"/>
  <c r="C80" i="25"/>
  <c r="C79" i="25"/>
  <c r="C78" i="25"/>
  <c r="C96" i="25"/>
  <c r="C95" i="25"/>
  <c r="C126" i="25"/>
  <c r="C122" i="25"/>
  <c r="C121" i="25"/>
  <c r="C120" i="25"/>
  <c r="C119" i="25"/>
  <c r="C161" i="25"/>
  <c r="C160" i="25"/>
  <c r="C159" i="25"/>
  <c r="C158" i="25"/>
  <c r="C157" i="25"/>
  <c r="C156" i="25"/>
  <c r="C168" i="25"/>
  <c r="C167" i="25"/>
  <c r="C166" i="25"/>
  <c r="C165" i="25"/>
  <c r="C164" i="25"/>
  <c r="C163" i="25"/>
  <c r="C153" i="25"/>
  <c r="C151" i="25"/>
  <c r="C150" i="25"/>
  <c r="C149" i="25"/>
  <c r="C146" i="25"/>
  <c r="C145" i="25"/>
  <c r="C144" i="25"/>
  <c r="C136" i="25"/>
  <c r="C135" i="25"/>
  <c r="C134" i="25"/>
  <c r="C143" i="25"/>
  <c r="C142" i="25"/>
  <c r="C141" i="25"/>
  <c r="C140" i="25"/>
  <c r="C139" i="25"/>
  <c r="C138" i="25"/>
  <c r="C137" i="25"/>
  <c r="C133" i="25"/>
  <c r="C132" i="25"/>
  <c r="C131" i="25"/>
  <c r="C130" i="25"/>
  <c r="C129" i="25"/>
  <c r="C128" i="25"/>
  <c r="C127" i="25"/>
  <c r="C116" i="25"/>
  <c r="C115" i="25"/>
  <c r="C114" i="25"/>
  <c r="C113" i="25"/>
  <c r="C110" i="25"/>
  <c r="C109" i="25"/>
  <c r="C108" i="25"/>
  <c r="H148" i="25"/>
  <c r="C64" i="12"/>
  <c r="C63" i="12"/>
  <c r="C62" i="12"/>
  <c r="C60" i="12"/>
  <c r="C61" i="12"/>
  <c r="C87" i="25"/>
  <c r="C37" i="12"/>
  <c r="C36" i="12"/>
  <c r="C35" i="12"/>
  <c r="C34" i="12"/>
  <c r="C46" i="25"/>
  <c r="M82"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11" i="25" l="1"/>
  <c r="C118" i="25" s="1"/>
  <c r="C147" i="25"/>
  <c r="C154" i="25" s="1"/>
  <c r="C117" i="25" l="1"/>
  <c r="C155" i="25"/>
  <c r="H31" i="25"/>
  <c r="C35" i="25"/>
  <c r="C34" i="25"/>
  <c r="C72" i="25"/>
  <c r="C71" i="25"/>
  <c r="H68" i="25"/>
  <c r="C107" i="25"/>
  <c r="C106" i="25"/>
  <c r="C105" i="25"/>
  <c r="C104" i="25"/>
  <c r="C103" i="25"/>
  <c r="C102" i="25"/>
  <c r="C101" i="25"/>
  <c r="C100" i="25"/>
  <c r="C99" i="25"/>
  <c r="C98" i="25"/>
  <c r="C97" i="25"/>
  <c r="C94" i="25"/>
  <c r="C93" i="25"/>
  <c r="C92" i="25"/>
  <c r="C91" i="25"/>
  <c r="C42" i="25"/>
  <c r="C41" i="25"/>
  <c r="C38" i="25"/>
  <c r="C37" i="25"/>
  <c r="C36" i="25"/>
  <c r="C33" i="25"/>
  <c r="C32" i="25"/>
  <c r="C29" i="25"/>
  <c r="C28" i="25"/>
  <c r="C27" i="25"/>
  <c r="C90" i="25"/>
  <c r="C89" i="25"/>
  <c r="C88" i="25"/>
  <c r="C86" i="25"/>
  <c r="C85" i="25"/>
  <c r="C75" i="25"/>
  <c r="C74" i="25"/>
  <c r="C73" i="25"/>
  <c r="C70" i="25"/>
  <c r="C69" i="25"/>
  <c r="C66" i="25"/>
  <c r="C65" i="25"/>
  <c r="C64" i="25"/>
  <c r="C49" i="25"/>
  <c r="C48" i="25"/>
  <c r="C47" i="25"/>
  <c r="C45" i="25"/>
  <c r="C44" i="25"/>
  <c r="C67" i="12"/>
  <c r="C66" i="12"/>
  <c r="C65" i="12"/>
  <c r="C55" i="12"/>
  <c r="C54" i="12"/>
  <c r="C53" i="12"/>
  <c r="C52" i="12"/>
  <c r="C51" i="12"/>
  <c r="C50" i="12"/>
  <c r="C49" i="12"/>
  <c r="C48" i="12"/>
  <c r="C47" i="12"/>
  <c r="C46" i="12"/>
  <c r="C45" i="12"/>
  <c r="C44" i="12"/>
  <c r="C43" i="12"/>
  <c r="C63" i="25"/>
  <c r="C62" i="25"/>
  <c r="C61" i="25"/>
  <c r="C60" i="25"/>
  <c r="C59" i="25"/>
  <c r="C58" i="25"/>
  <c r="C53" i="25"/>
  <c r="C52" i="25"/>
  <c r="C51" i="25"/>
  <c r="C50" i="25"/>
  <c r="C43" i="25"/>
  <c r="S82" i="25"/>
  <c r="S79" i="25" s="1"/>
  <c r="M79" i="25"/>
  <c r="J80" i="25"/>
  <c r="C26" i="25"/>
  <c r="C25" i="25"/>
  <c r="C24" i="25"/>
  <c r="C23" i="25"/>
  <c r="C22" i="25"/>
  <c r="C21" i="25"/>
  <c r="C20" i="25"/>
  <c r="C19" i="25"/>
  <c r="C18" i="25"/>
  <c r="C17" i="25"/>
  <c r="C16" i="25"/>
  <c r="C15" i="25"/>
  <c r="C14" i="25"/>
  <c r="C13" i="25"/>
  <c r="C12" i="25"/>
  <c r="C11" i="25"/>
  <c r="C10" i="25"/>
  <c r="C9" i="25"/>
  <c r="C8" i="25"/>
  <c r="C7" i="25"/>
  <c r="C4" i="25"/>
  <c r="C3" i="25"/>
  <c r="C2" i="25"/>
  <c r="C67" i="25" l="1"/>
  <c r="C30" i="25"/>
  <c r="C40" i="25" s="1"/>
  <c r="C5" i="25"/>
  <c r="C39" i="25" l="1"/>
  <c r="C76" i="25" l="1"/>
  <c r="C77"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1"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M79" authorId="0" shapeId="0" xr:uid="{40DF5727-F08F-40E0-9958-8A507CE17D1A}">
      <text>
        <r>
          <rPr>
            <b/>
            <sz val="9"/>
            <color indexed="81"/>
            <rFont val="Tahoma"/>
            <charset val="1"/>
          </rPr>
          <t>Michael Young (21512438):</t>
        </r>
        <r>
          <rPr>
            <sz val="9"/>
            <color indexed="81"/>
            <rFont val="Tahoma"/>
            <charset val="1"/>
          </rPr>
          <t xml:space="preserve">
pasture no cost - can only be selected before the late brk. Give the model the option to delay phase choice.</t>
        </r>
      </text>
    </comment>
    <comment ref="Q79" authorId="0" shapeId="0" xr:uid="{88CDE5B0-F826-4C1C-BBBC-47E28308B927}">
      <text>
        <r>
          <rPr>
            <b/>
            <sz val="9"/>
            <color indexed="81"/>
            <rFont val="Tahoma"/>
            <charset val="1"/>
          </rPr>
          <t>Michael Young (21512438):</t>
        </r>
        <r>
          <rPr>
            <sz val="9"/>
            <color indexed="81"/>
            <rFont val="Tahoma"/>
            <charset val="1"/>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all the singles were moved this value would be 10. However, single lamb survival is already low and the calculation is not representing the proportion that are moved this value is set to 0 so as to not overly penalise the ewe lambs that have few multiples and hence few singles would be moved.
Needs reviewing before implementing. The effect is larger than expected.
30Sep22: Not sure about comment and being 10</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5" authorId="0"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O36" authorId="0"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36" authorId="0"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36" authorId="0" shapeId="0" xr:uid="{B0FD1B77-1C30-4193-9721-F5DAD73BB8ED}">
      <text>
        <r>
          <rPr>
            <b/>
            <sz val="9"/>
            <color indexed="81"/>
            <rFont val="Tahoma"/>
            <family val="2"/>
          </rPr>
          <t>Michael Young (21512438):</t>
        </r>
        <r>
          <rPr>
            <sz val="9"/>
            <color indexed="81"/>
            <rFont val="Tahoma"/>
            <family val="2"/>
          </rPr>
          <t xml:space="preserve">
end of joining (which allows the feed supply to be optimised for the joining period)</t>
        </r>
      </text>
    </comment>
    <comment ref="K37" authorId="1" shapeId="0" xr:uid="{7A871372-172C-422B-B562-4E4B218F668C}">
      <text>
        <r>
          <rPr>
            <b/>
            <sz val="9"/>
            <color indexed="81"/>
            <rFont val="Tahoma"/>
            <charset val="1"/>
          </rPr>
          <t>John:</t>
        </r>
        <r>
          <rPr>
            <sz val="9"/>
            <color indexed="81"/>
            <rFont val="Tahoma"/>
            <charset val="1"/>
          </rPr>
          <t xml:space="preserve">
Date used as basis of calculation of periods</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E9C8161C-ACC9-493D-B94E-3DF08D99C96A}">
      <text>
        <r>
          <rPr>
            <b/>
            <sz val="9"/>
            <color indexed="81"/>
            <rFont val="Tahoma"/>
            <charset val="1"/>
          </rPr>
          <t>John:</t>
        </r>
        <r>
          <rPr>
            <sz val="9"/>
            <color indexed="81"/>
            <rFont val="Tahoma"/>
            <charset val="1"/>
          </rPr>
          <t xml:space="preserve">
91 days from beginning of lambing to weaning
126 days from weaning to next joining</t>
        </r>
      </text>
    </comment>
    <comment ref="Q45" authorId="1"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R45" authorId="0" shapeId="0" xr:uid="{61078212-122D-45DD-BD3A-73F56FDE3E1C}">
      <text>
        <r>
          <rPr>
            <b/>
            <sz val="9"/>
            <color indexed="81"/>
            <rFont val="Tahoma"/>
            <family val="2"/>
          </rPr>
          <t>Michael Young (21512438):</t>
        </r>
        <r>
          <rPr>
            <sz val="9"/>
            <color indexed="81"/>
            <rFont val="Tahoma"/>
            <family val="2"/>
          </rPr>
          <t xml:space="preserve">
DOY</t>
        </r>
      </text>
    </comment>
    <comment ref="M50" authorId="0"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P54" authorId="0" shapeId="0" xr:uid="{17A0AC93-EED5-4336-9815-AFF0BD75267A}">
      <text>
        <r>
          <rPr>
            <b/>
            <sz val="9"/>
            <color indexed="81"/>
            <rFont val="Tahoma"/>
            <family val="2"/>
          </rPr>
          <t>Michael Young (21512438):</t>
        </r>
        <r>
          <rPr>
            <sz val="9"/>
            <color indexed="81"/>
            <rFont val="Tahoma"/>
            <family val="2"/>
          </rPr>
          <t xml:space="preserve">
DOY</t>
        </r>
      </text>
    </comment>
    <comment ref="H80"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80"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80"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82"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6"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6"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6"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6"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93"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97" authorId="1"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02" authorId="1"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20"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20"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20"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21"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21"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22"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22"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23"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25" authorId="0"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H128"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33"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7" authorId="1" shapeId="0" xr:uid="{B39EFDC6-7ABB-4808-93B1-2819F2755236}">
      <text>
        <r>
          <rPr>
            <b/>
            <sz val="9"/>
            <color indexed="81"/>
            <rFont val="Tahoma"/>
            <family val="2"/>
          </rPr>
          <t>John:</t>
        </r>
        <r>
          <rPr>
            <sz val="9"/>
            <color indexed="81"/>
            <rFont val="Tahoma"/>
            <family val="2"/>
          </rPr>
          <t xml:space="preserve">
</t>
        </r>
      </text>
    </comment>
    <comment ref="H160"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61"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M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<sst xmlns="http://schemas.openxmlformats.org/spreadsheetml/2006/main" count="711" uniqueCount="386">
  <si>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</si>
  <si>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</si>
  <si>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</si>
  <si>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</si>
  <si>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</si>
  <si>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</si>
  <si>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</si>
  <si>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</si>
  <si>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</si>
  <si>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</si>
  <si>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</si>
  <si>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</si>
  <si>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</si>
  <si>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</si>
  <si>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</si>
  <si>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</si>
  <si>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</si>
  <si>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</si>
  <si>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</si>
  <si>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</si>
  <si>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</si>
  <si>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</si>
  <si>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</si>
  <si>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</si>
  <si>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</si>
  <si>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</si>
  <si>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</si>
  <si>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</si>
  <si>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</si>
  <si>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</si>
  <si>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</si>
  <si>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</si>
  <si>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</si>
  <si>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</si>
  <si>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</si>
  <si>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</si>
  <si>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</si>
  <si>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</si>
  <si>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</si>
  <si>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</si>
  <si>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</si>
  <si>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</si>
  <si>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</si>
  <si>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</si>
  <si>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</si>
  <si>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</si>
  <si>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</si>
  <si>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</si>
  <si>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</si>
  <si>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</si>
  <si>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</si>
  <si>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</si>
  <si>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</si>
  <si>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</si>
  <si>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</si>
  <si>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</si>
  <si>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</si>
  <si>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</si>
  <si>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</si>
  <si>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</si>
  <si>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</si>
  <si>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</si>
  <si>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</si>
  <si>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</si>
  <si>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</si>
  <si>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</si>
  <si>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</si>
  <si>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</si>
  <si>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</si>
  <si>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</si>
  <si>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</si>
  <si>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</si>
  <si>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</si>
  <si>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</si>
  <si>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</si>
  <si>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</si>
  <si>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</si>
  <si>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</si>
  <si>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</si>
  <si>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</si>
  <si>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</si>
  <si>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</si>
  <si>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</si>
  <si>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</si>
  <si>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</si>
  <si>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</si>
  <si>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</si>
  <si>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</si>
  <si>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</si>
  <si>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</si>
  <si>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</si>
  <si>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</si>
  <si>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</si>
  <si>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</si>
  <si>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</si>
  <si>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</si>
  <si>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</si>
  <si>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</si>
  <si>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</si>
  <si>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</si>
  <si>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</si>
  <si>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</si>
  <si>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</si>
  <si>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</si>
  <si>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</si>
  <si>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</si>
  <si>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</si>
  <si>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</si>
  <si>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</si>
  <si>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</si>
  <si>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</si>
  <si>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</si>
  <si>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</si>
  <si>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</si>
  <si>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</si>
  <si>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</si>
  <si>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</si>
  <si>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</si>
  <si>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</si>
  <si>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</si>
  <si>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</si>
  <si>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</si>
  <si>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</si>
  <si>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</si>
  <si>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</si>
  <si>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</si>
  <si>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</si>
  <si>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</si>
  <si>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</si>
  <si>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</si>
  <si>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</si>
  <si>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</si>
  <si>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</si>
  <si>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</si>
  <si>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</si>
  <si>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</si>
  <si>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</si>
  <si>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</si>
  <si>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</si>
  <si>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</si>
  <si>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</si>
  <si>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</si>
  <si>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</si>
  <si>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</si>
  <si>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</si>
  <si>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</si>
  <si>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</si>
  <si>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</si>
  <si>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</si>
  <si>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</si>
  <si>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</si>
  <si>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</si>
  <si>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</si>
  <si>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</si>
  <si>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</si>
  <si>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</si>
  <si>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</si>
  <si>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</si>
  <si>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</si>
  <si>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</si>
  <si>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</si>
  <si>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</si>
  <si>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</si>
  <si>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</si>
  <si>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</si>
  <si>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</si>
  <si>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</si>
  <si>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</si>
  <si>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</si>
  <si>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</si>
  <si>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</si>
  <si>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</si>
  <si>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</si>
  <si>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</si>
  <si>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</si>
  <si>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</si>
  <si>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</si>
  <si>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</si>
  <si>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</si>
  <si>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</si>
  <si>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</si>
  <si>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</si>
  <si>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</si>
  <si>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</si>
  <si>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</si>
  <si>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</si>
  <si>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</si>
  <si>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</si>
  <si>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</si>
  <si>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</si>
  <si>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</si>
  <si>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</si>
  <si>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</si>
  <si>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</si>
  <si>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</si>
  <si>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</si>
  <si>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</si>
  <si>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</si>
  <si>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</si>
  <si>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</si>
  <si>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</si>
  <si>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</si>
  <si>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</si>
  <si>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</si>
  <si>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</si>
  <si>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</si>
  <si>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</si>
  <si>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</si>
  <si>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</si>
  <si>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</si>
  <si>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</si>
  <si>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</si>
  <si>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</si>
  <si>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</si>
  <si>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</si>
  <si>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</si>
  <si>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</si>
  <si>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</si>
  <si>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</si>
  <si>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</si>
  <si>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</si>
  <si>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</si>
  <si>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</si>
  <si>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</si>
  <si>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</si>
  <si>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</si>
  <si>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</si>
  <si>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</si>
  <si>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</si>
  <si>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</si>
  <si>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</si>
  <si>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</si>
  <si>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</si>
  <si>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</si>
  <si>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</si>
  <si>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</si>
  <si>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</si>
  <si>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</si>
  <si>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</si>
  <si>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</si>
  <si>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</si>
  <si>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</si>
  <si>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</si>
  <si>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</si>
  <si>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</si>
  <si>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</si>
  <si>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</si>
  <si>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</si>
  <si>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</si>
  <si>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</si>
  <si>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</si>
  <si>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</si>
  <si>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</si>
  <si>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</si>
  <si>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</si>
  <si>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</si>
  <si>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</si>
  <si>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</si>
  <si>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</si>
  <si>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</si>
  <si>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</si>
  <si>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</si>
  <si>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</si>
  <si>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</si>
  <si>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</si>
  <si>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</si>
  <si>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</si>
  <si>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</si>
  <si>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</si>
  <si>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</si>
  <si>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</si>
  <si>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</si>
  <si>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</si>
  <si>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</si>
  <si>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</si>
  <si>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</si>
  <si>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</si>
  <si>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</si>
  <si>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</si>
  <si>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</si>
  <si>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</si>
  <si>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</si>
  <si>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</si>
  <si>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</si>
  <si>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</si>
  <si>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</si>
  <si>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</si>
  <si>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</si>
  <si>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</si>
  <si>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</si>
  <si>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</si>
  <si>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</si>
  <si>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</si>
  <si>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</si>
  <si>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</si>
  <si>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</si>
  <si>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</si>
  <si>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</si>
  <si>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</si>
  <si>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</si>
  <si>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</si>
  <si>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</si>
  <si>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</si>
  <si>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</si>
  <si>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</si>
  <si>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</si>
  <si>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</si>
  <si>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</si>
  <si>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</si>
  <si>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</si>
  <si>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</si>
  <si>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</si>
  <si>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</si>
  <si>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</si>
  <si>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</si>
  <si>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</si>
  <si>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</si>
  <si>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</si>
  <si>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</si>
  <si>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</si>
  <si>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</si>
  <si>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</si>
  <si>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</si>
  <si>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</si>
  <si>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</si>
  <si>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</si>
  <si>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</si>
  <si>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</si>
  <si>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</si>
  <si>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</si>
  <si>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</si>
  <si>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</si>
  <si>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</si>
  <si>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</si>
  <si>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</si>
  <si>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</si>
  <si>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</si>
  <si>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</si>
  <si>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</si>
  <si>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</si>
  <si>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</si>
  <si>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</si>
  <si>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</si>
  <si>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</si>
  <si>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</si>
  <si>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</si>
  <si>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</si>
  <si>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</si>
  <si>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</si>
  <si>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</si>
  <si>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</si>
  <si>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</si>
  <si>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</si>
  <si>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</si>
  <si>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</si>
  <si>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FFCFW</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</si>
  <si>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</si>
  <si>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</si>
  <si>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</si>
  <si>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</si>
  <si>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</si>
  <si>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</si>
  <si>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</si>
  <si>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</si>
  <si>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</si>
  <si>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</si>
  <si>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</si>
  <si>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</si>
  <si>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</si>
  <si>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</si>
  <si>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Chill adjustment scalar across the b1 axis</t>
  </si>
  <si>
    <t>FVP3</t>
  </si>
  <si>
    <t>FVP6</t>
  </si>
  <si>
    <t>NOTE</t>
  </si>
  <si>
    <t>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</si>
  <si>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FVP5 / U1</t>
  </si>
  <si>
    <t>FVP4 / U0</t>
  </si>
  <si>
    <t>FVP6 / U2</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</si>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</sst>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5"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
      <sz val="9"/>
      <color indexed="81"/>
      <name val="Tahoma"/>
      <charset val="1"/>
    </font>
    <font>
      <b/>
      <sz val="9"/>
      <color indexed="81"/>
      <name val="Tahoma"/>
      <charset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43">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76</xdr:row>
      <xdr:rowOff>154781</xdr:rowOff>
    </xdr:from>
    <xdr:to>
      <xdr:col>26</xdr:col>
      <xdr:colOff>357187</xdr:colOff>
      <xdr:row>83</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dels/AFO/Property%20-%20GS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dels/AFO/Property%20-%20CW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21512438/Dropbox/Michael/Work-Uni-Coding/Models/MIDAS/GSM2018Perennial%20-%20JA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7">
          <cell r="H17" t="str">
            <v>b</v>
          </cell>
        </row>
        <row r="105">
          <cell r="Z105" t="str">
            <v>Break of season</v>
          </cell>
        </row>
        <row r="107">
          <cell r="Z107">
            <v>119</v>
          </cell>
        </row>
        <row r="108">
          <cell r="Z108">
            <v>105</v>
          </cell>
        </row>
        <row r="109">
          <cell r="Z109">
            <v>105</v>
          </cell>
        </row>
        <row r="110">
          <cell r="Z110">
            <v>105</v>
          </cell>
        </row>
        <row r="111">
          <cell r="Z111">
            <v>105</v>
          </cell>
        </row>
        <row r="112">
          <cell r="Z112">
            <v>126</v>
          </cell>
        </row>
        <row r="113">
          <cell r="Z113">
            <v>126</v>
          </cell>
        </row>
      </sheetData>
      <sheetData sheetId="2"/>
      <sheetData sheetId="3"/>
      <sheetData sheetId="4"/>
      <sheetData sheetId="5"/>
      <sheetData sheetId="6"/>
      <sheetData sheetId="7"/>
      <sheetData sheetId="8"/>
      <sheetData sheetId="9"/>
      <sheetData sheetId="10">
        <row r="266">
          <cell r="I266">
            <v>2019</v>
          </cell>
        </row>
      </sheetData>
      <sheetData sheetId="11">
        <row r="266">
          <cell r="I266" t="str">
            <v>4th cycle</v>
          </cell>
        </row>
      </sheetData>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04">
          <cell r="R104">
            <v>43595</v>
          </cell>
          <cell r="T104">
            <v>105</v>
          </cell>
          <cell r="U104">
            <v>217</v>
          </cell>
          <cell r="V104">
            <v>287</v>
          </cell>
        </row>
        <row r="105">
          <cell r="R105">
            <v>43572</v>
          </cell>
          <cell r="T105">
            <v>105</v>
          </cell>
          <cell r="U105">
            <v>217</v>
          </cell>
          <cell r="V105">
            <v>287</v>
          </cell>
        </row>
        <row r="106">
          <cell r="R106">
            <v>43572</v>
          </cell>
          <cell r="T106" t="str">
            <v>Early brk</v>
          </cell>
          <cell r="U106" t="str">
            <v>Med brk</v>
          </cell>
          <cell r="V106" t="str">
            <v>Spring</v>
          </cell>
        </row>
        <row r="107">
          <cell r="R107">
            <v>43595</v>
          </cell>
          <cell r="T107">
            <v>105</v>
          </cell>
          <cell r="U107">
            <v>217</v>
          </cell>
          <cell r="V107">
            <v>287</v>
          </cell>
        </row>
        <row r="108">
          <cell r="R108">
            <v>43572</v>
          </cell>
          <cell r="T108">
            <v>105</v>
          </cell>
          <cell r="U108">
            <v>217</v>
          </cell>
          <cell r="V108">
            <v>287</v>
          </cell>
        </row>
        <row r="109">
          <cell r="R109">
            <v>43572</v>
          </cell>
          <cell r="T109">
            <v>105</v>
          </cell>
          <cell r="U109">
            <v>217</v>
          </cell>
          <cell r="V109">
            <v>287</v>
          </cell>
        </row>
        <row r="110">
          <cell r="R110">
            <v>43572</v>
          </cell>
          <cell r="T110">
            <v>105</v>
          </cell>
          <cell r="U110">
            <v>217</v>
          </cell>
          <cell r="V110">
            <v>287</v>
          </cell>
        </row>
        <row r="111">
          <cell r="R111">
            <v>43593</v>
          </cell>
          <cell r="T111">
            <v>105</v>
          </cell>
          <cell r="U111">
            <v>217</v>
          </cell>
          <cell r="V111">
            <v>287</v>
          </cell>
        </row>
        <row r="112">
          <cell r="R112">
            <v>43593</v>
          </cell>
          <cell r="T112">
            <v>105</v>
          </cell>
          <cell r="U112">
            <v>217</v>
          </cell>
          <cell r="V112">
            <v>287</v>
          </cell>
        </row>
        <row r="113">
          <cell r="R113">
            <v>43593</v>
          </cell>
          <cell r="T113">
            <v>105</v>
          </cell>
          <cell r="U113">
            <v>217</v>
          </cell>
          <cell r="V113">
            <v>287</v>
          </cell>
        </row>
      </sheetData>
      <sheetData sheetId="2"/>
      <sheetData sheetId="3"/>
      <sheetData sheetId="4"/>
      <sheetData sheetId="5"/>
      <sheetData sheetId="6"/>
      <sheetData sheetId="7"/>
      <sheetData sheetId="8">
        <row r="20">
          <cell r="K20">
            <v>0</v>
          </cell>
          <cell r="L20">
            <v>0</v>
          </cell>
          <cell r="M20">
            <v>0</v>
          </cell>
          <cell r="N20">
            <v>0</v>
          </cell>
          <cell r="O20">
            <v>0</v>
          </cell>
          <cell r="P20">
            <v>0</v>
          </cell>
          <cell r="Q20">
            <v>0</v>
          </cell>
          <cell r="R20">
            <v>0</v>
          </cell>
          <cell r="S20">
            <v>0</v>
          </cell>
          <cell r="T20">
            <v>0</v>
          </cell>
        </row>
        <row r="21">
          <cell r="K21">
            <v>0</v>
          </cell>
          <cell r="L21">
            <v>0</v>
          </cell>
          <cell r="M21">
            <v>0</v>
          </cell>
          <cell r="N21">
            <v>0</v>
          </cell>
          <cell r="O21">
            <v>0</v>
          </cell>
          <cell r="P21">
            <v>0</v>
          </cell>
          <cell r="Q21">
            <v>0</v>
          </cell>
          <cell r="R21">
            <v>0</v>
          </cell>
          <cell r="S21">
            <v>0</v>
          </cell>
          <cell r="T21">
            <v>0</v>
          </cell>
        </row>
        <row r="22">
          <cell r="K22">
            <v>1</v>
          </cell>
          <cell r="L22">
            <v>1</v>
          </cell>
          <cell r="M22">
            <v>1</v>
          </cell>
          <cell r="N22">
            <v>1</v>
          </cell>
          <cell r="O22">
            <v>1</v>
          </cell>
          <cell r="P22">
            <v>1</v>
          </cell>
          <cell r="Q22">
            <v>1</v>
          </cell>
          <cell r="R22">
            <v>1</v>
          </cell>
          <cell r="S22">
            <v>1</v>
          </cell>
          <cell r="T22">
            <v>1</v>
          </cell>
        </row>
        <row r="23">
          <cell r="K23">
            <v>1</v>
          </cell>
          <cell r="L23">
            <v>1</v>
          </cell>
          <cell r="M23">
            <v>1</v>
          </cell>
          <cell r="N23">
            <v>1</v>
          </cell>
          <cell r="O23">
            <v>1</v>
          </cell>
          <cell r="P23">
            <v>1</v>
          </cell>
          <cell r="Q23">
            <v>1</v>
          </cell>
          <cell r="R23">
            <v>1</v>
          </cell>
          <cell r="S23">
            <v>1</v>
          </cell>
          <cell r="T23">
            <v>1</v>
          </cell>
        </row>
        <row r="24">
          <cell r="K24">
            <v>1</v>
          </cell>
          <cell r="L24">
            <v>1</v>
          </cell>
          <cell r="M24">
            <v>1</v>
          </cell>
          <cell r="N24">
            <v>1</v>
          </cell>
          <cell r="O24">
            <v>1</v>
          </cell>
          <cell r="P24">
            <v>1</v>
          </cell>
          <cell r="Q24">
            <v>1</v>
          </cell>
          <cell r="R24">
            <v>1</v>
          </cell>
          <cell r="S24">
            <v>1</v>
          </cell>
          <cell r="T24">
            <v>1</v>
          </cell>
        </row>
        <row r="25">
          <cell r="K25">
            <v>1</v>
          </cell>
          <cell r="L25">
            <v>1</v>
          </cell>
          <cell r="M25">
            <v>1</v>
          </cell>
          <cell r="N25">
            <v>1</v>
          </cell>
          <cell r="O25">
            <v>1</v>
          </cell>
          <cell r="P25">
            <v>1</v>
          </cell>
          <cell r="Q25">
            <v>1</v>
          </cell>
          <cell r="R25">
            <v>1</v>
          </cell>
          <cell r="S25">
            <v>1</v>
          </cell>
          <cell r="T25">
            <v>1</v>
          </cell>
        </row>
        <row r="26">
          <cell r="K26">
            <v>1</v>
          </cell>
          <cell r="L26">
            <v>1</v>
          </cell>
          <cell r="M26">
            <v>1</v>
          </cell>
          <cell r="N26">
            <v>1</v>
          </cell>
          <cell r="O26">
            <v>1</v>
          </cell>
          <cell r="P26">
            <v>1</v>
          </cell>
          <cell r="Q26">
            <v>1</v>
          </cell>
          <cell r="R26">
            <v>1</v>
          </cell>
          <cell r="S26">
            <v>1</v>
          </cell>
          <cell r="T26">
            <v>1</v>
          </cell>
        </row>
        <row r="27">
          <cell r="K27">
            <v>1</v>
          </cell>
          <cell r="L27">
            <v>1</v>
          </cell>
          <cell r="M27">
            <v>1</v>
          </cell>
          <cell r="N27">
            <v>1</v>
          </cell>
          <cell r="O27">
            <v>1</v>
          </cell>
          <cell r="P27">
            <v>1</v>
          </cell>
          <cell r="Q27">
            <v>1</v>
          </cell>
          <cell r="R27">
            <v>1</v>
          </cell>
          <cell r="S27">
            <v>1</v>
          </cell>
          <cell r="T27">
            <v>1</v>
          </cell>
        </row>
        <row r="28">
          <cell r="K28">
            <v>1</v>
          </cell>
          <cell r="L28">
            <v>1</v>
          </cell>
          <cell r="M28">
            <v>1</v>
          </cell>
          <cell r="N28">
            <v>1</v>
          </cell>
          <cell r="O28">
            <v>1</v>
          </cell>
          <cell r="P28">
            <v>1</v>
          </cell>
          <cell r="Q28">
            <v>1</v>
          </cell>
          <cell r="R28">
            <v>1</v>
          </cell>
          <cell r="S28">
            <v>1</v>
          </cell>
          <cell r="T28">
            <v>1</v>
          </cell>
        </row>
        <row r="29">
          <cell r="K29">
            <v>1</v>
          </cell>
          <cell r="L29">
            <v>1</v>
          </cell>
          <cell r="M29">
            <v>1</v>
          </cell>
          <cell r="N29">
            <v>1</v>
          </cell>
          <cell r="O29">
            <v>1</v>
          </cell>
          <cell r="P29">
            <v>1</v>
          </cell>
          <cell r="Q29">
            <v>1</v>
          </cell>
          <cell r="R29">
            <v>1</v>
          </cell>
          <cell r="S29">
            <v>1</v>
          </cell>
          <cell r="T29">
            <v>1</v>
          </cell>
        </row>
      </sheetData>
      <sheetData sheetId="9"/>
      <sheetData sheetId="10"/>
      <sheetData sheetId="11">
        <row r="28">
          <cell r="P28">
            <v>52</v>
          </cell>
        </row>
      </sheetData>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Table Fill"/>
      <sheetName val="Summ-MRY (2)"/>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2"/>
      <sheetName val="Rep-MVP"/>
      <sheetName val="RepLib"/>
    </sheetNames>
    <sheetDataSet>
      <sheetData sheetId="0"/>
      <sheetData sheetId="1"/>
      <sheetData sheetId="2"/>
      <sheetData sheetId="3"/>
      <sheetData sheetId="4"/>
      <sheetData sheetId="5"/>
      <sheetData sheetId="6"/>
      <sheetData sheetId="7">
        <row r="47">
          <cell r="H47"/>
          <cell r="J47"/>
          <cell r="K47"/>
          <cell r="L47"/>
          <cell r="M47"/>
          <cell r="N47"/>
          <cell r="O47"/>
          <cell r="P47"/>
          <cell r="Q47"/>
          <cell r="R47"/>
          <cell r="S47"/>
          <cell r="T47"/>
          <cell r="U47"/>
          <cell r="V47"/>
        </row>
        <row r="48">
          <cell r="H48" t="str">
            <v>T</v>
          </cell>
          <cell r="J48">
            <v>0.54</v>
          </cell>
          <cell r="K48">
            <v>0.68</v>
          </cell>
          <cell r="L48">
            <v>0.78</v>
          </cell>
          <cell r="M48">
            <v>1</v>
          </cell>
          <cell r="N48">
            <v>0</v>
          </cell>
          <cell r="O48">
            <v>0</v>
          </cell>
          <cell r="P48">
            <v>0</v>
          </cell>
          <cell r="Q48"/>
          <cell r="R48"/>
          <cell r="S48"/>
          <cell r="T48"/>
          <cell r="U48"/>
          <cell r="V48"/>
        </row>
        <row r="49">
          <cell r="H49" t="str">
            <v>R</v>
          </cell>
          <cell r="J49">
            <v>0</v>
          </cell>
          <cell r="K49">
            <v>0</v>
          </cell>
          <cell r="L49">
            <v>0</v>
          </cell>
          <cell r="M49">
            <v>1</v>
          </cell>
          <cell r="N49">
            <v>0</v>
          </cell>
          <cell r="O49">
            <v>0</v>
          </cell>
          <cell r="P49">
            <v>0</v>
          </cell>
          <cell r="Q49"/>
          <cell r="R49"/>
          <cell r="S49"/>
          <cell r="T49"/>
          <cell r="U49"/>
          <cell r="V49"/>
        </row>
        <row r="50">
          <cell r="H50" t="str">
            <v>W</v>
          </cell>
          <cell r="J50">
            <v>0.67</v>
          </cell>
          <cell r="K50">
            <v>0.77</v>
          </cell>
          <cell r="L50">
            <v>0.85</v>
          </cell>
          <cell r="M50">
            <v>1</v>
          </cell>
          <cell r="N50">
            <v>0</v>
          </cell>
          <cell r="O50">
            <v>0</v>
          </cell>
          <cell r="P50">
            <v>0</v>
          </cell>
          <cell r="Q50"/>
          <cell r="R50"/>
          <cell r="S50"/>
          <cell r="T50"/>
          <cell r="U50"/>
          <cell r="V50"/>
        </row>
        <row r="51">
          <cell r="H51" t="str">
            <v>F</v>
          </cell>
          <cell r="J51">
            <v>0</v>
          </cell>
          <cell r="K51">
            <v>0</v>
          </cell>
          <cell r="L51">
            <v>0</v>
          </cell>
          <cell r="M51">
            <v>0</v>
          </cell>
          <cell r="N51">
            <v>0</v>
          </cell>
          <cell r="O51">
            <v>0</v>
          </cell>
          <cell r="P51">
            <v>0</v>
          </cell>
          <cell r="Q51"/>
          <cell r="R51"/>
          <cell r="S51"/>
          <cell r="T51"/>
          <cell r="U51"/>
          <cell r="V51"/>
        </row>
        <row r="52">
          <cell r="H52" t="str">
            <v>O</v>
          </cell>
          <cell r="J52">
            <v>0.7</v>
          </cell>
          <cell r="K52">
            <v>0.8</v>
          </cell>
          <cell r="L52">
            <v>0.87</v>
          </cell>
          <cell r="M52">
            <v>1</v>
          </cell>
          <cell r="N52">
            <v>0</v>
          </cell>
          <cell r="O52">
            <v>0</v>
          </cell>
          <cell r="P52">
            <v>0</v>
          </cell>
          <cell r="Q52"/>
          <cell r="R52"/>
          <cell r="S52"/>
          <cell r="T52"/>
          <cell r="U52"/>
          <cell r="V52"/>
        </row>
        <row r="53">
          <cell r="H53" t="str">
            <v>B</v>
          </cell>
          <cell r="J53">
            <v>0.63</v>
          </cell>
          <cell r="K53">
            <v>0.75</v>
          </cell>
          <cell r="L53">
            <v>0.83</v>
          </cell>
          <cell r="M53">
            <v>1</v>
          </cell>
          <cell r="N53">
            <v>0</v>
          </cell>
          <cell r="O53">
            <v>0</v>
          </cell>
          <cell r="P53">
            <v>0</v>
          </cell>
          <cell r="Q53"/>
          <cell r="R53"/>
          <cell r="S53"/>
          <cell r="T53"/>
          <cell r="U53"/>
          <cell r="V53"/>
        </row>
        <row r="54">
          <cell r="H54" t="str">
            <v>L</v>
          </cell>
          <cell r="J54">
            <v>0</v>
          </cell>
          <cell r="K54">
            <v>0.31</v>
          </cell>
          <cell r="L54">
            <v>0.55000000000000004</v>
          </cell>
          <cell r="M54">
            <v>1</v>
          </cell>
          <cell r="N54">
            <v>0</v>
          </cell>
          <cell r="O54">
            <v>0</v>
          </cell>
          <cell r="P54">
            <v>0</v>
          </cell>
          <cell r="Q54"/>
          <cell r="R54"/>
          <cell r="S54"/>
          <cell r="T54"/>
          <cell r="U54"/>
          <cell r="V54"/>
        </row>
        <row r="55">
          <cell r="H55" t="str">
            <v>H</v>
          </cell>
          <cell r="J55">
            <v>0.86</v>
          </cell>
          <cell r="K55">
            <v>0.9</v>
          </cell>
          <cell r="L55">
            <v>0.94</v>
          </cell>
          <cell r="M55">
            <v>1</v>
          </cell>
          <cell r="N55">
            <v>0</v>
          </cell>
          <cell r="O55">
            <v>0</v>
          </cell>
          <cell r="P55">
            <v>0</v>
          </cell>
          <cell r="Q55"/>
          <cell r="R55"/>
          <cell r="S55"/>
          <cell r="T55"/>
          <cell r="U55"/>
          <cell r="V55"/>
        </row>
        <row r="56">
          <cell r="H56" t="str">
            <v>D</v>
          </cell>
          <cell r="J56">
            <v>0</v>
          </cell>
          <cell r="K56">
            <v>0</v>
          </cell>
          <cell r="L56">
            <v>0</v>
          </cell>
          <cell r="M56">
            <v>0</v>
          </cell>
          <cell r="N56">
            <v>0</v>
          </cell>
          <cell r="O56">
            <v>0</v>
          </cell>
          <cell r="P56">
            <v>0</v>
          </cell>
          <cell r="Q56"/>
          <cell r="R56"/>
          <cell r="S56"/>
          <cell r="T56"/>
          <cell r="U56"/>
          <cell r="V56"/>
        </row>
        <row r="57">
          <cell r="H57" t="str">
            <v>Z</v>
          </cell>
          <cell r="J57">
            <v>0</v>
          </cell>
          <cell r="K57">
            <v>0</v>
          </cell>
          <cell r="L57">
            <v>0</v>
          </cell>
          <cell r="M57">
            <v>0</v>
          </cell>
          <cell r="N57">
            <v>0</v>
          </cell>
          <cell r="O57">
            <v>0</v>
          </cell>
          <cell r="P57">
            <v>0</v>
          </cell>
          <cell r="Q57"/>
          <cell r="R57"/>
          <cell r="S57"/>
          <cell r="T57"/>
          <cell r="U57"/>
          <cell r="V57"/>
        </row>
        <row r="58">
          <cell r="H58" t="str">
            <v>A</v>
          </cell>
          <cell r="J58">
            <v>0</v>
          </cell>
          <cell r="K58">
            <v>0</v>
          </cell>
          <cell r="L58">
            <v>0</v>
          </cell>
          <cell r="M58">
            <v>0</v>
          </cell>
          <cell r="N58">
            <v>0</v>
          </cell>
          <cell r="O58">
            <v>0</v>
          </cell>
          <cell r="P58">
            <v>0</v>
          </cell>
          <cell r="Q58"/>
          <cell r="R58"/>
          <cell r="S58"/>
          <cell r="T58"/>
          <cell r="U58"/>
          <cell r="V58"/>
        </row>
        <row r="59">
          <cell r="H59"/>
          <cell r="J59"/>
          <cell r="K59"/>
          <cell r="L59"/>
          <cell r="M59"/>
          <cell r="N59"/>
          <cell r="O59"/>
          <cell r="P59"/>
          <cell r="Q59"/>
          <cell r="R59"/>
          <cell r="S59"/>
          <cell r="T59"/>
          <cell r="U59"/>
          <cell r="V59"/>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sheetData sheetId="4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8"/>
  <sheetViews>
    <sheetView topLeftCell="A6" workbookViewId="0">
      <pane xSplit="9" ySplit="10" topLeftCell="J69" activePane="bottomRight" state="frozen"/>
      <selection activeCell="A6" sqref="A6"/>
      <selection pane="topRight" activeCell="J6" sqref="J6"/>
      <selection pane="bottomLeft" activeCell="A21" sqref="A21"/>
      <selection pane="bottomRight" activeCell="M80" sqref="M80"/>
    </sheetView>
  </sheetViews>
  <sheetFormatPr defaultColWidth="8.7265625" defaultRowHeight="14.5" outlineLevelRow="4" outlineLevelCol="2" x14ac:dyDescent="0.35"/>
  <cols>
    <col min="1" max="1" width="4.7265625" style="140" customWidth="1"/>
    <col min="2" max="2" width="2.7265625" style="140" customWidth="1"/>
    <col min="3" max="3" width="4.7265625" style="140" customWidth="1" outlineLevel="2"/>
    <col min="4" max="4" width="1.7265625" style="140" customWidth="1"/>
    <col min="5" max="6" width="9.7265625" style="140" customWidth="1" outlineLevel="1"/>
    <col min="7" max="7" width="1.7265625" style="140" customWidth="1" outlineLevel="1"/>
    <col min="8" max="8" width="37.26953125" style="140" bestFit="1" customWidth="1"/>
    <col min="9" max="9" width="9.7265625" style="140" customWidth="1"/>
    <col min="10" max="23" width="10.81640625" style="140" customWidth="1"/>
    <col min="24" max="24" width="1.7265625" style="140" customWidth="1"/>
    <col min="25" max="26" width="4.7265625" style="140" customWidth="1"/>
    <col min="27" max="27" width="8.7265625" style="140"/>
    <col min="28" max="28" width="46.1796875" style="140" customWidth="1"/>
    <col min="29" max="16384" width="8.7265625" style="140"/>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48">
        <v>44371.659649305599</v>
      </c>
      <c r="J13" s="236" t="s">
        <v>298</v>
      </c>
      <c r="K13" s="237"/>
      <c r="L13" s="237"/>
      <c r="M13" s="237"/>
      <c r="N13" s="237"/>
      <c r="O13" s="237"/>
      <c r="P13" s="237"/>
      <c r="Q13" s="237"/>
      <c r="R13" s="237"/>
      <c r="S13" s="237"/>
      <c r="T13" s="238"/>
      <c r="U13" s="2"/>
      <c r="V13" s="2"/>
      <c r="W13" s="2"/>
      <c r="X13" s="4"/>
      <c r="Y13" s="16"/>
      <c r="Z13" s="1"/>
      <c r="AA13" s="1"/>
      <c r="AB13" s="1"/>
    </row>
    <row r="14" spans="1:28" ht="45" customHeight="1" outlineLevel="1" x14ac:dyDescent="0.35">
      <c r="A14" s="1"/>
      <c r="B14" s="33"/>
      <c r="C14" s="67">
        <f>INT($C$6)+1.045</f>
        <v>2.0449999999999999</v>
      </c>
      <c r="D14" s="4"/>
      <c r="E14" s="5"/>
      <c r="F14" s="5"/>
      <c r="G14" s="4"/>
      <c r="H14" s="2" t="s">
        <v>17</v>
      </c>
      <c r="I14" s="147">
        <v>44719.411846643503</v>
      </c>
      <c r="J14" s="239" t="s">
        <v>367</v>
      </c>
      <c r="K14" s="240"/>
      <c r="L14" s="240"/>
      <c r="M14" s="240"/>
      <c r="N14" s="240"/>
      <c r="O14" s="240"/>
      <c r="P14" s="240"/>
      <c r="Q14" s="240"/>
      <c r="R14" s="240"/>
      <c r="S14" s="240"/>
      <c r="T14" s="240"/>
      <c r="U14" s="2"/>
      <c r="V14" s="2"/>
      <c r="W14" s="2"/>
      <c r="X14" s="4"/>
      <c r="Y14" s="16"/>
      <c r="Z14" s="1"/>
      <c r="AA14" s="1"/>
      <c r="AB14" s="1"/>
    </row>
    <row r="15" spans="1:28" ht="5.15"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3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3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3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3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35">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3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35">
      <c r="A46" s="1"/>
      <c r="B46" s="33"/>
      <c r="C46" s="73">
        <f t="shared" si="1"/>
        <v>3</v>
      </c>
      <c r="D46" s="4"/>
      <c r="E46" s="5"/>
      <c r="F46" s="5"/>
      <c r="G46" s="4"/>
      <c r="H46" s="2" t="s">
        <v>170</v>
      </c>
      <c r="I46" s="101" t="s">
        <v>174</v>
      </c>
      <c r="J46" s="101" t="s">
        <v>175</v>
      </c>
      <c r="K46" s="101" t="s">
        <v>176</v>
      </c>
      <c r="L46" s="101" t="s">
        <v>365</v>
      </c>
      <c r="M46" s="2"/>
      <c r="N46" s="2"/>
      <c r="O46" s="2"/>
      <c r="P46" s="2"/>
      <c r="Q46" s="2"/>
      <c r="R46" s="2"/>
      <c r="S46" s="2"/>
      <c r="T46" s="2"/>
      <c r="U46" s="2"/>
      <c r="V46" s="2"/>
      <c r="W46" s="2"/>
      <c r="X46" s="4"/>
      <c r="Y46" s="16"/>
      <c r="Z46" s="1"/>
      <c r="AA46" s="1"/>
      <c r="AB46" s="1"/>
    </row>
    <row r="47" spans="1:28" outlineLevel="2" x14ac:dyDescent="0.35">
      <c r="A47" s="1"/>
      <c r="B47" s="33"/>
      <c r="C47" s="73">
        <f t="shared" si="1"/>
        <v>3</v>
      </c>
      <c r="D47" s="4"/>
      <c r="E47" s="5"/>
      <c r="F47" s="5"/>
      <c r="G47" s="4"/>
      <c r="H47" s="2" t="s">
        <v>310</v>
      </c>
      <c r="I47" s="101" t="b">
        <v>1</v>
      </c>
      <c r="J47" s="101" t="b">
        <v>0</v>
      </c>
      <c r="K47" s="101" t="b">
        <v>0</v>
      </c>
      <c r="L47" s="101" t="b">
        <v>1</v>
      </c>
      <c r="M47" s="2"/>
      <c r="N47" s="2"/>
      <c r="O47" s="2"/>
      <c r="P47" s="2"/>
      <c r="Q47" s="2"/>
      <c r="R47" s="2"/>
      <c r="S47" s="2"/>
      <c r="T47" s="2"/>
      <c r="U47" s="2"/>
      <c r="V47" s="2"/>
      <c r="W47" s="2"/>
      <c r="X47" s="4"/>
      <c r="Y47" s="16"/>
      <c r="Z47" s="1"/>
      <c r="AA47" s="1"/>
      <c r="AB47" s="1"/>
    </row>
    <row r="48" spans="1:28" outlineLevel="2" x14ac:dyDescent="0.35">
      <c r="A48" s="1"/>
      <c r="B48" s="33"/>
      <c r="C48" s="73">
        <f t="shared" si="1"/>
        <v>3</v>
      </c>
      <c r="D48" s="4"/>
      <c r="E48" s="5"/>
      <c r="F48" s="5"/>
      <c r="G48" s="4"/>
      <c r="H48" s="2" t="s">
        <v>171</v>
      </c>
      <c r="I48" s="101" t="s">
        <v>177</v>
      </c>
      <c r="J48" s="101" t="s">
        <v>178</v>
      </c>
      <c r="K48" s="142"/>
      <c r="L48" s="142"/>
      <c r="M48" s="2"/>
      <c r="N48" s="2"/>
      <c r="O48" s="2"/>
      <c r="P48" s="2"/>
      <c r="Q48" s="2"/>
      <c r="R48" s="2"/>
      <c r="S48" s="2"/>
      <c r="T48" s="2"/>
      <c r="U48" s="2"/>
      <c r="V48" s="2"/>
      <c r="W48" s="2"/>
      <c r="X48" s="4"/>
      <c r="Y48" s="16"/>
      <c r="Z48" s="1"/>
      <c r="AA48" s="1"/>
      <c r="AB48" s="1"/>
    </row>
    <row r="49" spans="1:46" outlineLevel="2" x14ac:dyDescent="0.35">
      <c r="A49" s="1"/>
      <c r="B49" s="33"/>
      <c r="C49" s="73">
        <f t="shared" si="1"/>
        <v>3</v>
      </c>
      <c r="D49" s="4"/>
      <c r="E49" s="5"/>
      <c r="F49" s="5"/>
      <c r="G49" s="4"/>
      <c r="H49" s="2" t="s">
        <v>172</v>
      </c>
      <c r="I49" s="101" t="s">
        <v>179</v>
      </c>
      <c r="J49" s="101" t="s">
        <v>180</v>
      </c>
      <c r="K49" s="101" t="s">
        <v>266</v>
      </c>
      <c r="L49" s="101" t="s">
        <v>181</v>
      </c>
      <c r="M49" s="2"/>
      <c r="N49" s="2"/>
      <c r="O49" s="2"/>
      <c r="P49" s="2"/>
      <c r="Q49" s="2"/>
      <c r="R49" s="2"/>
      <c r="S49" s="2"/>
      <c r="T49" s="2"/>
      <c r="U49" s="2"/>
      <c r="V49" s="2"/>
      <c r="W49" s="2"/>
      <c r="X49" s="4"/>
      <c r="Y49" s="16"/>
      <c r="Z49" s="1"/>
      <c r="AA49" s="1"/>
      <c r="AB49" s="1"/>
    </row>
    <row r="50" spans="1:46" outlineLevel="2" x14ac:dyDescent="0.35">
      <c r="A50" s="1"/>
      <c r="B50" s="33"/>
      <c r="C50" s="73">
        <f t="shared" si="1"/>
        <v>3</v>
      </c>
      <c r="D50" s="4"/>
      <c r="E50" s="5"/>
      <c r="F50" s="5"/>
      <c r="G50" s="4"/>
      <c r="H50" s="2" t="s">
        <v>173</v>
      </c>
      <c r="I50" s="101" t="s">
        <v>182</v>
      </c>
      <c r="J50" s="101" t="s">
        <v>183</v>
      </c>
      <c r="K50" s="101" t="s">
        <v>184</v>
      </c>
      <c r="L50" s="142"/>
      <c r="M50" s="2"/>
      <c r="N50" s="2"/>
      <c r="O50" s="2"/>
      <c r="P50" s="2"/>
      <c r="Q50" s="2"/>
      <c r="R50" s="2"/>
      <c r="S50" s="2"/>
      <c r="T50" s="2"/>
      <c r="U50" s="2"/>
      <c r="V50" s="2"/>
      <c r="W50" s="2"/>
      <c r="X50" s="4"/>
      <c r="Y50" s="16"/>
      <c r="Z50" s="1"/>
      <c r="AA50" s="1"/>
      <c r="AB50" s="1"/>
    </row>
    <row r="51" spans="1:46" outlineLevel="2" x14ac:dyDescent="0.3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35">
      <c r="A52" s="1"/>
      <c r="B52" s="33"/>
      <c r="C52" s="73">
        <f t="shared" si="1"/>
        <v>3</v>
      </c>
      <c r="D52" s="4"/>
      <c r="E52" s="5"/>
      <c r="F52" s="5"/>
      <c r="G52" s="4"/>
      <c r="H52" s="2" t="s">
        <v>185</v>
      </c>
      <c r="I52" s="101">
        <v>6</v>
      </c>
      <c r="J52" s="2"/>
      <c r="K52" s="2"/>
      <c r="L52" s="2"/>
      <c r="M52" s="2"/>
      <c r="N52" s="2"/>
      <c r="O52" s="2"/>
      <c r="P52" s="2"/>
      <c r="Q52" s="2"/>
      <c r="R52" s="2"/>
      <c r="S52" s="2"/>
      <c r="T52" s="2"/>
      <c r="U52" s="2"/>
      <c r="V52" s="2"/>
      <c r="W52" s="2"/>
      <c r="X52" s="4"/>
      <c r="Y52" s="16"/>
      <c r="Z52" s="1"/>
      <c r="AA52" s="1"/>
      <c r="AB52" s="1"/>
    </row>
    <row r="53" spans="1:46" outlineLevel="2" x14ac:dyDescent="0.3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35">
      <c r="A54" s="1"/>
      <c r="B54" s="33"/>
      <c r="C54" s="73">
        <f t="shared" si="1"/>
        <v>3</v>
      </c>
      <c r="D54" s="4"/>
      <c r="E54" s="5"/>
      <c r="F54" s="5"/>
      <c r="G54" s="4"/>
      <c r="H54" s="2" t="s">
        <v>186</v>
      </c>
      <c r="I54" s="101">
        <v>1</v>
      </c>
      <c r="J54" s="2"/>
      <c r="K54" s="2"/>
      <c r="L54" s="2"/>
      <c r="M54" s="2"/>
      <c r="N54" s="2"/>
      <c r="O54" s="2"/>
      <c r="P54" s="2"/>
      <c r="Q54" s="2"/>
      <c r="R54" s="2"/>
      <c r="S54" s="2"/>
      <c r="T54" s="2"/>
      <c r="U54" s="2"/>
      <c r="V54" s="2"/>
      <c r="W54" s="2"/>
      <c r="X54" s="4"/>
      <c r="Y54" s="16"/>
      <c r="Z54" s="1"/>
      <c r="AA54" s="1"/>
      <c r="AB54" s="1"/>
    </row>
    <row r="55" spans="1:46" outlineLevel="2" x14ac:dyDescent="0.3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35">
      <c r="A56" s="1"/>
      <c r="B56" s="33"/>
      <c r="C56" s="73">
        <f t="shared" si="1"/>
        <v>3</v>
      </c>
      <c r="D56" s="4"/>
      <c r="E56" s="5"/>
      <c r="F56" s="5"/>
      <c r="G56" s="4"/>
      <c r="H56" s="2" t="s">
        <v>303</v>
      </c>
      <c r="I56" s="101" t="s">
        <v>304</v>
      </c>
      <c r="J56" s="101" t="s">
        <v>305</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15" customHeight="1" outlineLevel="2" x14ac:dyDescent="0.3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15" customHeight="1" outlineLevel="2" x14ac:dyDescent="0.3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15" customHeight="1" outlineLevel="1" x14ac:dyDescent="0.3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15" customHeight="1" x14ac:dyDescent="0.3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3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3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15" customHeight="1" thickBot="1" x14ac:dyDescent="0.4">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15" customHeight="1" outlineLevel="1" x14ac:dyDescent="0.3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3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49999999999999" customHeight="1" x14ac:dyDescent="0.3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49999999999999" customHeight="1" outlineLevel="1" x14ac:dyDescent="0.3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15" customHeight="1" outlineLevel="2" x14ac:dyDescent="0.3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3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3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3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3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5" customHeight="1" outlineLevel="2" x14ac:dyDescent="0.3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3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35">
      <c r="A75" s="1"/>
      <c r="B75" s="33" t="s">
        <v>19</v>
      </c>
      <c r="C75" s="73">
        <f>$C$30</f>
        <v>4</v>
      </c>
      <c r="D75" s="4" t="s">
        <v>44</v>
      </c>
      <c r="E75" s="5"/>
      <c r="F75" s="5"/>
      <c r="G75" s="4"/>
      <c r="H75" s="141"/>
      <c r="I75" s="5"/>
      <c r="J75" s="5"/>
      <c r="K75" s="5"/>
      <c r="L75" s="5"/>
      <c r="M75" s="5"/>
      <c r="N75" s="5"/>
      <c r="O75" s="5"/>
      <c r="P75" s="5"/>
      <c r="Q75" s="5"/>
      <c r="R75" s="5"/>
      <c r="S75" s="5"/>
      <c r="T75" s="5"/>
      <c r="U75" s="5"/>
      <c r="V75" s="5"/>
      <c r="W75" s="5"/>
      <c r="X75" s="4"/>
      <c r="Y75" s="16"/>
      <c r="Z75" s="1"/>
      <c r="AA75" s="1"/>
      <c r="AB75" s="1"/>
    </row>
    <row r="76" spans="1:28" ht="5.15" customHeight="1" outlineLevel="2" x14ac:dyDescent="0.3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35">
      <c r="A77" s="1"/>
      <c r="B77" s="33"/>
      <c r="C77" s="73">
        <f t="shared" ref="C77:C115" si="3">INT($C$31)+2</f>
        <v>3</v>
      </c>
      <c r="D77" s="4"/>
      <c r="E77" s="5"/>
      <c r="F77" s="5"/>
      <c r="G77" s="4"/>
      <c r="H77" s="2" t="s">
        <v>311</v>
      </c>
      <c r="I77" s="2"/>
      <c r="J77" s="2" t="s">
        <v>349</v>
      </c>
      <c r="K77" s="2"/>
      <c r="L77" s="2"/>
      <c r="M77" s="2"/>
      <c r="N77" s="2"/>
      <c r="O77" s="2"/>
      <c r="P77" s="2"/>
      <c r="Q77" s="2"/>
      <c r="R77" s="2"/>
      <c r="S77" s="2"/>
      <c r="T77" s="2"/>
      <c r="U77" s="2"/>
      <c r="V77" s="2"/>
      <c r="W77" s="2"/>
      <c r="X77" s="4"/>
      <c r="Y77" s="16"/>
      <c r="Z77" s="1"/>
      <c r="AA77" s="1"/>
      <c r="AB77" s="1"/>
    </row>
    <row r="78" spans="1:28" outlineLevel="2" x14ac:dyDescent="0.3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35">
      <c r="A79" s="1"/>
      <c r="B79" s="33"/>
      <c r="C79" s="73">
        <f t="shared" si="3"/>
        <v>3</v>
      </c>
      <c r="D79" s="4"/>
      <c r="E79" s="5"/>
      <c r="F79" s="5"/>
      <c r="G79" s="4"/>
      <c r="H79" s="2"/>
      <c r="I79" s="185" t="s">
        <v>312</v>
      </c>
      <c r="J79" s="2"/>
      <c r="K79" s="185" t="s">
        <v>313</v>
      </c>
      <c r="L79" s="2"/>
      <c r="M79" s="185" t="s">
        <v>383</v>
      </c>
      <c r="N79" s="2"/>
      <c r="O79" s="185" t="s">
        <v>314</v>
      </c>
      <c r="P79" s="185" t="s">
        <v>381</v>
      </c>
      <c r="Q79" s="185" t="s">
        <v>382</v>
      </c>
      <c r="R79" s="2"/>
      <c r="S79" s="2"/>
      <c r="T79" s="2"/>
      <c r="U79" s="2"/>
      <c r="V79" s="2"/>
      <c r="W79" s="2"/>
      <c r="X79" s="4"/>
      <c r="Y79" s="16"/>
      <c r="Z79" s="1"/>
      <c r="AA79" s="1"/>
      <c r="AB79" s="1"/>
    </row>
    <row r="80" spans="1:28" outlineLevel="2" x14ac:dyDescent="0.35">
      <c r="A80" s="1"/>
      <c r="B80" s="33"/>
      <c r="C80" s="73">
        <f t="shared" si="3"/>
        <v>3</v>
      </c>
      <c r="D80" s="4"/>
      <c r="E80" s="5"/>
      <c r="F80" s="5"/>
      <c r="G80" s="4"/>
      <c r="H80" s="171"/>
      <c r="I80" s="186" t="s">
        <v>315</v>
      </c>
      <c r="J80" s="189"/>
      <c r="K80" s="186" t="s">
        <v>316</v>
      </c>
      <c r="L80" s="189"/>
      <c r="M80" s="234" t="s">
        <v>380</v>
      </c>
      <c r="N80" s="189"/>
      <c r="O80" s="186" t="s">
        <v>316</v>
      </c>
      <c r="P80" s="186" t="b">
        <v>0</v>
      </c>
      <c r="Q80" s="230" t="str">
        <f>O80</f>
        <v>a</v>
      </c>
      <c r="R80" s="2"/>
      <c r="S80" s="2"/>
      <c r="T80" s="2"/>
      <c r="U80" s="2"/>
      <c r="V80" s="2"/>
      <c r="W80" s="2"/>
      <c r="X80" s="4"/>
      <c r="Y80" s="16"/>
      <c r="Z80" s="1"/>
      <c r="AA80" s="1"/>
      <c r="AB80" s="1"/>
    </row>
    <row r="81" spans="1:28" outlineLevel="2" x14ac:dyDescent="0.35">
      <c r="A81" s="1"/>
      <c r="B81" s="33"/>
      <c r="C81" s="73"/>
      <c r="D81" s="4"/>
      <c r="E81" s="5"/>
      <c r="F81" s="5"/>
      <c r="G81" s="4"/>
      <c r="H81" s="171"/>
      <c r="I81" s="187" t="s">
        <v>317</v>
      </c>
      <c r="J81" s="189"/>
      <c r="K81" s="187" t="s">
        <v>318</v>
      </c>
      <c r="L81" s="189"/>
      <c r="M81" s="233"/>
      <c r="N81" s="189"/>
      <c r="O81" s="187" t="s">
        <v>318</v>
      </c>
      <c r="P81" s="187" t="b">
        <v>0</v>
      </c>
      <c r="Q81" s="231" t="str">
        <f t="shared" ref="Q81:Q115" si="4">O81</f>
        <v>ar</v>
      </c>
      <c r="R81" s="2"/>
      <c r="S81" s="2"/>
      <c r="T81" s="2"/>
      <c r="U81" s="2"/>
      <c r="V81" s="2"/>
      <c r="W81" s="2"/>
      <c r="X81" s="4"/>
      <c r="Y81" s="16"/>
      <c r="Z81" s="1"/>
      <c r="AA81" s="1"/>
      <c r="AB81" s="1"/>
    </row>
    <row r="82" spans="1:28" outlineLevel="2" x14ac:dyDescent="0.35">
      <c r="A82" s="1"/>
      <c r="B82" s="33"/>
      <c r="C82" s="73"/>
      <c r="D82" s="4"/>
      <c r="E82" s="5"/>
      <c r="F82" s="5"/>
      <c r="G82" s="4"/>
      <c r="H82" s="171"/>
      <c r="I82" s="187" t="s">
        <v>319</v>
      </c>
      <c r="J82" s="189"/>
      <c r="K82" s="187" t="s">
        <v>380</v>
      </c>
      <c r="L82" s="189"/>
      <c r="M82" s="189"/>
      <c r="N82" s="189"/>
      <c r="O82" s="187" t="s">
        <v>380</v>
      </c>
      <c r="P82" s="187" t="b">
        <v>0</v>
      </c>
      <c r="Q82" s="231" t="str">
        <f t="shared" si="4"/>
        <v>a2</v>
      </c>
      <c r="R82" s="2"/>
      <c r="S82" s="2"/>
      <c r="T82" s="2"/>
      <c r="U82" s="2"/>
      <c r="V82" s="2"/>
      <c r="W82" s="2"/>
      <c r="X82" s="4"/>
      <c r="Y82" s="16"/>
      <c r="Z82" s="1"/>
      <c r="AA82" s="1"/>
      <c r="AB82" s="1"/>
    </row>
    <row r="83" spans="1:28" outlineLevel="2" x14ac:dyDescent="0.35">
      <c r="A83" s="1"/>
      <c r="B83" s="33"/>
      <c r="C83" s="73"/>
      <c r="D83" s="4"/>
      <c r="E83" s="5"/>
      <c r="F83" s="5"/>
      <c r="G83" s="4"/>
      <c r="H83" s="171"/>
      <c r="I83" s="187" t="s">
        <v>321</v>
      </c>
      <c r="J83" s="189"/>
      <c r="K83" s="187" t="s">
        <v>320</v>
      </c>
      <c r="L83" s="189"/>
      <c r="M83" s="189"/>
      <c r="N83" s="189"/>
      <c r="O83" s="187" t="s">
        <v>315</v>
      </c>
      <c r="P83" s="187" t="b">
        <v>0</v>
      </c>
      <c r="Q83" s="231" t="str">
        <f t="shared" si="4"/>
        <v>b</v>
      </c>
      <c r="R83" s="2"/>
      <c r="S83" s="2"/>
      <c r="T83" s="2"/>
      <c r="U83" s="2"/>
      <c r="V83" s="2"/>
      <c r="W83" s="2"/>
      <c r="X83" s="4"/>
      <c r="Y83" s="16"/>
      <c r="Z83" s="1"/>
      <c r="AA83" s="1"/>
      <c r="AB83" s="1"/>
    </row>
    <row r="84" spans="1:28" outlineLevel="2" x14ac:dyDescent="0.35">
      <c r="A84" s="1"/>
      <c r="B84" s="33"/>
      <c r="C84" s="73"/>
      <c r="D84" s="4"/>
      <c r="E84" s="5"/>
      <c r="F84" s="5"/>
      <c r="G84" s="4"/>
      <c r="H84" s="171"/>
      <c r="I84" s="187" t="s">
        <v>323</v>
      </c>
      <c r="J84" s="189"/>
      <c r="K84" s="187" t="s">
        <v>322</v>
      </c>
      <c r="L84" s="189"/>
      <c r="M84" s="189"/>
      <c r="N84" s="189"/>
      <c r="O84" s="187" t="s">
        <v>317</v>
      </c>
      <c r="P84" s="187" t="b">
        <v>0</v>
      </c>
      <c r="Q84" s="231" t="str">
        <f t="shared" si="4"/>
        <v>bd</v>
      </c>
      <c r="R84" s="2"/>
      <c r="S84" s="2"/>
      <c r="T84" s="2"/>
      <c r="U84" s="2"/>
      <c r="V84" s="2"/>
      <c r="W84" s="2"/>
      <c r="X84" s="4"/>
      <c r="Y84" s="16"/>
      <c r="Z84" s="1"/>
      <c r="AA84" s="1"/>
      <c r="AB84" s="1"/>
    </row>
    <row r="85" spans="1:28" outlineLevel="2" x14ac:dyDescent="0.35">
      <c r="A85" s="1"/>
      <c r="B85" s="33"/>
      <c r="C85" s="73"/>
      <c r="D85" s="4"/>
      <c r="E85" s="5"/>
      <c r="F85" s="5"/>
      <c r="G85" s="4"/>
      <c r="H85" s="171"/>
      <c r="I85" s="187" t="s">
        <v>325</v>
      </c>
      <c r="J85" s="189"/>
      <c r="K85" s="187" t="s">
        <v>324</v>
      </c>
      <c r="L85" s="189"/>
      <c r="M85" s="189"/>
      <c r="N85" s="189"/>
      <c r="O85" s="187" t="s">
        <v>319</v>
      </c>
      <c r="P85" s="187" t="b">
        <v>0</v>
      </c>
      <c r="Q85" s="231" t="str">
        <f t="shared" si="4"/>
        <v>f</v>
      </c>
      <c r="R85" s="2"/>
      <c r="S85" s="2"/>
      <c r="T85" s="2"/>
      <c r="U85" s="2"/>
      <c r="V85" s="2"/>
      <c r="W85" s="2"/>
      <c r="X85" s="4"/>
      <c r="Y85" s="16"/>
      <c r="Z85" s="1"/>
      <c r="AA85" s="1"/>
      <c r="AB85" s="1"/>
    </row>
    <row r="86" spans="1:28" outlineLevel="2" x14ac:dyDescent="0.35">
      <c r="A86" s="1"/>
      <c r="B86" s="33"/>
      <c r="C86" s="73"/>
      <c r="D86" s="4"/>
      <c r="E86" s="5"/>
      <c r="F86" s="5"/>
      <c r="G86" s="4"/>
      <c r="H86" s="171"/>
      <c r="I86" s="187" t="s">
        <v>327</v>
      </c>
      <c r="J86" s="189"/>
      <c r="K86" s="187" t="s">
        <v>326</v>
      </c>
      <c r="L86" s="189"/>
      <c r="M86" s="189"/>
      <c r="N86" s="189"/>
      <c r="O86" s="187" t="s">
        <v>321</v>
      </c>
      <c r="P86" s="187" t="b">
        <v>0</v>
      </c>
      <c r="Q86" s="231" t="str">
        <f t="shared" si="4"/>
        <v>h</v>
      </c>
      <c r="R86" s="2"/>
      <c r="S86" s="2"/>
      <c r="T86" s="2"/>
      <c r="U86" s="2"/>
      <c r="V86" s="2"/>
      <c r="W86" s="2"/>
      <c r="X86" s="4"/>
      <c r="Y86" s="16"/>
      <c r="Z86" s="1"/>
      <c r="AA86" s="1"/>
      <c r="AB86" s="1"/>
    </row>
    <row r="87" spans="1:28" outlineLevel="2" x14ac:dyDescent="0.35">
      <c r="A87" s="1"/>
      <c r="B87" s="33"/>
      <c r="C87" s="73"/>
      <c r="D87" s="4"/>
      <c r="E87" s="5"/>
      <c r="F87" s="5"/>
      <c r="G87" s="4"/>
      <c r="H87" s="171"/>
      <c r="I87" s="187" t="s">
        <v>329</v>
      </c>
      <c r="J87" s="189"/>
      <c r="K87" s="187" t="s">
        <v>328</v>
      </c>
      <c r="L87" s="189"/>
      <c r="M87" s="189"/>
      <c r="N87" s="189"/>
      <c r="O87" s="187" t="s">
        <v>323</v>
      </c>
      <c r="P87" s="187" t="b">
        <v>0</v>
      </c>
      <c r="Q87" s="231" t="str">
        <f t="shared" si="4"/>
        <v>i</v>
      </c>
      <c r="R87" s="2"/>
      <c r="S87" s="2"/>
      <c r="T87" s="2"/>
      <c r="U87" s="2"/>
      <c r="V87" s="2"/>
      <c r="W87" s="2"/>
      <c r="X87" s="4"/>
      <c r="Y87" s="16"/>
      <c r="Z87" s="1"/>
      <c r="AA87" s="1"/>
      <c r="AB87" s="1"/>
    </row>
    <row r="88" spans="1:28" outlineLevel="2" x14ac:dyDescent="0.35">
      <c r="A88" s="1"/>
      <c r="B88" s="33"/>
      <c r="C88" s="73"/>
      <c r="D88" s="4"/>
      <c r="E88" s="5"/>
      <c r="F88" s="5"/>
      <c r="G88" s="4"/>
      <c r="H88" s="171"/>
      <c r="I88" s="187" t="s">
        <v>331</v>
      </c>
      <c r="J88" s="189"/>
      <c r="K88" s="187" t="s">
        <v>366</v>
      </c>
      <c r="L88" s="189"/>
      <c r="M88" s="189"/>
      <c r="N88" s="189"/>
      <c r="O88" s="187" t="s">
        <v>322</v>
      </c>
      <c r="P88" s="187" t="b">
        <v>0</v>
      </c>
      <c r="Q88" s="231" t="str">
        <f t="shared" si="4"/>
        <v>j</v>
      </c>
      <c r="R88" s="2"/>
      <c r="S88" s="2"/>
      <c r="T88" s="2"/>
      <c r="U88" s="2"/>
      <c r="V88" s="2"/>
      <c r="W88" s="2"/>
      <c r="X88" s="4"/>
      <c r="Y88" s="16"/>
      <c r="Z88" s="1"/>
      <c r="AA88" s="1"/>
      <c r="AB88" s="1"/>
    </row>
    <row r="89" spans="1:28" outlineLevel="2" x14ac:dyDescent="0.35">
      <c r="A89" s="1"/>
      <c r="B89" s="33"/>
      <c r="C89" s="73"/>
      <c r="D89" s="4"/>
      <c r="E89" s="5"/>
      <c r="F89" s="5"/>
      <c r="G89" s="4"/>
      <c r="H89" s="171"/>
      <c r="I89" s="187" t="s">
        <v>333</v>
      </c>
      <c r="J89" s="189"/>
      <c r="K89" s="187" t="s">
        <v>330</v>
      </c>
      <c r="L89" s="189"/>
      <c r="M89" s="189"/>
      <c r="N89" s="189"/>
      <c r="O89" s="187" t="s">
        <v>324</v>
      </c>
      <c r="P89" s="187" t="b">
        <v>0</v>
      </c>
      <c r="Q89" s="231" t="str">
        <f t="shared" si="4"/>
        <v>jc</v>
      </c>
      <c r="R89" s="2"/>
      <c r="S89" s="2"/>
      <c r="T89" s="2"/>
      <c r="U89" s="2"/>
      <c r="V89" s="2"/>
      <c r="W89" s="2"/>
      <c r="X89" s="4"/>
      <c r="Y89" s="16"/>
      <c r="Z89" s="1"/>
      <c r="AA89" s="1"/>
      <c r="AB89" s="1"/>
    </row>
    <row r="90" spans="1:28" outlineLevel="2" x14ac:dyDescent="0.35">
      <c r="A90" s="1"/>
      <c r="B90" s="33"/>
      <c r="C90" s="73"/>
      <c r="D90" s="4"/>
      <c r="E90" s="5"/>
      <c r="F90" s="5"/>
      <c r="G90" s="4"/>
      <c r="H90" s="171"/>
      <c r="I90" s="187" t="s">
        <v>335</v>
      </c>
      <c r="J90" s="189"/>
      <c r="K90" s="187" t="s">
        <v>332</v>
      </c>
      <c r="L90" s="189"/>
      <c r="M90" s="189"/>
      <c r="N90" s="189"/>
      <c r="O90" s="187" t="s">
        <v>326</v>
      </c>
      <c r="P90" s="187" t="b">
        <v>0</v>
      </c>
      <c r="Q90" s="231" t="str">
        <f t="shared" si="4"/>
        <v>jr</v>
      </c>
      <c r="R90" s="2"/>
      <c r="S90" s="2"/>
      <c r="T90" s="2"/>
      <c r="U90" s="2"/>
      <c r="V90" s="2"/>
      <c r="W90" s="2"/>
      <c r="X90" s="4"/>
      <c r="Y90" s="16"/>
      <c r="Z90" s="1"/>
      <c r="AA90" s="1"/>
      <c r="AB90" s="1"/>
    </row>
    <row r="91" spans="1:28" outlineLevel="2" x14ac:dyDescent="0.35">
      <c r="A91" s="1"/>
      <c r="B91" s="33"/>
      <c r="C91" s="73"/>
      <c r="D91" s="4"/>
      <c r="E91" s="5"/>
      <c r="F91" s="5"/>
      <c r="G91" s="4"/>
      <c r="H91" s="171"/>
      <c r="I91" s="187" t="s">
        <v>337</v>
      </c>
      <c r="J91" s="189"/>
      <c r="K91" s="187" t="s">
        <v>334</v>
      </c>
      <c r="L91" s="189"/>
      <c r="M91" s="189"/>
      <c r="N91" s="189"/>
      <c r="O91" s="187" t="s">
        <v>325</v>
      </c>
      <c r="P91" s="187" t="b">
        <v>0</v>
      </c>
      <c r="Q91" s="231" t="str">
        <f t="shared" si="4"/>
        <v>k</v>
      </c>
      <c r="R91" s="2"/>
      <c r="S91" s="2"/>
      <c r="T91" s="2"/>
      <c r="U91" s="2"/>
      <c r="V91" s="2"/>
      <c r="W91" s="2"/>
      <c r="X91" s="4"/>
      <c r="Y91" s="16"/>
      <c r="Z91" s="1"/>
      <c r="AA91" s="1"/>
      <c r="AB91" s="1"/>
    </row>
    <row r="92" spans="1:28" outlineLevel="2" x14ac:dyDescent="0.35">
      <c r="A92" s="1"/>
      <c r="B92" s="33"/>
      <c r="C92" s="73"/>
      <c r="D92" s="4"/>
      <c r="E92" s="5"/>
      <c r="F92" s="5"/>
      <c r="G92" s="4"/>
      <c r="H92" s="171"/>
      <c r="I92" s="187" t="s">
        <v>339</v>
      </c>
      <c r="J92" s="189"/>
      <c r="K92" s="187" t="s">
        <v>336</v>
      </c>
      <c r="L92" s="189"/>
      <c r="M92" s="189"/>
      <c r="N92" s="189"/>
      <c r="O92" s="187" t="s">
        <v>327</v>
      </c>
      <c r="P92" s="187" t="b">
        <v>0</v>
      </c>
      <c r="Q92" s="231" t="str">
        <f t="shared" si="4"/>
        <v>l</v>
      </c>
      <c r="R92" s="2"/>
      <c r="S92" s="2"/>
      <c r="T92" s="2"/>
      <c r="U92" s="2"/>
      <c r="V92" s="2"/>
      <c r="W92" s="2"/>
      <c r="X92" s="4"/>
      <c r="Y92" s="16"/>
      <c r="Z92" s="1"/>
      <c r="AA92" s="1"/>
      <c r="AB92" s="1"/>
    </row>
    <row r="93" spans="1:28" outlineLevel="2" x14ac:dyDescent="0.35">
      <c r="A93" s="1"/>
      <c r="B93" s="33"/>
      <c r="C93" s="73"/>
      <c r="D93" s="4"/>
      <c r="E93" s="5"/>
      <c r="F93" s="5"/>
      <c r="G93" s="4"/>
      <c r="H93" s="171"/>
      <c r="I93" s="187" t="s">
        <v>341</v>
      </c>
      <c r="J93" s="189"/>
      <c r="K93" s="187" t="s">
        <v>338</v>
      </c>
      <c r="L93" s="189"/>
      <c r="M93" s="189"/>
      <c r="N93" s="189"/>
      <c r="O93" s="187" t="s">
        <v>320</v>
      </c>
      <c r="P93" s="187" t="b">
        <v>0</v>
      </c>
      <c r="Q93" s="231" t="str">
        <f t="shared" si="4"/>
        <v>m</v>
      </c>
      <c r="R93" s="2"/>
      <c r="S93" s="2"/>
      <c r="T93" s="2"/>
      <c r="U93" s="2"/>
      <c r="V93" s="2"/>
      <c r="W93" s="2"/>
      <c r="X93" s="4"/>
      <c r="Y93" s="16"/>
      <c r="Z93" s="1"/>
      <c r="AA93" s="1"/>
      <c r="AB93" s="1"/>
    </row>
    <row r="94" spans="1:28" outlineLevel="2" x14ac:dyDescent="0.35">
      <c r="A94" s="1"/>
      <c r="B94" s="33"/>
      <c r="C94" s="73"/>
      <c r="D94" s="4"/>
      <c r="E94" s="5"/>
      <c r="F94" s="5"/>
      <c r="G94" s="4"/>
      <c r="H94" s="171"/>
      <c r="I94" s="187" t="s">
        <v>343</v>
      </c>
      <c r="J94" s="189"/>
      <c r="K94" s="187" t="s">
        <v>340</v>
      </c>
      <c r="L94" s="189"/>
      <c r="M94" s="189"/>
      <c r="N94" s="189"/>
      <c r="O94" s="187" t="s">
        <v>329</v>
      </c>
      <c r="P94" s="187" t="b">
        <v>0</v>
      </c>
      <c r="Q94" s="231" t="str">
        <f t="shared" si="4"/>
        <v>o</v>
      </c>
      <c r="R94" s="2"/>
      <c r="S94" s="2"/>
      <c r="T94" s="2"/>
      <c r="U94" s="2"/>
      <c r="V94" s="2"/>
      <c r="W94" s="2"/>
      <c r="X94" s="4"/>
      <c r="Y94" s="16"/>
      <c r="Z94" s="1"/>
      <c r="AA94" s="1"/>
      <c r="AB94" s="1"/>
    </row>
    <row r="95" spans="1:28" outlineLevel="2" x14ac:dyDescent="0.35">
      <c r="A95" s="1"/>
      <c r="B95" s="33"/>
      <c r="C95" s="73"/>
      <c r="D95" s="4"/>
      <c r="E95" s="5"/>
      <c r="F95" s="5"/>
      <c r="G95" s="4"/>
      <c r="H95" s="171"/>
      <c r="I95" s="187" t="s">
        <v>345</v>
      </c>
      <c r="J95" s="189"/>
      <c r="K95" s="187" t="s">
        <v>342</v>
      </c>
      <c r="L95" s="189"/>
      <c r="M95" s="189"/>
      <c r="N95" s="189"/>
      <c r="O95" s="187" t="s">
        <v>331</v>
      </c>
      <c r="P95" s="187" t="b">
        <v>0</v>
      </c>
      <c r="Q95" s="231" t="str">
        <f t="shared" si="4"/>
        <v>od</v>
      </c>
      <c r="R95" s="2"/>
      <c r="S95" s="2"/>
      <c r="T95" s="2"/>
      <c r="U95" s="2"/>
      <c r="V95" s="2"/>
      <c r="W95" s="2"/>
      <c r="X95" s="4"/>
      <c r="Y95" s="16"/>
      <c r="Z95" s="1"/>
      <c r="AA95" s="1"/>
      <c r="AB95" s="1"/>
    </row>
    <row r="96" spans="1:28" outlineLevel="2" x14ac:dyDescent="0.35">
      <c r="A96" s="1"/>
      <c r="B96" s="33"/>
      <c r="C96" s="73"/>
      <c r="D96" s="4"/>
      <c r="E96" s="5"/>
      <c r="F96" s="5"/>
      <c r="G96" s="4"/>
      <c r="H96" s="171"/>
      <c r="I96" s="188" t="s">
        <v>347</v>
      </c>
      <c r="J96" s="189"/>
      <c r="K96" s="187" t="s">
        <v>344</v>
      </c>
      <c r="L96" s="189"/>
      <c r="M96" s="189"/>
      <c r="N96" s="189"/>
      <c r="O96" s="187" t="s">
        <v>333</v>
      </c>
      <c r="P96" s="187" t="b">
        <v>0</v>
      </c>
      <c r="Q96" s="231" t="str">
        <f t="shared" si="4"/>
        <v>of</v>
      </c>
      <c r="R96" s="2"/>
      <c r="S96" s="2"/>
      <c r="T96" s="2"/>
      <c r="U96" s="2"/>
      <c r="V96" s="2"/>
      <c r="W96" s="2"/>
      <c r="X96" s="4"/>
      <c r="Y96" s="16"/>
      <c r="Z96" s="1"/>
      <c r="AA96" s="1"/>
      <c r="AB96" s="1"/>
    </row>
    <row r="97" spans="1:28" outlineLevel="2" x14ac:dyDescent="0.35">
      <c r="A97" s="1"/>
      <c r="B97" s="33"/>
      <c r="C97" s="73"/>
      <c r="D97" s="4"/>
      <c r="E97" s="5"/>
      <c r="F97" s="5"/>
      <c r="G97" s="4"/>
      <c r="H97" s="2"/>
      <c r="I97" s="53"/>
      <c r="J97" s="2"/>
      <c r="K97" s="187" t="s">
        <v>346</v>
      </c>
      <c r="L97" s="189"/>
      <c r="M97" s="189"/>
      <c r="N97" s="189"/>
      <c r="O97" s="187" t="s">
        <v>335</v>
      </c>
      <c r="P97" s="187" t="b">
        <v>0</v>
      </c>
      <c r="Q97" s="231" t="str">
        <f t="shared" si="4"/>
        <v>r</v>
      </c>
      <c r="R97" s="2"/>
      <c r="S97" s="2"/>
      <c r="T97" s="2"/>
      <c r="U97" s="2"/>
      <c r="V97" s="2"/>
      <c r="W97" s="2"/>
      <c r="X97" s="4"/>
      <c r="Y97" s="16"/>
      <c r="Z97" s="1"/>
      <c r="AA97" s="1"/>
      <c r="AB97" s="1"/>
    </row>
    <row r="98" spans="1:28" outlineLevel="2" x14ac:dyDescent="0.35">
      <c r="A98" s="1"/>
      <c r="B98" s="33"/>
      <c r="C98" s="73"/>
      <c r="D98" s="4"/>
      <c r="E98" s="5"/>
      <c r="F98" s="5"/>
      <c r="G98" s="4"/>
      <c r="H98" s="2"/>
      <c r="I98" s="2"/>
      <c r="J98" s="2"/>
      <c r="K98" s="188" t="s">
        <v>348</v>
      </c>
      <c r="L98" s="171"/>
      <c r="M98" s="171"/>
      <c r="N98" s="171"/>
      <c r="O98" s="187" t="s">
        <v>337</v>
      </c>
      <c r="P98" s="187" t="b">
        <v>0</v>
      </c>
      <c r="Q98" s="231" t="str">
        <f t="shared" si="4"/>
        <v>rd</v>
      </c>
      <c r="R98" s="2"/>
      <c r="S98" s="2"/>
      <c r="T98" s="2"/>
      <c r="U98" s="2"/>
      <c r="V98" s="2"/>
      <c r="W98" s="2"/>
      <c r="X98" s="4"/>
      <c r="Y98" s="16"/>
      <c r="Z98" s="1"/>
      <c r="AA98" s="1"/>
      <c r="AB98" s="1"/>
    </row>
    <row r="99" spans="1:28" outlineLevel="2" x14ac:dyDescent="0.35">
      <c r="A99" s="1"/>
      <c r="B99" s="33"/>
      <c r="C99" s="73"/>
      <c r="D99" s="4"/>
      <c r="E99" s="5"/>
      <c r="F99" s="5"/>
      <c r="G99" s="4"/>
      <c r="H99" s="2"/>
      <c r="I99" s="2"/>
      <c r="J99" s="2"/>
      <c r="K99" s="53"/>
      <c r="L99" s="171"/>
      <c r="M99" s="171"/>
      <c r="N99" s="171"/>
      <c r="O99" s="187" t="s">
        <v>328</v>
      </c>
      <c r="P99" s="187" t="b">
        <v>0</v>
      </c>
      <c r="Q99" s="231" t="str">
        <f t="shared" si="4"/>
        <v>s</v>
      </c>
      <c r="R99" s="2"/>
      <c r="S99" s="2"/>
      <c r="T99" s="2"/>
      <c r="U99" s="2"/>
      <c r="V99" s="2"/>
      <c r="W99" s="2"/>
      <c r="X99" s="4"/>
      <c r="Y99" s="16"/>
      <c r="Z99" s="1"/>
      <c r="AA99" s="1"/>
      <c r="AB99" s="1"/>
    </row>
    <row r="100" spans="1:28" outlineLevel="2" x14ac:dyDescent="0.35">
      <c r="A100" s="1"/>
      <c r="B100" s="33"/>
      <c r="C100" s="73"/>
      <c r="D100" s="4"/>
      <c r="E100" s="5"/>
      <c r="F100" s="5"/>
      <c r="G100" s="4"/>
      <c r="H100" s="2"/>
      <c r="I100" s="2"/>
      <c r="J100" s="2"/>
      <c r="K100" s="53"/>
      <c r="L100" s="171"/>
      <c r="M100" s="171"/>
      <c r="N100" s="171"/>
      <c r="O100" s="187" t="s">
        <v>366</v>
      </c>
      <c r="P100" s="187" t="b">
        <v>0</v>
      </c>
      <c r="Q100" s="231" t="str">
        <f t="shared" si="4"/>
        <v>sp</v>
      </c>
      <c r="R100" s="2"/>
      <c r="S100" s="2"/>
      <c r="T100" s="2"/>
      <c r="U100" s="2"/>
      <c r="V100" s="2"/>
      <c r="W100" s="2"/>
      <c r="X100" s="4"/>
      <c r="Y100" s="16"/>
      <c r="Z100" s="1"/>
      <c r="AA100" s="1"/>
      <c r="AB100" s="1"/>
    </row>
    <row r="101" spans="1:28" outlineLevel="2" x14ac:dyDescent="0.35">
      <c r="A101" s="1"/>
      <c r="B101" s="33"/>
      <c r="C101" s="73"/>
      <c r="D101" s="4"/>
      <c r="E101" s="5"/>
      <c r="F101" s="5"/>
      <c r="G101" s="4"/>
      <c r="H101" s="2"/>
      <c r="I101" s="2"/>
      <c r="J101" s="2"/>
      <c r="K101" s="2"/>
      <c r="L101" s="171"/>
      <c r="M101" s="171"/>
      <c r="N101" s="171"/>
      <c r="O101" s="187" t="s">
        <v>330</v>
      </c>
      <c r="P101" s="187" t="b">
        <v>0</v>
      </c>
      <c r="Q101" s="231" t="str">
        <f t="shared" si="4"/>
        <v>sr</v>
      </c>
      <c r="R101" s="2"/>
      <c r="S101" s="2"/>
      <c r="T101" s="2"/>
      <c r="U101" s="2"/>
      <c r="V101" s="2"/>
      <c r="W101" s="2"/>
      <c r="X101" s="4"/>
      <c r="Y101" s="16"/>
      <c r="Z101" s="1"/>
      <c r="AA101" s="1"/>
      <c r="AB101" s="1"/>
    </row>
    <row r="102" spans="1:28" outlineLevel="2" x14ac:dyDescent="0.35">
      <c r="A102" s="1"/>
      <c r="B102" s="33"/>
      <c r="C102" s="73"/>
      <c r="D102" s="4"/>
      <c r="E102" s="5"/>
      <c r="F102" s="5"/>
      <c r="G102" s="4"/>
      <c r="H102" s="2"/>
      <c r="I102" s="2"/>
      <c r="J102" s="2"/>
      <c r="K102" s="2"/>
      <c r="L102" s="171"/>
      <c r="M102" s="171"/>
      <c r="N102" s="171"/>
      <c r="O102" s="187" t="s">
        <v>332</v>
      </c>
      <c r="P102" s="187" t="b">
        <v>0</v>
      </c>
      <c r="Q102" s="231" t="str">
        <f t="shared" si="4"/>
        <v>t</v>
      </c>
      <c r="R102" s="2"/>
      <c r="S102" s="2"/>
      <c r="T102" s="2"/>
      <c r="U102" s="2"/>
      <c r="V102" s="2"/>
      <c r="W102" s="2"/>
      <c r="X102" s="4"/>
      <c r="Y102" s="16"/>
      <c r="Z102" s="1"/>
      <c r="AA102" s="1"/>
      <c r="AB102" s="1"/>
    </row>
    <row r="103" spans="1:28" outlineLevel="2" x14ac:dyDescent="0.35">
      <c r="A103" s="1"/>
      <c r="B103" s="33"/>
      <c r="C103" s="73"/>
      <c r="D103" s="4"/>
      <c r="E103" s="5"/>
      <c r="F103" s="5"/>
      <c r="G103" s="4"/>
      <c r="H103" s="2"/>
      <c r="I103" s="2"/>
      <c r="J103" s="2"/>
      <c r="K103" s="2"/>
      <c r="L103" s="171"/>
      <c r="M103" s="171"/>
      <c r="N103" s="171"/>
      <c r="O103" s="187" t="s">
        <v>334</v>
      </c>
      <c r="P103" s="187" t="b">
        <v>0</v>
      </c>
      <c r="Q103" s="231" t="str">
        <f t="shared" si="4"/>
        <v>tc</v>
      </c>
      <c r="R103" s="2"/>
      <c r="S103" s="2"/>
      <c r="T103" s="2"/>
      <c r="U103" s="2"/>
      <c r="V103" s="2"/>
      <c r="W103" s="2"/>
      <c r="X103" s="4"/>
      <c r="Y103" s="16"/>
      <c r="Z103" s="1"/>
      <c r="AA103" s="1"/>
      <c r="AB103" s="1"/>
    </row>
    <row r="104" spans="1:28" outlineLevel="2" x14ac:dyDescent="0.35">
      <c r="A104" s="1"/>
      <c r="B104" s="33"/>
      <c r="C104" s="73"/>
      <c r="D104" s="4"/>
      <c r="E104" s="5"/>
      <c r="F104" s="5"/>
      <c r="G104" s="4"/>
      <c r="H104" s="2"/>
      <c r="I104" s="2"/>
      <c r="J104" s="2"/>
      <c r="K104" s="2"/>
      <c r="L104" s="171"/>
      <c r="M104" s="171"/>
      <c r="N104" s="171"/>
      <c r="O104" s="187" t="s">
        <v>336</v>
      </c>
      <c r="P104" s="187" t="b">
        <v>0</v>
      </c>
      <c r="Q104" s="231" t="str">
        <f t="shared" si="4"/>
        <v>tr</v>
      </c>
      <c r="R104" s="2"/>
      <c r="S104" s="2"/>
      <c r="T104" s="2"/>
      <c r="U104" s="2"/>
      <c r="V104" s="2"/>
      <c r="W104" s="2"/>
      <c r="X104" s="4"/>
      <c r="Y104" s="16"/>
      <c r="Z104" s="1"/>
      <c r="AA104" s="1"/>
      <c r="AB104" s="1"/>
    </row>
    <row r="105" spans="1:28" outlineLevel="2" x14ac:dyDescent="0.35">
      <c r="A105" s="1"/>
      <c r="B105" s="33"/>
      <c r="C105" s="73"/>
      <c r="D105" s="4"/>
      <c r="E105" s="5"/>
      <c r="F105" s="5"/>
      <c r="G105" s="4"/>
      <c r="H105" s="2"/>
      <c r="I105" s="2"/>
      <c r="J105" s="2"/>
      <c r="K105" s="2"/>
      <c r="L105" s="171"/>
      <c r="M105" s="171"/>
      <c r="N105" s="171"/>
      <c r="O105" s="187" t="s">
        <v>338</v>
      </c>
      <c r="P105" s="187" t="b">
        <v>0</v>
      </c>
      <c r="Q105" s="231" t="str">
        <f t="shared" si="4"/>
        <v>u</v>
      </c>
      <c r="R105" s="2"/>
      <c r="S105" s="2"/>
      <c r="T105" s="2"/>
      <c r="U105" s="2"/>
      <c r="V105" s="2"/>
      <c r="W105" s="2"/>
      <c r="X105" s="4"/>
      <c r="Y105" s="16"/>
      <c r="Z105" s="1"/>
      <c r="AA105" s="1"/>
      <c r="AB105" s="1"/>
    </row>
    <row r="106" spans="1:28" outlineLevel="2" x14ac:dyDescent="0.35">
      <c r="A106" s="1"/>
      <c r="B106" s="33"/>
      <c r="C106" s="73"/>
      <c r="D106" s="4"/>
      <c r="E106" s="5"/>
      <c r="F106" s="5"/>
      <c r="G106" s="4"/>
      <c r="H106" s="2"/>
      <c r="I106" s="2"/>
      <c r="J106" s="2"/>
      <c r="K106" s="2"/>
      <c r="L106" s="171"/>
      <c r="M106" s="171"/>
      <c r="N106" s="171"/>
      <c r="O106" s="187" t="s">
        <v>340</v>
      </c>
      <c r="P106" s="187" t="b">
        <v>0</v>
      </c>
      <c r="Q106" s="231" t="str">
        <f t="shared" si="4"/>
        <v>uc</v>
      </c>
      <c r="R106" s="2"/>
      <c r="S106" s="2"/>
      <c r="T106" s="2"/>
      <c r="U106" s="2"/>
      <c r="V106" s="2"/>
      <c r="W106" s="2"/>
      <c r="X106" s="4"/>
      <c r="Y106" s="16"/>
      <c r="Z106" s="1"/>
      <c r="AA106" s="1"/>
      <c r="AB106" s="1"/>
    </row>
    <row r="107" spans="1:28" outlineLevel="2" x14ac:dyDescent="0.35">
      <c r="A107" s="1"/>
      <c r="B107" s="33"/>
      <c r="C107" s="73"/>
      <c r="D107" s="4"/>
      <c r="E107" s="5"/>
      <c r="F107" s="5"/>
      <c r="G107" s="4"/>
      <c r="H107" s="2"/>
      <c r="I107" s="2"/>
      <c r="J107" s="2"/>
      <c r="K107" s="2"/>
      <c r="L107" s="171"/>
      <c r="M107" s="171"/>
      <c r="N107" s="171"/>
      <c r="O107" s="187" t="s">
        <v>342</v>
      </c>
      <c r="P107" s="187" t="b">
        <v>0</v>
      </c>
      <c r="Q107" s="231" t="str">
        <f t="shared" si="4"/>
        <v>ur</v>
      </c>
      <c r="R107" s="2"/>
      <c r="S107" s="2"/>
      <c r="T107" s="2"/>
      <c r="U107" s="2"/>
      <c r="V107" s="2"/>
      <c r="W107" s="2"/>
      <c r="X107" s="4"/>
      <c r="Y107" s="16"/>
      <c r="Z107" s="1"/>
      <c r="AA107" s="1"/>
      <c r="AB107" s="1"/>
    </row>
    <row r="108" spans="1:28" outlineLevel="2" x14ac:dyDescent="0.35">
      <c r="A108" s="1"/>
      <c r="B108" s="33"/>
      <c r="C108" s="73"/>
      <c r="D108" s="4"/>
      <c r="E108" s="5"/>
      <c r="F108" s="5"/>
      <c r="G108" s="4"/>
      <c r="H108" s="2"/>
      <c r="I108" s="2"/>
      <c r="J108" s="2"/>
      <c r="K108" s="2"/>
      <c r="L108" s="171"/>
      <c r="M108" s="171"/>
      <c r="N108" s="171"/>
      <c r="O108" s="187" t="s">
        <v>339</v>
      </c>
      <c r="P108" s="187" t="b">
        <v>0</v>
      </c>
      <c r="Q108" s="231" t="str">
        <f t="shared" si="4"/>
        <v>v</v>
      </c>
      <c r="R108" s="2"/>
      <c r="S108" s="2"/>
      <c r="T108" s="2"/>
      <c r="U108" s="2"/>
      <c r="V108" s="2"/>
      <c r="W108" s="2"/>
      <c r="X108" s="4"/>
      <c r="Y108" s="16"/>
      <c r="Z108" s="1"/>
      <c r="AA108" s="1"/>
      <c r="AB108" s="1"/>
    </row>
    <row r="109" spans="1:28" outlineLevel="2" x14ac:dyDescent="0.35">
      <c r="A109" s="1"/>
      <c r="B109" s="33"/>
      <c r="C109" s="73"/>
      <c r="D109" s="4"/>
      <c r="E109" s="5"/>
      <c r="F109" s="5"/>
      <c r="G109" s="4"/>
      <c r="H109" s="2"/>
      <c r="I109" s="2"/>
      <c r="J109" s="2"/>
      <c r="K109" s="2"/>
      <c r="L109" s="171"/>
      <c r="M109" s="171"/>
      <c r="N109" s="171"/>
      <c r="O109" s="187" t="s">
        <v>341</v>
      </c>
      <c r="P109" s="187" t="b">
        <v>0</v>
      </c>
      <c r="Q109" s="231" t="str">
        <f t="shared" si="4"/>
        <v>w</v>
      </c>
      <c r="R109" s="2"/>
      <c r="S109" s="2"/>
      <c r="T109" s="2"/>
      <c r="U109" s="2"/>
      <c r="V109" s="2"/>
      <c r="W109" s="2"/>
      <c r="X109" s="4"/>
      <c r="Y109" s="16"/>
      <c r="Z109" s="1"/>
      <c r="AA109" s="1"/>
      <c r="AB109" s="1"/>
    </row>
    <row r="110" spans="1:28" outlineLevel="2" x14ac:dyDescent="0.35">
      <c r="A110" s="1"/>
      <c r="B110" s="33"/>
      <c r="C110" s="73"/>
      <c r="D110" s="4"/>
      <c r="E110" s="5"/>
      <c r="F110" s="5"/>
      <c r="G110" s="4"/>
      <c r="H110" s="2"/>
      <c r="I110" s="2"/>
      <c r="J110" s="2"/>
      <c r="K110" s="2"/>
      <c r="L110" s="171"/>
      <c r="M110" s="171"/>
      <c r="N110" s="171"/>
      <c r="O110" s="187" t="s">
        <v>343</v>
      </c>
      <c r="P110" s="187" t="b">
        <v>0</v>
      </c>
      <c r="Q110" s="231" t="str">
        <f t="shared" si="4"/>
        <v>wd</v>
      </c>
      <c r="R110" s="2"/>
      <c r="S110" s="2"/>
      <c r="T110" s="2"/>
      <c r="U110" s="2"/>
      <c r="V110" s="2"/>
      <c r="W110" s="2"/>
      <c r="X110" s="4"/>
      <c r="Y110" s="16"/>
      <c r="Z110" s="1"/>
      <c r="AA110" s="1"/>
      <c r="AB110" s="1"/>
    </row>
    <row r="111" spans="1:28" outlineLevel="2" x14ac:dyDescent="0.35">
      <c r="A111" s="1"/>
      <c r="B111" s="33"/>
      <c r="C111" s="73">
        <f t="shared" si="3"/>
        <v>3</v>
      </c>
      <c r="D111" s="4"/>
      <c r="E111" s="5"/>
      <c r="F111" s="5"/>
      <c r="G111" s="4"/>
      <c r="H111" s="2"/>
      <c r="I111" s="2"/>
      <c r="J111" s="2"/>
      <c r="K111" s="2"/>
      <c r="L111" s="171"/>
      <c r="M111" s="171"/>
      <c r="N111" s="171"/>
      <c r="O111" s="187" t="s">
        <v>344</v>
      </c>
      <c r="P111" s="187" t="b">
        <v>0</v>
      </c>
      <c r="Q111" s="231" t="str">
        <f t="shared" si="4"/>
        <v>x</v>
      </c>
      <c r="R111" s="2"/>
      <c r="S111" s="2"/>
      <c r="T111" s="2"/>
      <c r="U111" s="2"/>
      <c r="V111" s="2"/>
      <c r="W111" s="2"/>
      <c r="X111" s="4"/>
      <c r="Y111" s="16"/>
      <c r="Z111" s="1"/>
      <c r="AA111" s="1"/>
      <c r="AB111" s="1"/>
    </row>
    <row r="112" spans="1:28" outlineLevel="2" x14ac:dyDescent="0.35">
      <c r="A112" s="1"/>
      <c r="B112" s="33"/>
      <c r="C112" s="73">
        <f t="shared" si="3"/>
        <v>3</v>
      </c>
      <c r="D112" s="4"/>
      <c r="E112" s="5"/>
      <c r="F112" s="5"/>
      <c r="G112" s="4"/>
      <c r="H112" s="2"/>
      <c r="I112" s="2"/>
      <c r="J112" s="2"/>
      <c r="K112" s="2"/>
      <c r="L112" s="171"/>
      <c r="M112" s="171"/>
      <c r="N112" s="171"/>
      <c r="O112" s="187" t="s">
        <v>346</v>
      </c>
      <c r="P112" s="187" t="b">
        <v>0</v>
      </c>
      <c r="Q112" s="231" t="str">
        <f t="shared" si="4"/>
        <v>xc</v>
      </c>
      <c r="R112" s="2"/>
      <c r="S112" s="2"/>
      <c r="T112" s="2"/>
      <c r="U112" s="2"/>
      <c r="V112" s="2"/>
      <c r="W112" s="2"/>
      <c r="X112" s="4"/>
      <c r="Y112" s="16"/>
      <c r="Z112" s="1"/>
      <c r="AA112" s="1"/>
      <c r="AB112" s="1"/>
    </row>
    <row r="113" spans="1:46" outlineLevel="2" x14ac:dyDescent="0.35">
      <c r="A113" s="1"/>
      <c r="B113" s="33"/>
      <c r="C113" s="73">
        <f t="shared" si="3"/>
        <v>3</v>
      </c>
      <c r="D113" s="4"/>
      <c r="E113" s="5"/>
      <c r="F113" s="5"/>
      <c r="G113" s="4"/>
      <c r="H113" s="2"/>
      <c r="I113" s="2"/>
      <c r="J113" s="2"/>
      <c r="K113" s="2"/>
      <c r="L113" s="171"/>
      <c r="M113" s="171"/>
      <c r="N113" s="171"/>
      <c r="O113" s="187" t="s">
        <v>348</v>
      </c>
      <c r="P113" s="187" t="b">
        <v>0</v>
      </c>
      <c r="Q113" s="231" t="str">
        <f t="shared" si="4"/>
        <v>xr</v>
      </c>
      <c r="R113" s="2"/>
      <c r="S113" s="2"/>
      <c r="T113" s="2"/>
      <c r="U113" s="2"/>
      <c r="V113" s="2"/>
      <c r="W113" s="2"/>
      <c r="X113" s="4"/>
      <c r="Y113" s="16"/>
      <c r="Z113" s="1"/>
      <c r="AA113" s="1"/>
      <c r="AB113" s="1"/>
    </row>
    <row r="114" spans="1:46" outlineLevel="2" x14ac:dyDescent="0.35">
      <c r="A114" s="1"/>
      <c r="B114" s="33"/>
      <c r="C114" s="73">
        <f t="shared" si="3"/>
        <v>3</v>
      </c>
      <c r="D114" s="4"/>
      <c r="E114" s="5"/>
      <c r="F114" s="5"/>
      <c r="G114" s="4"/>
      <c r="H114" s="2"/>
      <c r="I114" s="2"/>
      <c r="J114" s="2"/>
      <c r="K114" s="2"/>
      <c r="L114" s="171"/>
      <c r="M114" s="171"/>
      <c r="N114" s="171"/>
      <c r="O114" s="187" t="s">
        <v>345</v>
      </c>
      <c r="P114" s="187" t="b">
        <v>0</v>
      </c>
      <c r="Q114" s="231" t="str">
        <f t="shared" si="4"/>
        <v>z</v>
      </c>
      <c r="R114" s="2"/>
      <c r="S114" s="2"/>
      <c r="T114" s="2"/>
      <c r="U114" s="2"/>
      <c r="V114" s="2"/>
      <c r="W114" s="2"/>
      <c r="X114" s="4"/>
      <c r="Y114" s="16"/>
      <c r="Z114" s="1"/>
      <c r="AA114" s="1"/>
      <c r="AB114" s="1"/>
    </row>
    <row r="115" spans="1:46" outlineLevel="2" x14ac:dyDescent="0.35">
      <c r="A115" s="1"/>
      <c r="B115" s="33"/>
      <c r="C115" s="73">
        <f t="shared" si="3"/>
        <v>3</v>
      </c>
      <c r="D115" s="4"/>
      <c r="E115" s="5"/>
      <c r="F115" s="5"/>
      <c r="G115" s="4"/>
      <c r="H115" s="2"/>
      <c r="I115" s="2"/>
      <c r="J115" s="2"/>
      <c r="K115" s="2"/>
      <c r="L115" s="171"/>
      <c r="M115" s="171"/>
      <c r="N115" s="171"/>
      <c r="O115" s="188" t="s">
        <v>347</v>
      </c>
      <c r="P115" s="188" t="b">
        <v>0</v>
      </c>
      <c r="Q115" s="232" t="str">
        <f t="shared" si="4"/>
        <v>zd</v>
      </c>
      <c r="R115" s="2"/>
      <c r="S115" s="2"/>
      <c r="T115" s="2"/>
      <c r="U115" s="2"/>
      <c r="V115" s="2"/>
      <c r="W115" s="2"/>
      <c r="X115" s="4"/>
      <c r="Y115" s="16"/>
      <c r="Z115" s="1"/>
      <c r="AA115" s="1"/>
      <c r="AB115" s="1"/>
      <c r="AD115" s="2"/>
      <c r="AE115" s="2"/>
      <c r="AF115" s="2"/>
      <c r="AG115" s="2"/>
      <c r="AH115" s="2"/>
      <c r="AI115" s="2"/>
      <c r="AJ115" s="2"/>
      <c r="AK115" s="2"/>
      <c r="AL115" s="2"/>
      <c r="AM115" s="2"/>
      <c r="AN115" s="2"/>
      <c r="AO115" s="2"/>
      <c r="AP115" s="4"/>
      <c r="AQ115" s="82"/>
      <c r="AR115" s="1"/>
      <c r="AS115" s="1"/>
      <c r="AT115" s="1"/>
    </row>
    <row r="116" spans="1:46" ht="5.15" customHeight="1" outlineLevel="2" x14ac:dyDescent="0.3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t="s">
        <v>3</v>
      </c>
      <c r="Y116" s="16"/>
      <c r="Z116" s="1"/>
      <c r="AA116" s="1"/>
      <c r="AB116" s="1"/>
    </row>
    <row r="117" spans="1:46" ht="5.15" customHeight="1" outlineLevel="2" x14ac:dyDescent="0.35">
      <c r="A117" s="1"/>
      <c r="B117" s="33"/>
      <c r="C117" s="73">
        <f>INT($C$31)+2.005</f>
        <v>3.0049999999999999</v>
      </c>
      <c r="D117" s="4"/>
      <c r="E117" s="4"/>
      <c r="F117" s="4"/>
      <c r="G117" s="4"/>
      <c r="H117" s="4"/>
      <c r="I117" s="4"/>
      <c r="J117" s="4"/>
      <c r="K117" s="4"/>
      <c r="L117" s="4"/>
      <c r="M117" s="4"/>
      <c r="N117" s="4"/>
      <c r="O117" s="4"/>
      <c r="P117" s="4"/>
      <c r="Q117" s="4"/>
      <c r="R117" s="4"/>
      <c r="S117" s="4"/>
      <c r="T117" s="4"/>
      <c r="U117" s="4"/>
      <c r="V117" s="4"/>
      <c r="W117" s="4"/>
      <c r="X117" s="4"/>
      <c r="Y117" s="16"/>
      <c r="Z117" s="1"/>
      <c r="AA117" s="1"/>
      <c r="AB117" s="1"/>
    </row>
    <row r="118" spans="1:46" ht="5.15" customHeight="1" outlineLevel="1" x14ac:dyDescent="0.35">
      <c r="A118" s="1"/>
      <c r="B118" s="35"/>
      <c r="C118" s="76">
        <f>INT($C$31)+1.005</f>
        <v>2.0049999999999999</v>
      </c>
      <c r="D118" s="17"/>
      <c r="E118" s="17"/>
      <c r="F118" s="17"/>
      <c r="G118" s="17"/>
      <c r="H118" s="17"/>
      <c r="I118" s="17"/>
      <c r="J118" s="17"/>
      <c r="K118" s="17"/>
      <c r="L118" s="17"/>
      <c r="M118" s="17"/>
      <c r="N118" s="17"/>
      <c r="O118" s="17"/>
      <c r="P118" s="17"/>
      <c r="Q118" s="17"/>
      <c r="R118" s="17"/>
      <c r="S118" s="17"/>
      <c r="T118" s="17"/>
      <c r="U118" s="17"/>
      <c r="V118" s="17"/>
      <c r="W118" s="17"/>
      <c r="X118" s="17"/>
      <c r="Y118" s="18" t="s">
        <v>1</v>
      </c>
      <c r="Z118" s="1"/>
      <c r="AA118" s="1"/>
      <c r="AB118" s="1"/>
    </row>
    <row r="119" spans="1:46" ht="5.15" customHeight="1" x14ac:dyDescent="0.35">
      <c r="A119" s="1"/>
      <c r="B119" s="19"/>
      <c r="C119" s="77">
        <f>INT($C$31)+0.005</f>
        <v>1.0049999999999999</v>
      </c>
      <c r="D119" s="19"/>
      <c r="E119" s="19"/>
      <c r="F119" s="19"/>
      <c r="G119" s="19"/>
      <c r="H119" s="19"/>
      <c r="I119" s="19"/>
      <c r="J119" s="19"/>
      <c r="K119" s="19"/>
      <c r="L119" s="19"/>
      <c r="M119" s="19"/>
      <c r="N119" s="19"/>
      <c r="O119" s="19"/>
      <c r="P119" s="19"/>
      <c r="Q119" s="19"/>
      <c r="R119" s="19"/>
      <c r="S119" s="19"/>
      <c r="T119" s="19"/>
      <c r="U119" s="19"/>
      <c r="V119" s="19"/>
      <c r="W119" s="19"/>
      <c r="X119" s="19"/>
      <c r="Y119" s="19"/>
      <c r="Z119" s="1"/>
      <c r="AA119" s="1"/>
      <c r="AB119" s="1"/>
    </row>
    <row r="120" spans="1:46" outlineLevel="2" x14ac:dyDescent="0.3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outlineLevel="2" x14ac:dyDescent="0.35">
      <c r="A121" s="1"/>
      <c r="B121" s="1"/>
      <c r="C121" s="73">
        <f>INT($C$31)+2</f>
        <v>3</v>
      </c>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3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3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3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3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3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35">
      <c r="A127" s="1"/>
      <c r="B127" s="1"/>
      <c r="C127" s="66"/>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46" x14ac:dyDescent="0.35">
      <c r="C128"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opLeftCell="A6" workbookViewId="0">
      <pane xSplit="9" ySplit="10" topLeftCell="J138" activePane="bottomRight" state="frozen"/>
      <selection activeCell="A6" sqref="A6"/>
      <selection pane="topRight" activeCell="J6" sqref="J6"/>
      <selection pane="bottomLeft" activeCell="A16" sqref="A16"/>
      <selection pane="bottomRight" activeCell="N156" sqref="N156"/>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0.5429687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48">
        <v>44729.854186458302</v>
      </c>
      <c r="J13" s="236" t="s">
        <v>369</v>
      </c>
      <c r="K13" s="237"/>
      <c r="L13" s="237"/>
      <c r="M13" s="237"/>
      <c r="N13" s="237"/>
      <c r="O13" s="237"/>
      <c r="P13" s="237"/>
      <c r="Q13" s="237"/>
      <c r="R13" s="237"/>
      <c r="S13" s="237"/>
      <c r="T13" s="238"/>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47">
        <v>44762.449343865701</v>
      </c>
      <c r="J14" s="239" t="s">
        <v>378</v>
      </c>
      <c r="K14" s="240"/>
      <c r="L14" s="240"/>
      <c r="M14" s="240"/>
      <c r="N14" s="240"/>
      <c r="O14" s="240"/>
      <c r="P14" s="240"/>
      <c r="Q14" s="240"/>
      <c r="R14" s="240"/>
      <c r="S14" s="240"/>
      <c r="T14" s="240"/>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3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49999999999999" customHeight="1" outlineLevel="1" x14ac:dyDescent="0.3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3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3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3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3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35">
      <c r="A42" s="1"/>
      <c r="B42" s="33"/>
      <c r="C42" s="73">
        <f>INT(C$31+2)</f>
        <v>3</v>
      </c>
      <c r="D42" s="4"/>
      <c r="E42" s="5"/>
      <c r="F42" s="5"/>
      <c r="G42" s="4"/>
      <c r="H42" s="181" t="s">
        <v>292</v>
      </c>
      <c r="I42" s="36" t="s">
        <v>273</v>
      </c>
      <c r="J42" s="2" t="s">
        <v>277</v>
      </c>
      <c r="K42" s="2"/>
      <c r="L42" s="2"/>
      <c r="M42" s="2"/>
      <c r="N42" s="2"/>
      <c r="O42" s="2"/>
      <c r="P42" s="2"/>
      <c r="Q42" s="2"/>
      <c r="R42" s="2"/>
      <c r="S42" s="2"/>
      <c r="T42" s="2"/>
      <c r="U42" s="2"/>
      <c r="V42" s="2"/>
      <c r="W42" s="2"/>
      <c r="X42" s="4"/>
      <c r="Y42" s="16"/>
      <c r="Z42" s="1"/>
      <c r="AA42" s="1"/>
      <c r="AB42" s="1"/>
    </row>
    <row r="43" spans="1:28" s="140" customFormat="1" outlineLevel="3" x14ac:dyDescent="0.35">
      <c r="A43" s="1"/>
      <c r="B43" s="33"/>
      <c r="C43" s="73">
        <f t="shared" ref="C43:C55" si="1">INT($C$31)+3</f>
        <v>4</v>
      </c>
      <c r="D43" s="4"/>
      <c r="E43" s="5"/>
      <c r="F43" s="5"/>
      <c r="G43" s="4"/>
      <c r="H43" s="113" t="s">
        <v>192</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35">
      <c r="A44" s="1"/>
      <c r="B44" s="33"/>
      <c r="C44" s="73">
        <f t="shared" si="1"/>
        <v>4</v>
      </c>
      <c r="D44" s="4"/>
      <c r="E44" s="5"/>
      <c r="F44" s="5"/>
      <c r="G44" s="4"/>
      <c r="H44" s="113" t="s">
        <v>191</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35">
      <c r="A45" s="1"/>
      <c r="B45" s="33"/>
      <c r="C45" s="73">
        <f t="shared" si="1"/>
        <v>4</v>
      </c>
      <c r="D45" s="4"/>
      <c r="E45" s="5"/>
      <c r="F45" s="5"/>
      <c r="G45" s="4"/>
      <c r="H45" s="113" t="s">
        <v>190</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35">
      <c r="A46" s="1"/>
      <c r="B46" s="33"/>
      <c r="C46" s="73">
        <f t="shared" si="1"/>
        <v>4</v>
      </c>
      <c r="D46" s="4"/>
      <c r="E46" s="5"/>
      <c r="F46" s="5"/>
      <c r="G46" s="4"/>
      <c r="H46" s="113" t="s">
        <v>189</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35">
      <c r="A47" s="1"/>
      <c r="B47" s="33"/>
      <c r="C47" s="73">
        <f t="shared" si="1"/>
        <v>4</v>
      </c>
      <c r="D47" s="4"/>
      <c r="E47" s="5"/>
      <c r="F47" s="5"/>
      <c r="G47" s="4"/>
      <c r="H47" s="113" t="s">
        <v>193</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35">
      <c r="A48" s="1"/>
      <c r="B48" s="33"/>
      <c r="C48" s="73">
        <f t="shared" si="1"/>
        <v>4</v>
      </c>
      <c r="D48" s="4"/>
      <c r="E48" s="5"/>
      <c r="F48" s="5"/>
      <c r="G48" s="4"/>
      <c r="H48" s="113" t="s">
        <v>187</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35">
      <c r="A49" s="1"/>
      <c r="B49" s="33"/>
      <c r="C49" s="73">
        <f t="shared" si="1"/>
        <v>4</v>
      </c>
      <c r="D49" s="4"/>
      <c r="E49" s="5"/>
      <c r="F49" s="5"/>
      <c r="G49" s="4"/>
      <c r="H49" s="113" t="s">
        <v>188</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35">
      <c r="A50" s="1"/>
      <c r="B50" s="33"/>
      <c r="C50" s="73">
        <f t="shared" si="1"/>
        <v>4</v>
      </c>
      <c r="D50" s="4"/>
      <c r="E50" s="5"/>
      <c r="F50" s="5"/>
      <c r="G50" s="4"/>
      <c r="H50" s="113" t="s">
        <v>194</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35">
      <c r="A51" s="1"/>
      <c r="B51" s="33"/>
      <c r="C51" s="73">
        <f t="shared" si="1"/>
        <v>4</v>
      </c>
      <c r="D51" s="4"/>
      <c r="E51" s="5"/>
      <c r="F51" s="5"/>
      <c r="G51" s="4"/>
      <c r="H51" s="113" t="s">
        <v>274</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35">
      <c r="A52" s="1"/>
      <c r="B52" s="33"/>
      <c r="C52" s="73">
        <f t="shared" si="1"/>
        <v>4</v>
      </c>
      <c r="D52" s="4"/>
      <c r="E52" s="5"/>
      <c r="F52" s="5"/>
      <c r="G52" s="4"/>
      <c r="H52" s="113" t="s">
        <v>275</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35">
      <c r="A53" s="1"/>
      <c r="B53" s="33"/>
      <c r="C53" s="73">
        <f t="shared" si="1"/>
        <v>4</v>
      </c>
      <c r="D53" s="4"/>
      <c r="E53" s="5"/>
      <c r="F53" s="5"/>
      <c r="G53" s="4"/>
      <c r="H53" s="113" t="s">
        <v>276</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35">
      <c r="A54" s="1"/>
      <c r="B54" s="33"/>
      <c r="C54" s="73">
        <f t="shared" si="1"/>
        <v>4</v>
      </c>
      <c r="D54" s="4"/>
      <c r="E54" s="5"/>
      <c r="F54" s="5"/>
      <c r="G54" s="4"/>
      <c r="H54" s="113" t="s">
        <v>198</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35">
      <c r="A55" s="1"/>
      <c r="B55" s="33"/>
      <c r="C55" s="73">
        <f t="shared" si="1"/>
        <v>4</v>
      </c>
      <c r="D55" s="4"/>
      <c r="E55" s="5"/>
      <c r="F55" s="5"/>
      <c r="G55" s="4"/>
      <c r="H55" s="113" t="s">
        <v>197</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35">
      <c r="A56" s="1"/>
      <c r="B56" s="33"/>
      <c r="C56" s="73">
        <f>INT($C$31)+3</f>
        <v>4</v>
      </c>
      <c r="D56" s="4"/>
      <c r="E56" s="5"/>
      <c r="F56" s="5"/>
      <c r="G56" s="4"/>
      <c r="H56" s="113" t="s">
        <v>196</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35">
      <c r="A57" s="1"/>
      <c r="B57" s="33"/>
      <c r="C57" s="73">
        <f>INT($C$31)+3</f>
        <v>4</v>
      </c>
      <c r="D57" s="4"/>
      <c r="E57" s="5"/>
      <c r="F57" s="5"/>
      <c r="G57" s="4"/>
      <c r="H57" s="113" t="s">
        <v>195</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35">
      <c r="A58" s="1"/>
      <c r="B58" s="33"/>
      <c r="C58" s="73">
        <f>INT($C$31)+3</f>
        <v>4</v>
      </c>
      <c r="D58" s="4"/>
      <c r="E58" s="5"/>
      <c r="F58" s="5"/>
      <c r="G58" s="4"/>
      <c r="H58" s="113" t="s">
        <v>199</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35">
      <c r="A59" s="1"/>
      <c r="B59" s="33"/>
      <c r="C59" s="73">
        <f>INT($C$31)+3</f>
        <v>4</v>
      </c>
      <c r="D59" s="4"/>
      <c r="E59" s="5"/>
      <c r="F59" s="5"/>
      <c r="G59" s="4"/>
      <c r="H59" s="113" t="s">
        <v>200</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3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3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s="102" customFormat="1" outlineLevel="3" x14ac:dyDescent="0.3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3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s="139" customFormat="1" outlineLevel="3" x14ac:dyDescent="0.3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s="140" customFormat="1" outlineLevel="3" x14ac:dyDescent="0.3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3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3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3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3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3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3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3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3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15" customHeight="1" outlineLevel="3" x14ac:dyDescent="0.3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15" customHeight="1" outlineLevel="2" x14ac:dyDescent="0.3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15" customHeight="1" outlineLevel="1" x14ac:dyDescent="0.3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15" customHeight="1" x14ac:dyDescent="0.3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3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3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15" customHeight="1" thickBot="1" x14ac:dyDescent="0.4">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15" customHeight="1" outlineLevel="1" x14ac:dyDescent="0.3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3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49999999999999" customHeight="1" x14ac:dyDescent="0.3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49999999999999" customHeight="1" outlineLevel="1" x14ac:dyDescent="0.3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15" customHeight="1" outlineLevel="2" x14ac:dyDescent="0.3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3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3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3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3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5" customHeight="1" outlineLevel="2" x14ac:dyDescent="0.3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3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3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15" customHeight="1" outlineLevel="2" x14ac:dyDescent="0.3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3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35">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35">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3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3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3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3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3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3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3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3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3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3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3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3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3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3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3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3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3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35">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3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3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3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35">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3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3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15" customHeight="1" outlineLevel="3" x14ac:dyDescent="0.3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15" customHeight="1" outlineLevel="2" x14ac:dyDescent="0.3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15" customHeight="1" outlineLevel="1" x14ac:dyDescent="0.3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15" customHeight="1" x14ac:dyDescent="0.3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3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3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15" customHeight="1" thickBot="1" x14ac:dyDescent="0.4">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15" customHeight="1" outlineLevel="1" x14ac:dyDescent="0.3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3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49999999999999" customHeight="1" x14ac:dyDescent="0.3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49999999999999" customHeight="1" outlineLevel="1" x14ac:dyDescent="0.3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15" customHeight="1" outlineLevel="2" x14ac:dyDescent="0.3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3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3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3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3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5" customHeight="1" outlineLevel="2" x14ac:dyDescent="0.3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3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3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15" customHeight="1" outlineLevel="2" x14ac:dyDescent="0.3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3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3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3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3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3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3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3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3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3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3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3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3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3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35">
      <c r="A156" s="1"/>
      <c r="B156" s="33"/>
      <c r="C156" s="73">
        <f t="shared" si="4"/>
        <v>4</v>
      </c>
      <c r="D156" s="4"/>
      <c r="E156" s="5"/>
      <c r="F156" s="5"/>
      <c r="G156" s="4"/>
      <c r="H156" s="64" t="s">
        <v>370</v>
      </c>
      <c r="I156" s="2"/>
      <c r="J156" s="2"/>
      <c r="K156" s="2"/>
      <c r="L156" s="31">
        <v>0</v>
      </c>
      <c r="M156" s="31">
        <v>0</v>
      </c>
      <c r="N156" s="31">
        <v>1</v>
      </c>
      <c r="O156" s="31">
        <v>-1</v>
      </c>
      <c r="P156" s="31">
        <v>-1</v>
      </c>
      <c r="Q156" s="31">
        <v>-1</v>
      </c>
      <c r="R156" s="31">
        <v>-1</v>
      </c>
      <c r="S156" s="31">
        <v>-1</v>
      </c>
      <c r="T156" s="31">
        <v>1</v>
      </c>
      <c r="U156" s="31">
        <v>-1</v>
      </c>
      <c r="V156" s="31">
        <v>-1</v>
      </c>
      <c r="W156" s="2"/>
      <c r="X156" s="4"/>
      <c r="Y156" s="16"/>
      <c r="Z156" s="1"/>
      <c r="AA156" s="1"/>
      <c r="AB156" s="1"/>
    </row>
    <row r="157" spans="1:31" s="105" customFormat="1" ht="5.15" customHeight="1" outlineLevel="2" x14ac:dyDescent="0.3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3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15" customHeight="1" outlineLevel="3" x14ac:dyDescent="0.3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3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3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35">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3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3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3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3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35">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3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3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3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3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3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3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3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35">
      <c r="A175" s="1"/>
      <c r="B175" s="33"/>
      <c r="C175" s="73">
        <f t="shared" si="5"/>
        <v>4</v>
      </c>
      <c r="D175" s="4"/>
      <c r="E175" s="5"/>
      <c r="F175" s="5"/>
      <c r="G175" s="4"/>
      <c r="H175" s="64" t="s">
        <v>280</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35">
      <c r="A176" s="1"/>
      <c r="B176" s="33"/>
      <c r="C176" s="73">
        <f t="shared" si="5"/>
        <v>4</v>
      </c>
      <c r="D176" s="4"/>
      <c r="E176" s="5"/>
      <c r="F176" s="5"/>
      <c r="G176" s="4"/>
      <c r="H176" s="113" t="s">
        <v>282</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35">
      <c r="A177" s="1"/>
      <c r="B177" s="33"/>
      <c r="C177" s="73">
        <f t="shared" si="5"/>
        <v>4</v>
      </c>
      <c r="D177" s="4"/>
      <c r="E177" s="5"/>
      <c r="F177" s="5"/>
      <c r="G177" s="4"/>
      <c r="H177" s="113" t="s">
        <v>281</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35">
      <c r="A178" s="1"/>
      <c r="B178" s="33"/>
      <c r="C178" s="73">
        <f t="shared" si="5"/>
        <v>4</v>
      </c>
      <c r="D178" s="4"/>
      <c r="E178" s="5"/>
      <c r="F178" s="5"/>
      <c r="G178" s="4"/>
      <c r="H178" s="113" t="s">
        <v>283</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35">
      <c r="A179" s="1"/>
      <c r="B179" s="33"/>
      <c r="C179" s="73">
        <f t="shared" si="5"/>
        <v>4</v>
      </c>
      <c r="D179" s="4"/>
      <c r="E179" s="5"/>
      <c r="F179" s="5"/>
      <c r="G179" s="4"/>
      <c r="H179" s="113" t="s">
        <v>284</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35">
      <c r="A180" s="1"/>
      <c r="B180" s="33"/>
      <c r="C180" s="73">
        <f t="shared" si="5"/>
        <v>4</v>
      </c>
      <c r="D180" s="4"/>
      <c r="E180" s="5"/>
      <c r="F180" s="5"/>
      <c r="G180" s="4"/>
      <c r="H180" s="113" t="s">
        <v>285</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35">
      <c r="A181" s="1"/>
      <c r="B181" s="33"/>
      <c r="C181" s="73">
        <f t="shared" si="5"/>
        <v>4</v>
      </c>
      <c r="D181" s="4"/>
      <c r="E181" s="5"/>
      <c r="F181" s="5"/>
      <c r="G181" s="4"/>
      <c r="H181" s="113" t="s">
        <v>286</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35">
      <c r="A182" s="1"/>
      <c r="B182" s="33"/>
      <c r="C182" s="73">
        <f t="shared" si="5"/>
        <v>4</v>
      </c>
      <c r="D182" s="4"/>
      <c r="E182" s="5"/>
      <c r="F182" s="5"/>
      <c r="G182" s="4"/>
      <c r="H182" s="113" t="s">
        <v>287</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35">
      <c r="A183" s="1"/>
      <c r="B183" s="33"/>
      <c r="C183" s="73">
        <f t="shared" si="5"/>
        <v>4</v>
      </c>
      <c r="D183" s="4"/>
      <c r="E183" s="5"/>
      <c r="F183" s="5"/>
      <c r="G183" s="4"/>
      <c r="H183" s="113" t="s">
        <v>288</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3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3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3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3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3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3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3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3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3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3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3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3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3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3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3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3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3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15" customHeight="1" outlineLevel="2" x14ac:dyDescent="0.3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3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49" t="s">
        <v>225</v>
      </c>
      <c r="M202" s="150" t="s">
        <v>226</v>
      </c>
      <c r="N202" s="150" t="s">
        <v>227</v>
      </c>
      <c r="O202" s="150" t="s">
        <v>228</v>
      </c>
      <c r="P202" s="150" t="s">
        <v>229</v>
      </c>
      <c r="Q202" s="150" t="s">
        <v>230</v>
      </c>
      <c r="R202" s="150" t="s">
        <v>231</v>
      </c>
      <c r="S202" s="150" t="s">
        <v>232</v>
      </c>
      <c r="T202" s="150" t="s">
        <v>233</v>
      </c>
      <c r="U202" s="150" t="s">
        <v>234</v>
      </c>
      <c r="V202" s="151" t="s">
        <v>235</v>
      </c>
      <c r="W202" s="94"/>
      <c r="X202" s="4"/>
      <c r="Y202" s="16"/>
      <c r="Z202" s="1"/>
      <c r="AA202" s="1"/>
      <c r="AB202" s="1"/>
    </row>
    <row r="203" spans="1:30" s="131" customFormat="1" outlineLevel="2" x14ac:dyDescent="0.35">
      <c r="A203" s="1"/>
      <c r="B203" s="33"/>
      <c r="C203" s="73">
        <f>INT($C$132)+2</f>
        <v>3</v>
      </c>
      <c r="D203" s="4"/>
      <c r="E203" s="5"/>
      <c r="F203" s="5"/>
      <c r="G203" s="4"/>
      <c r="H203" s="135"/>
      <c r="I203" s="60"/>
      <c r="J203" s="49"/>
      <c r="K203" s="49">
        <v>1</v>
      </c>
      <c r="L203" s="152" t="str">
        <f t="shared" ref="L203:V204" si="6">LEFT(L$202,LEN(L$202)-1)&amp;$K203</f>
        <v>NM-1</v>
      </c>
      <c r="M203" s="153" t="str">
        <f t="shared" si="6"/>
        <v>00-1</v>
      </c>
      <c r="N203" s="154" t="str">
        <f t="shared" si="6"/>
        <v>11-1</v>
      </c>
      <c r="O203" s="154" t="str">
        <f t="shared" si="6"/>
        <v>22-1</v>
      </c>
      <c r="P203" s="154" t="str">
        <f t="shared" si="6"/>
        <v>33-1</v>
      </c>
      <c r="Q203" s="154" t="str">
        <f t="shared" si="6"/>
        <v>21-1</v>
      </c>
      <c r="R203" s="154" t="str">
        <f t="shared" si="6"/>
        <v>32-1</v>
      </c>
      <c r="S203" s="154" t="str">
        <f t="shared" si="6"/>
        <v>31-1</v>
      </c>
      <c r="T203" s="154" t="str">
        <f t="shared" si="6"/>
        <v>10-1</v>
      </c>
      <c r="U203" s="154" t="str">
        <f t="shared" si="6"/>
        <v>20-1</v>
      </c>
      <c r="V203" s="155" t="str">
        <f t="shared" si="6"/>
        <v>30-1</v>
      </c>
      <c r="W203" s="94"/>
      <c r="X203" s="4"/>
      <c r="Y203" s="16"/>
      <c r="Z203" s="1"/>
      <c r="AA203" s="1"/>
      <c r="AB203" s="1"/>
    </row>
    <row r="204" spans="1:30" s="131" customFormat="1" outlineLevel="2" x14ac:dyDescent="0.35">
      <c r="A204" s="1"/>
      <c r="B204" s="33"/>
      <c r="C204" s="73">
        <f>INT($C$132)+2</f>
        <v>3</v>
      </c>
      <c r="D204" s="4"/>
      <c r="E204" s="5"/>
      <c r="F204" s="5"/>
      <c r="G204" s="4"/>
      <c r="H204" s="135"/>
      <c r="I204" s="60"/>
      <c r="J204" s="49"/>
      <c r="K204" s="49">
        <v>2</v>
      </c>
      <c r="L204" s="156" t="str">
        <f t="shared" si="6"/>
        <v>NM-2</v>
      </c>
      <c r="M204" s="157" t="str">
        <f t="shared" si="6"/>
        <v>00-2</v>
      </c>
      <c r="N204" s="158" t="str">
        <f t="shared" si="6"/>
        <v>11-2</v>
      </c>
      <c r="O204" s="158" t="str">
        <f t="shared" si="6"/>
        <v>22-2</v>
      </c>
      <c r="P204" s="158" t="str">
        <f t="shared" si="6"/>
        <v>33-2</v>
      </c>
      <c r="Q204" s="158" t="str">
        <f t="shared" si="6"/>
        <v>21-2</v>
      </c>
      <c r="R204" s="158" t="str">
        <f t="shared" si="6"/>
        <v>32-2</v>
      </c>
      <c r="S204" s="158" t="str">
        <f t="shared" si="6"/>
        <v>31-2</v>
      </c>
      <c r="T204" s="158" t="str">
        <f t="shared" si="6"/>
        <v>10-2</v>
      </c>
      <c r="U204" s="158" t="str">
        <f t="shared" si="6"/>
        <v>20-2</v>
      </c>
      <c r="V204" s="159" t="str">
        <f t="shared" si="6"/>
        <v>30-2</v>
      </c>
      <c r="W204" s="94"/>
      <c r="X204" s="4"/>
      <c r="Y204" s="16"/>
      <c r="Z204" s="1"/>
      <c r="AA204" s="1"/>
      <c r="AB204" s="1"/>
    </row>
    <row r="205" spans="1:30" s="122" customFormat="1" ht="5.15" customHeight="1" outlineLevel="3" x14ac:dyDescent="0.3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35">
      <c r="A206" s="1"/>
      <c r="B206" s="33"/>
      <c r="C206" s="73">
        <f>INT($C$132)+2</f>
        <v>3</v>
      </c>
      <c r="D206" s="4"/>
      <c r="E206" s="5"/>
      <c r="F206" s="5"/>
      <c r="G206" s="4"/>
      <c r="H206" s="117" t="s">
        <v>117</v>
      </c>
      <c r="I206" s="54" t="s">
        <v>212</v>
      </c>
      <c r="J206" s="54" t="s">
        <v>108</v>
      </c>
      <c r="K206" s="54" t="s">
        <v>96</v>
      </c>
      <c r="L206" s="31">
        <v>3</v>
      </c>
      <c r="M206" s="31">
        <f>i_len_l</f>
        <v>4</v>
      </c>
      <c r="N206" s="160">
        <f>i_len_s</f>
        <v>5</v>
      </c>
      <c r="O206" s="106" t="s">
        <v>139</v>
      </c>
      <c r="P206" s="106"/>
      <c r="Q206" s="106"/>
      <c r="R206" s="106"/>
      <c r="S206" s="106"/>
      <c r="T206" s="106"/>
      <c r="U206" s="110"/>
      <c r="V206" s="110"/>
      <c r="W206" s="2"/>
      <c r="X206" s="4"/>
      <c r="Y206" s="16"/>
      <c r="Z206" s="1"/>
      <c r="AA206" s="1"/>
      <c r="AB206" s="1"/>
    </row>
    <row r="207" spans="1:30" s="122" customFormat="1" outlineLevel="3" x14ac:dyDescent="0.35">
      <c r="A207" s="1"/>
      <c r="B207" s="33"/>
      <c r="C207" s="73">
        <f t="shared" ref="C207:C238" si="7">INT($C$132)+3</f>
        <v>4</v>
      </c>
      <c r="D207" s="4"/>
      <c r="E207" s="5"/>
      <c r="F207" s="5"/>
      <c r="G207" s="4"/>
      <c r="H207" s="64" t="s">
        <v>129</v>
      </c>
      <c r="I207" s="57">
        <v>0</v>
      </c>
      <c r="J207" s="57">
        <v>0</v>
      </c>
      <c r="K207" s="61">
        <v>0</v>
      </c>
      <c r="L207" s="61">
        <v>0</v>
      </c>
      <c r="M207" s="31">
        <v>2</v>
      </c>
      <c r="N207" s="162">
        <f t="shared" ref="N207:V207" si="8">M207</f>
        <v>2</v>
      </c>
      <c r="O207" s="162">
        <f t="shared" si="8"/>
        <v>2</v>
      </c>
      <c r="P207" s="162">
        <f t="shared" si="8"/>
        <v>2</v>
      </c>
      <c r="Q207" s="162">
        <f t="shared" si="8"/>
        <v>2</v>
      </c>
      <c r="R207" s="162">
        <f t="shared" si="8"/>
        <v>2</v>
      </c>
      <c r="S207" s="162">
        <f t="shared" si="8"/>
        <v>2</v>
      </c>
      <c r="T207" s="162">
        <f t="shared" si="8"/>
        <v>2</v>
      </c>
      <c r="U207" s="162">
        <f t="shared" si="8"/>
        <v>2</v>
      </c>
      <c r="V207" s="162">
        <f t="shared" si="8"/>
        <v>2</v>
      </c>
      <c r="W207" s="2"/>
      <c r="X207" s="4"/>
      <c r="Y207" s="16"/>
      <c r="Z207" s="1"/>
      <c r="AA207" s="1"/>
      <c r="AB207" s="1"/>
    </row>
    <row r="208" spans="1:30" s="122" customFormat="1" outlineLevel="3" x14ac:dyDescent="0.35">
      <c r="A208" s="1"/>
      <c r="B208" s="33"/>
      <c r="C208" s="73">
        <f t="shared" si="7"/>
        <v>4</v>
      </c>
      <c r="D208" s="4"/>
      <c r="E208" s="5"/>
      <c r="F208" s="5"/>
      <c r="G208" s="4"/>
      <c r="H208" s="64" t="s">
        <v>130</v>
      </c>
      <c r="I208" s="103" t="s">
        <v>157</v>
      </c>
      <c r="J208" s="103" t="s">
        <v>160</v>
      </c>
      <c r="K208" s="56">
        <v>1</v>
      </c>
      <c r="L208" s="56">
        <v>0</v>
      </c>
      <c r="M208" s="165">
        <f t="shared" ref="M208:M226" si="9">M207</f>
        <v>2</v>
      </c>
      <c r="N208" s="163">
        <f t="shared" ref="N208:V208" si="10">M208</f>
        <v>2</v>
      </c>
      <c r="O208" s="163">
        <f t="shared" si="10"/>
        <v>2</v>
      </c>
      <c r="P208" s="163">
        <f t="shared" si="10"/>
        <v>2</v>
      </c>
      <c r="Q208" s="163">
        <f t="shared" si="10"/>
        <v>2</v>
      </c>
      <c r="R208" s="163">
        <f t="shared" si="10"/>
        <v>2</v>
      </c>
      <c r="S208" s="163">
        <f t="shared" si="10"/>
        <v>2</v>
      </c>
      <c r="T208" s="163">
        <f t="shared" si="10"/>
        <v>2</v>
      </c>
      <c r="U208" s="163">
        <f t="shared" si="10"/>
        <v>2</v>
      </c>
      <c r="V208" s="163">
        <f t="shared" si="10"/>
        <v>2</v>
      </c>
      <c r="W208" s="2"/>
      <c r="X208" s="4"/>
      <c r="Y208" s="16"/>
      <c r="Z208" s="1"/>
      <c r="AA208" s="1"/>
      <c r="AB208" s="1"/>
    </row>
    <row r="209" spans="1:28" s="122" customFormat="1" outlineLevel="3" x14ac:dyDescent="0.35">
      <c r="A209" s="1"/>
      <c r="B209" s="33"/>
      <c r="C209" s="73">
        <f t="shared" si="7"/>
        <v>4</v>
      </c>
      <c r="D209" s="4"/>
      <c r="E209" s="5"/>
      <c r="F209" s="5"/>
      <c r="G209" s="4"/>
      <c r="H209" s="64"/>
      <c r="I209" s="103"/>
      <c r="J209" s="103"/>
      <c r="K209" s="56">
        <v>2</v>
      </c>
      <c r="L209" s="56">
        <v>0</v>
      </c>
      <c r="M209" s="165">
        <f t="shared" si="9"/>
        <v>2</v>
      </c>
      <c r="N209" s="163">
        <f t="shared" ref="N209:V209" si="11">M209</f>
        <v>2</v>
      </c>
      <c r="O209" s="163">
        <f t="shared" si="11"/>
        <v>2</v>
      </c>
      <c r="P209" s="163">
        <f t="shared" si="11"/>
        <v>2</v>
      </c>
      <c r="Q209" s="163">
        <f t="shared" si="11"/>
        <v>2</v>
      </c>
      <c r="R209" s="163">
        <f t="shared" si="11"/>
        <v>2</v>
      </c>
      <c r="S209" s="163">
        <f t="shared" si="11"/>
        <v>2</v>
      </c>
      <c r="T209" s="163">
        <f t="shared" si="11"/>
        <v>2</v>
      </c>
      <c r="U209" s="163">
        <f t="shared" si="11"/>
        <v>2</v>
      </c>
      <c r="V209" s="163">
        <f t="shared" si="11"/>
        <v>2</v>
      </c>
      <c r="W209" s="2"/>
      <c r="X209" s="4"/>
      <c r="Y209" s="16"/>
      <c r="Z209" s="1"/>
      <c r="AA209" s="1"/>
      <c r="AB209" s="1"/>
    </row>
    <row r="210" spans="1:28" s="122" customFormat="1" outlineLevel="3" x14ac:dyDescent="0.35">
      <c r="A210" s="1"/>
      <c r="B210" s="33"/>
      <c r="C210" s="73">
        <f t="shared" si="7"/>
        <v>4</v>
      </c>
      <c r="D210" s="4"/>
      <c r="E210" s="5"/>
      <c r="F210" s="5"/>
      <c r="G210" s="4"/>
      <c r="H210" s="64" t="s">
        <v>135</v>
      </c>
      <c r="I210" s="103"/>
      <c r="J210" s="103"/>
      <c r="K210" s="56">
        <v>3</v>
      </c>
      <c r="L210" s="56">
        <v>0</v>
      </c>
      <c r="M210" s="165">
        <f t="shared" si="9"/>
        <v>2</v>
      </c>
      <c r="N210" s="163">
        <f t="shared" ref="N210:V210" si="12">M210</f>
        <v>2</v>
      </c>
      <c r="O210" s="163">
        <f t="shared" si="12"/>
        <v>2</v>
      </c>
      <c r="P210" s="163">
        <f t="shared" si="12"/>
        <v>2</v>
      </c>
      <c r="Q210" s="163">
        <f t="shared" si="12"/>
        <v>2</v>
      </c>
      <c r="R210" s="163">
        <f t="shared" si="12"/>
        <v>2</v>
      </c>
      <c r="S210" s="163">
        <f t="shared" si="12"/>
        <v>2</v>
      </c>
      <c r="T210" s="163">
        <f t="shared" si="12"/>
        <v>2</v>
      </c>
      <c r="U210" s="163">
        <f t="shared" si="12"/>
        <v>2</v>
      </c>
      <c r="V210" s="163">
        <f t="shared" si="12"/>
        <v>2</v>
      </c>
      <c r="W210" s="2"/>
      <c r="X210" s="4"/>
      <c r="Y210" s="16"/>
      <c r="Z210" s="1"/>
      <c r="AA210" s="1"/>
      <c r="AB210" s="1"/>
    </row>
    <row r="211" spans="1:28" s="122" customFormat="1" outlineLevel="3" x14ac:dyDescent="0.35">
      <c r="A211" s="1"/>
      <c r="B211" s="33"/>
      <c r="C211" s="73">
        <f t="shared" si="7"/>
        <v>4</v>
      </c>
      <c r="D211" s="4"/>
      <c r="E211" s="5"/>
      <c r="F211" s="5"/>
      <c r="G211" s="4"/>
      <c r="H211" s="113" t="s">
        <v>137</v>
      </c>
      <c r="I211" s="103"/>
      <c r="J211" s="103"/>
      <c r="K211" s="63">
        <v>4</v>
      </c>
      <c r="L211" s="63">
        <v>0</v>
      </c>
      <c r="M211" s="166">
        <f t="shared" si="9"/>
        <v>2</v>
      </c>
      <c r="N211" s="164">
        <f t="shared" ref="N211:V211" si="13">M211</f>
        <v>2</v>
      </c>
      <c r="O211" s="164">
        <f t="shared" si="13"/>
        <v>2</v>
      </c>
      <c r="P211" s="164">
        <f t="shared" si="13"/>
        <v>2</v>
      </c>
      <c r="Q211" s="164">
        <f t="shared" si="13"/>
        <v>2</v>
      </c>
      <c r="R211" s="164">
        <f t="shared" si="13"/>
        <v>2</v>
      </c>
      <c r="S211" s="164">
        <f t="shared" si="13"/>
        <v>2</v>
      </c>
      <c r="T211" s="164">
        <f t="shared" si="13"/>
        <v>2</v>
      </c>
      <c r="U211" s="164">
        <f t="shared" si="13"/>
        <v>2</v>
      </c>
      <c r="V211" s="164">
        <f t="shared" si="13"/>
        <v>2</v>
      </c>
      <c r="W211" s="2"/>
      <c r="X211" s="4"/>
      <c r="Y211" s="16"/>
      <c r="Z211" s="1"/>
      <c r="AA211" s="1"/>
      <c r="AB211" s="1"/>
    </row>
    <row r="212" spans="1:28" s="122" customFormat="1" outlineLevel="3" x14ac:dyDescent="0.35">
      <c r="A212" s="1"/>
      <c r="B212" s="33"/>
      <c r="C212" s="73">
        <f t="shared" si="7"/>
        <v>4</v>
      </c>
      <c r="D212" s="4"/>
      <c r="E212" s="5"/>
      <c r="F212" s="5"/>
      <c r="G212" s="4"/>
      <c r="H212" s="113" t="s">
        <v>136</v>
      </c>
      <c r="I212" s="79"/>
      <c r="J212" s="61">
        <v>1</v>
      </c>
      <c r="K212" s="61">
        <v>0</v>
      </c>
      <c r="L212" s="61">
        <v>0</v>
      </c>
      <c r="M212" s="167">
        <f t="shared" si="9"/>
        <v>2</v>
      </c>
      <c r="N212" s="162">
        <f t="shared" ref="N212:V212" si="14">M212</f>
        <v>2</v>
      </c>
      <c r="O212" s="162">
        <f t="shared" si="14"/>
        <v>2</v>
      </c>
      <c r="P212" s="162">
        <f t="shared" si="14"/>
        <v>2</v>
      </c>
      <c r="Q212" s="162">
        <f t="shared" si="14"/>
        <v>2</v>
      </c>
      <c r="R212" s="162">
        <f t="shared" si="14"/>
        <v>2</v>
      </c>
      <c r="S212" s="162">
        <f t="shared" si="14"/>
        <v>2</v>
      </c>
      <c r="T212" s="162">
        <f t="shared" si="14"/>
        <v>2</v>
      </c>
      <c r="U212" s="162">
        <f t="shared" si="14"/>
        <v>2</v>
      </c>
      <c r="V212" s="162">
        <f t="shared" si="14"/>
        <v>2</v>
      </c>
      <c r="W212" s="2"/>
      <c r="X212" s="4"/>
      <c r="Y212" s="16"/>
      <c r="Z212" s="1"/>
      <c r="AA212" s="1"/>
      <c r="AB212" s="1"/>
    </row>
    <row r="213" spans="1:28" s="122" customFormat="1" outlineLevel="3" x14ac:dyDescent="0.35">
      <c r="A213" s="1"/>
      <c r="B213" s="33"/>
      <c r="C213" s="73">
        <f t="shared" si="7"/>
        <v>4</v>
      </c>
      <c r="D213" s="4"/>
      <c r="E213" s="5"/>
      <c r="F213" s="5"/>
      <c r="G213" s="4"/>
      <c r="H213" s="113" t="s">
        <v>138</v>
      </c>
      <c r="I213" s="79"/>
      <c r="J213" s="56" t="s">
        <v>161</v>
      </c>
      <c r="K213" s="56">
        <v>1</v>
      </c>
      <c r="L213" s="56">
        <v>0</v>
      </c>
      <c r="M213" s="165">
        <f t="shared" si="9"/>
        <v>2</v>
      </c>
      <c r="N213" s="163">
        <f t="shared" ref="N213:V213" si="15">M213</f>
        <v>2</v>
      </c>
      <c r="O213" s="163">
        <f t="shared" si="15"/>
        <v>2</v>
      </c>
      <c r="P213" s="163">
        <f t="shared" si="15"/>
        <v>2</v>
      </c>
      <c r="Q213" s="163">
        <f t="shared" si="15"/>
        <v>2</v>
      </c>
      <c r="R213" s="163">
        <f t="shared" si="15"/>
        <v>2</v>
      </c>
      <c r="S213" s="163">
        <f t="shared" si="15"/>
        <v>2</v>
      </c>
      <c r="T213" s="163">
        <f t="shared" si="15"/>
        <v>2</v>
      </c>
      <c r="U213" s="163">
        <f t="shared" si="15"/>
        <v>2</v>
      </c>
      <c r="V213" s="163">
        <f t="shared" si="15"/>
        <v>2</v>
      </c>
      <c r="W213" s="2"/>
      <c r="X213" s="4"/>
      <c r="Y213" s="16"/>
      <c r="Z213" s="1"/>
      <c r="AA213" s="1"/>
      <c r="AB213" s="1"/>
    </row>
    <row r="214" spans="1:28" s="122" customFormat="1" outlineLevel="3" x14ac:dyDescent="0.35">
      <c r="A214" s="1"/>
      <c r="B214" s="33"/>
      <c r="C214" s="73">
        <f t="shared" si="7"/>
        <v>4</v>
      </c>
      <c r="D214" s="4"/>
      <c r="E214" s="5"/>
      <c r="F214" s="5"/>
      <c r="G214" s="4"/>
      <c r="H214" s="26"/>
      <c r="I214" s="79"/>
      <c r="J214" s="56"/>
      <c r="K214" s="56">
        <v>2</v>
      </c>
      <c r="L214" s="56">
        <v>0</v>
      </c>
      <c r="M214" s="165">
        <f t="shared" si="9"/>
        <v>2</v>
      </c>
      <c r="N214" s="163">
        <f t="shared" ref="N214:V214" si="16">M214</f>
        <v>2</v>
      </c>
      <c r="O214" s="163">
        <f t="shared" si="16"/>
        <v>2</v>
      </c>
      <c r="P214" s="163">
        <f t="shared" si="16"/>
        <v>2</v>
      </c>
      <c r="Q214" s="163">
        <f t="shared" si="16"/>
        <v>2</v>
      </c>
      <c r="R214" s="163">
        <f t="shared" si="16"/>
        <v>2</v>
      </c>
      <c r="S214" s="163">
        <f t="shared" si="16"/>
        <v>2</v>
      </c>
      <c r="T214" s="163">
        <f t="shared" si="16"/>
        <v>2</v>
      </c>
      <c r="U214" s="163">
        <f t="shared" si="16"/>
        <v>2</v>
      </c>
      <c r="V214" s="163">
        <f t="shared" si="16"/>
        <v>2</v>
      </c>
      <c r="W214" s="2"/>
      <c r="X214" s="4"/>
      <c r="Y214" s="16"/>
      <c r="Z214" s="1"/>
      <c r="AA214" s="1"/>
      <c r="AB214" s="1"/>
    </row>
    <row r="215" spans="1:28" s="122" customFormat="1" outlineLevel="3" x14ac:dyDescent="0.35">
      <c r="A215" s="1"/>
      <c r="B215" s="33"/>
      <c r="C215" s="73">
        <f t="shared" si="7"/>
        <v>4</v>
      </c>
      <c r="D215" s="4"/>
      <c r="E215" s="5"/>
      <c r="F215" s="5"/>
      <c r="G215" s="4"/>
      <c r="H215" s="26"/>
      <c r="I215" s="79"/>
      <c r="J215" s="56"/>
      <c r="K215" s="56">
        <v>3</v>
      </c>
      <c r="L215" s="56">
        <v>0</v>
      </c>
      <c r="M215" s="165">
        <f t="shared" si="9"/>
        <v>2</v>
      </c>
      <c r="N215" s="163">
        <f t="shared" ref="N215:V215" si="17">M215</f>
        <v>2</v>
      </c>
      <c r="O215" s="163">
        <f t="shared" si="17"/>
        <v>2</v>
      </c>
      <c r="P215" s="163">
        <f t="shared" si="17"/>
        <v>2</v>
      </c>
      <c r="Q215" s="163">
        <f t="shared" si="17"/>
        <v>2</v>
      </c>
      <c r="R215" s="163">
        <f t="shared" si="17"/>
        <v>2</v>
      </c>
      <c r="S215" s="163">
        <f t="shared" si="17"/>
        <v>2</v>
      </c>
      <c r="T215" s="163">
        <f t="shared" si="17"/>
        <v>2</v>
      </c>
      <c r="U215" s="163">
        <f t="shared" si="17"/>
        <v>2</v>
      </c>
      <c r="V215" s="163">
        <f t="shared" si="17"/>
        <v>2</v>
      </c>
      <c r="W215" s="2"/>
      <c r="X215" s="4"/>
      <c r="Y215" s="16"/>
      <c r="Z215" s="1"/>
      <c r="AA215" s="1"/>
      <c r="AB215" s="1"/>
    </row>
    <row r="216" spans="1:28" s="122" customFormat="1" outlineLevel="3" x14ac:dyDescent="0.35">
      <c r="A216" s="1"/>
      <c r="B216" s="33"/>
      <c r="C216" s="73">
        <f t="shared" si="7"/>
        <v>4</v>
      </c>
      <c r="D216" s="4"/>
      <c r="E216" s="5"/>
      <c r="F216" s="5"/>
      <c r="G216" s="4"/>
      <c r="H216" s="26"/>
      <c r="I216" s="79"/>
      <c r="J216" s="63"/>
      <c r="K216" s="63">
        <v>4</v>
      </c>
      <c r="L216" s="63">
        <v>0</v>
      </c>
      <c r="M216" s="166">
        <f t="shared" si="9"/>
        <v>2</v>
      </c>
      <c r="N216" s="164">
        <f t="shared" ref="N216:V216" si="18">M216</f>
        <v>2</v>
      </c>
      <c r="O216" s="164">
        <f t="shared" si="18"/>
        <v>2</v>
      </c>
      <c r="P216" s="164">
        <f t="shared" si="18"/>
        <v>2</v>
      </c>
      <c r="Q216" s="164">
        <f t="shared" si="18"/>
        <v>2</v>
      </c>
      <c r="R216" s="164">
        <f t="shared" si="18"/>
        <v>2</v>
      </c>
      <c r="S216" s="164">
        <f t="shared" si="18"/>
        <v>2</v>
      </c>
      <c r="T216" s="164">
        <f t="shared" si="18"/>
        <v>2</v>
      </c>
      <c r="U216" s="164">
        <f t="shared" si="18"/>
        <v>2</v>
      </c>
      <c r="V216" s="164">
        <f t="shared" si="18"/>
        <v>2</v>
      </c>
      <c r="W216" s="2"/>
      <c r="X216" s="4"/>
      <c r="Y216" s="16"/>
      <c r="Z216" s="1"/>
      <c r="AA216" s="1"/>
      <c r="AB216" s="1"/>
    </row>
    <row r="217" spans="1:28" s="122" customFormat="1" outlineLevel="3" x14ac:dyDescent="0.35">
      <c r="A217" s="1"/>
      <c r="B217" s="33"/>
      <c r="C217" s="73">
        <f t="shared" si="7"/>
        <v>4</v>
      </c>
      <c r="D217" s="4"/>
      <c r="E217" s="5"/>
      <c r="F217" s="5"/>
      <c r="G217" s="4"/>
      <c r="H217" s="26"/>
      <c r="I217" s="103"/>
      <c r="J217" s="61">
        <v>2</v>
      </c>
      <c r="K217" s="61">
        <v>0</v>
      </c>
      <c r="L217" s="61">
        <v>0</v>
      </c>
      <c r="M217" s="167">
        <f t="shared" si="9"/>
        <v>2</v>
      </c>
      <c r="N217" s="162">
        <f t="shared" ref="N217:V217" si="19">M217</f>
        <v>2</v>
      </c>
      <c r="O217" s="162">
        <f t="shared" si="19"/>
        <v>2</v>
      </c>
      <c r="P217" s="162">
        <f t="shared" si="19"/>
        <v>2</v>
      </c>
      <c r="Q217" s="162">
        <f t="shared" si="19"/>
        <v>2</v>
      </c>
      <c r="R217" s="162">
        <f t="shared" si="19"/>
        <v>2</v>
      </c>
      <c r="S217" s="162">
        <f t="shared" si="19"/>
        <v>2</v>
      </c>
      <c r="T217" s="162">
        <f t="shared" si="19"/>
        <v>2</v>
      </c>
      <c r="U217" s="162">
        <f t="shared" si="19"/>
        <v>2</v>
      </c>
      <c r="V217" s="162">
        <f t="shared" si="19"/>
        <v>2</v>
      </c>
      <c r="W217" s="2"/>
      <c r="X217" s="4"/>
      <c r="Y217" s="16"/>
      <c r="Z217" s="1"/>
      <c r="AA217" s="1"/>
      <c r="AB217" s="1"/>
    </row>
    <row r="218" spans="1:28" s="122" customFormat="1" outlineLevel="3" x14ac:dyDescent="0.35">
      <c r="A218" s="1"/>
      <c r="B218" s="33"/>
      <c r="C218" s="73">
        <f t="shared" si="7"/>
        <v>4</v>
      </c>
      <c r="D218" s="4"/>
      <c r="E218" s="5"/>
      <c r="F218" s="5"/>
      <c r="G218" s="4"/>
      <c r="H218" s="26"/>
      <c r="I218" s="103"/>
      <c r="J218" s="56" t="s">
        <v>46</v>
      </c>
      <c r="K218" s="56">
        <v>1</v>
      </c>
      <c r="L218" s="56">
        <v>0</v>
      </c>
      <c r="M218" s="165">
        <f t="shared" si="9"/>
        <v>2</v>
      </c>
      <c r="N218" s="163">
        <f t="shared" ref="N218:V218" si="20">M218</f>
        <v>2</v>
      </c>
      <c r="O218" s="163">
        <f t="shared" si="20"/>
        <v>2</v>
      </c>
      <c r="P218" s="163">
        <f t="shared" si="20"/>
        <v>2</v>
      </c>
      <c r="Q218" s="163">
        <f t="shared" si="20"/>
        <v>2</v>
      </c>
      <c r="R218" s="163">
        <f t="shared" si="20"/>
        <v>2</v>
      </c>
      <c r="S218" s="163">
        <f t="shared" si="20"/>
        <v>2</v>
      </c>
      <c r="T218" s="163">
        <f t="shared" si="20"/>
        <v>2</v>
      </c>
      <c r="U218" s="163">
        <f t="shared" si="20"/>
        <v>2</v>
      </c>
      <c r="V218" s="163">
        <f t="shared" si="20"/>
        <v>2</v>
      </c>
      <c r="W218" s="2"/>
      <c r="X218" s="4"/>
      <c r="Y218" s="16"/>
      <c r="Z218" s="1"/>
      <c r="AA218" s="1"/>
      <c r="AB218" s="1"/>
    </row>
    <row r="219" spans="1:28" s="122" customFormat="1" outlineLevel="3" x14ac:dyDescent="0.35">
      <c r="A219" s="1"/>
      <c r="B219" s="33"/>
      <c r="C219" s="73">
        <f t="shared" si="7"/>
        <v>4</v>
      </c>
      <c r="D219" s="4"/>
      <c r="E219" s="5"/>
      <c r="F219" s="5"/>
      <c r="G219" s="4"/>
      <c r="H219" s="26"/>
      <c r="I219" s="103"/>
      <c r="J219" s="56"/>
      <c r="K219" s="56">
        <v>2</v>
      </c>
      <c r="L219" s="56">
        <v>0</v>
      </c>
      <c r="M219" s="165">
        <f t="shared" si="9"/>
        <v>2</v>
      </c>
      <c r="N219" s="163">
        <f t="shared" ref="N219:V219" si="21">M219</f>
        <v>2</v>
      </c>
      <c r="O219" s="163">
        <f t="shared" si="21"/>
        <v>2</v>
      </c>
      <c r="P219" s="163">
        <f t="shared" si="21"/>
        <v>2</v>
      </c>
      <c r="Q219" s="163">
        <f t="shared" si="21"/>
        <v>2</v>
      </c>
      <c r="R219" s="163">
        <f t="shared" si="21"/>
        <v>2</v>
      </c>
      <c r="S219" s="163">
        <f t="shared" si="21"/>
        <v>2</v>
      </c>
      <c r="T219" s="163">
        <f t="shared" si="21"/>
        <v>2</v>
      </c>
      <c r="U219" s="163">
        <f t="shared" si="21"/>
        <v>2</v>
      </c>
      <c r="V219" s="163">
        <f t="shared" si="21"/>
        <v>2</v>
      </c>
      <c r="W219" s="2"/>
      <c r="X219" s="4"/>
      <c r="Y219" s="16"/>
      <c r="Z219" s="1"/>
      <c r="AA219" s="1"/>
      <c r="AB219" s="1"/>
    </row>
    <row r="220" spans="1:28" s="122" customFormat="1" outlineLevel="3" x14ac:dyDescent="0.35">
      <c r="A220" s="1"/>
      <c r="B220" s="33"/>
      <c r="C220" s="73">
        <f t="shared" si="7"/>
        <v>4</v>
      </c>
      <c r="D220" s="4"/>
      <c r="E220" s="5"/>
      <c r="F220" s="5"/>
      <c r="G220" s="4"/>
      <c r="H220" s="26"/>
      <c r="I220" s="103"/>
      <c r="J220" s="56"/>
      <c r="K220" s="56">
        <v>3</v>
      </c>
      <c r="L220" s="56">
        <v>0</v>
      </c>
      <c r="M220" s="165">
        <f t="shared" si="9"/>
        <v>2</v>
      </c>
      <c r="N220" s="163">
        <f t="shared" ref="N220:V220" si="22">M220</f>
        <v>2</v>
      </c>
      <c r="O220" s="163">
        <f t="shared" si="22"/>
        <v>2</v>
      </c>
      <c r="P220" s="163">
        <f t="shared" si="22"/>
        <v>2</v>
      </c>
      <c r="Q220" s="163">
        <f t="shared" si="22"/>
        <v>2</v>
      </c>
      <c r="R220" s="163">
        <f t="shared" si="22"/>
        <v>2</v>
      </c>
      <c r="S220" s="163">
        <f t="shared" si="22"/>
        <v>2</v>
      </c>
      <c r="T220" s="163">
        <f t="shared" si="22"/>
        <v>2</v>
      </c>
      <c r="U220" s="163">
        <f t="shared" si="22"/>
        <v>2</v>
      </c>
      <c r="V220" s="163">
        <f t="shared" si="22"/>
        <v>2</v>
      </c>
      <c r="W220" s="2"/>
      <c r="X220" s="4"/>
      <c r="Y220" s="16"/>
      <c r="Z220" s="1"/>
      <c r="AA220" s="1"/>
      <c r="AB220" s="1"/>
    </row>
    <row r="221" spans="1:28" s="122" customFormat="1" outlineLevel="3" x14ac:dyDescent="0.35">
      <c r="A221" s="1"/>
      <c r="B221" s="33"/>
      <c r="C221" s="73">
        <f t="shared" si="7"/>
        <v>4</v>
      </c>
      <c r="D221" s="4"/>
      <c r="E221" s="5"/>
      <c r="F221" s="5"/>
      <c r="G221" s="4"/>
      <c r="H221" s="26"/>
      <c r="I221" s="103"/>
      <c r="J221" s="63"/>
      <c r="K221" s="63">
        <v>4</v>
      </c>
      <c r="L221" s="63">
        <v>0</v>
      </c>
      <c r="M221" s="166">
        <f t="shared" si="9"/>
        <v>2</v>
      </c>
      <c r="N221" s="164">
        <f t="shared" ref="N221:V221" si="23">M221</f>
        <v>2</v>
      </c>
      <c r="O221" s="164">
        <f t="shared" si="23"/>
        <v>2</v>
      </c>
      <c r="P221" s="164">
        <f t="shared" si="23"/>
        <v>2</v>
      </c>
      <c r="Q221" s="164">
        <f t="shared" si="23"/>
        <v>2</v>
      </c>
      <c r="R221" s="164">
        <f t="shared" si="23"/>
        <v>2</v>
      </c>
      <c r="S221" s="164">
        <f t="shared" si="23"/>
        <v>2</v>
      </c>
      <c r="T221" s="164">
        <f t="shared" si="23"/>
        <v>2</v>
      </c>
      <c r="U221" s="164">
        <f t="shared" si="23"/>
        <v>2</v>
      </c>
      <c r="V221" s="164">
        <f t="shared" si="23"/>
        <v>2</v>
      </c>
      <c r="W221" s="2"/>
      <c r="X221" s="4"/>
      <c r="Y221" s="16"/>
      <c r="Z221" s="1"/>
      <c r="AA221" s="1"/>
      <c r="AB221" s="1"/>
    </row>
    <row r="222" spans="1:28" s="122" customFormat="1" outlineLevel="3" x14ac:dyDescent="0.35">
      <c r="A222" s="1"/>
      <c r="B222" s="33"/>
      <c r="C222" s="73">
        <f t="shared" si="7"/>
        <v>4</v>
      </c>
      <c r="D222" s="4"/>
      <c r="E222" s="5"/>
      <c r="F222" s="5"/>
      <c r="G222" s="4"/>
      <c r="H222" s="26"/>
      <c r="I222" s="79"/>
      <c r="J222" s="61">
        <v>3</v>
      </c>
      <c r="K222" s="61">
        <v>0</v>
      </c>
      <c r="L222" s="61">
        <v>0</v>
      </c>
      <c r="M222" s="167">
        <f t="shared" si="9"/>
        <v>2</v>
      </c>
      <c r="N222" s="162">
        <f t="shared" ref="N222:V222" si="24">M222</f>
        <v>2</v>
      </c>
      <c r="O222" s="162">
        <f t="shared" si="24"/>
        <v>2</v>
      </c>
      <c r="P222" s="162">
        <f t="shared" si="24"/>
        <v>2</v>
      </c>
      <c r="Q222" s="162">
        <f t="shared" si="24"/>
        <v>2</v>
      </c>
      <c r="R222" s="162">
        <f t="shared" si="24"/>
        <v>2</v>
      </c>
      <c r="S222" s="162">
        <f t="shared" si="24"/>
        <v>2</v>
      </c>
      <c r="T222" s="162">
        <f t="shared" si="24"/>
        <v>2</v>
      </c>
      <c r="U222" s="162">
        <f t="shared" si="24"/>
        <v>2</v>
      </c>
      <c r="V222" s="162">
        <f t="shared" si="24"/>
        <v>2</v>
      </c>
      <c r="W222" s="2"/>
      <c r="X222" s="4"/>
      <c r="Y222" s="16"/>
      <c r="Z222" s="1"/>
      <c r="AA222" s="1"/>
      <c r="AB222" s="1"/>
    </row>
    <row r="223" spans="1:28" s="122" customFormat="1" outlineLevel="3" x14ac:dyDescent="0.35">
      <c r="A223" s="1"/>
      <c r="B223" s="33"/>
      <c r="C223" s="73">
        <f t="shared" si="7"/>
        <v>4</v>
      </c>
      <c r="D223" s="4"/>
      <c r="E223" s="5"/>
      <c r="F223" s="5"/>
      <c r="G223" s="4"/>
      <c r="H223" s="26"/>
      <c r="I223" s="79"/>
      <c r="J223" s="56" t="s">
        <v>162</v>
      </c>
      <c r="K223" s="56">
        <v>1</v>
      </c>
      <c r="L223" s="56">
        <v>0</v>
      </c>
      <c r="M223" s="165">
        <f t="shared" si="9"/>
        <v>2</v>
      </c>
      <c r="N223" s="163">
        <f t="shared" ref="N223:V223" si="25">M223</f>
        <v>2</v>
      </c>
      <c r="O223" s="163">
        <f t="shared" si="25"/>
        <v>2</v>
      </c>
      <c r="P223" s="163">
        <f t="shared" si="25"/>
        <v>2</v>
      </c>
      <c r="Q223" s="163">
        <f t="shared" si="25"/>
        <v>2</v>
      </c>
      <c r="R223" s="163">
        <f t="shared" si="25"/>
        <v>2</v>
      </c>
      <c r="S223" s="163">
        <f t="shared" si="25"/>
        <v>2</v>
      </c>
      <c r="T223" s="163">
        <f t="shared" si="25"/>
        <v>2</v>
      </c>
      <c r="U223" s="163">
        <f t="shared" si="25"/>
        <v>2</v>
      </c>
      <c r="V223" s="163">
        <f t="shared" si="25"/>
        <v>2</v>
      </c>
      <c r="W223" s="2"/>
      <c r="X223" s="4"/>
      <c r="Y223" s="16"/>
      <c r="Z223" s="1"/>
      <c r="AA223" s="1"/>
      <c r="AB223" s="1"/>
    </row>
    <row r="224" spans="1:28" s="122" customFormat="1" outlineLevel="3" x14ac:dyDescent="0.35">
      <c r="A224" s="1"/>
      <c r="B224" s="33"/>
      <c r="C224" s="73">
        <f t="shared" si="7"/>
        <v>4</v>
      </c>
      <c r="D224" s="4"/>
      <c r="E224" s="5"/>
      <c r="F224" s="5"/>
      <c r="G224" s="4"/>
      <c r="H224" s="26"/>
      <c r="I224" s="79"/>
      <c r="J224" s="56"/>
      <c r="K224" s="56">
        <v>2</v>
      </c>
      <c r="L224" s="56">
        <v>0</v>
      </c>
      <c r="M224" s="165">
        <f t="shared" si="9"/>
        <v>2</v>
      </c>
      <c r="N224" s="163">
        <f t="shared" ref="N224:V224" si="26">M224</f>
        <v>2</v>
      </c>
      <c r="O224" s="163">
        <f t="shared" si="26"/>
        <v>2</v>
      </c>
      <c r="P224" s="163">
        <f t="shared" si="26"/>
        <v>2</v>
      </c>
      <c r="Q224" s="163">
        <f t="shared" si="26"/>
        <v>2</v>
      </c>
      <c r="R224" s="163">
        <f t="shared" si="26"/>
        <v>2</v>
      </c>
      <c r="S224" s="163">
        <f t="shared" si="26"/>
        <v>2</v>
      </c>
      <c r="T224" s="163">
        <f t="shared" si="26"/>
        <v>2</v>
      </c>
      <c r="U224" s="163">
        <f t="shared" si="26"/>
        <v>2</v>
      </c>
      <c r="V224" s="163">
        <f t="shared" si="26"/>
        <v>2</v>
      </c>
      <c r="W224" s="2"/>
      <c r="X224" s="4"/>
      <c r="Y224" s="16"/>
      <c r="Z224" s="1"/>
      <c r="AA224" s="1"/>
      <c r="AB224" s="1"/>
    </row>
    <row r="225" spans="1:28" s="122" customFormat="1" outlineLevel="3" x14ac:dyDescent="0.35">
      <c r="A225" s="1"/>
      <c r="B225" s="33"/>
      <c r="C225" s="73">
        <f t="shared" si="7"/>
        <v>4</v>
      </c>
      <c r="D225" s="4"/>
      <c r="E225" s="5"/>
      <c r="F225" s="5"/>
      <c r="G225" s="4"/>
      <c r="H225" s="26"/>
      <c r="I225" s="79"/>
      <c r="J225" s="56"/>
      <c r="K225" s="56">
        <v>3</v>
      </c>
      <c r="L225" s="56">
        <v>0</v>
      </c>
      <c r="M225" s="165">
        <f t="shared" si="9"/>
        <v>2</v>
      </c>
      <c r="N225" s="163">
        <f t="shared" ref="N225:V225" si="27">M225</f>
        <v>2</v>
      </c>
      <c r="O225" s="163">
        <f t="shared" si="27"/>
        <v>2</v>
      </c>
      <c r="P225" s="163">
        <f t="shared" si="27"/>
        <v>2</v>
      </c>
      <c r="Q225" s="163">
        <f t="shared" si="27"/>
        <v>2</v>
      </c>
      <c r="R225" s="163">
        <f t="shared" si="27"/>
        <v>2</v>
      </c>
      <c r="S225" s="163">
        <f t="shared" si="27"/>
        <v>2</v>
      </c>
      <c r="T225" s="163">
        <f t="shared" si="27"/>
        <v>2</v>
      </c>
      <c r="U225" s="163">
        <f t="shared" si="27"/>
        <v>2</v>
      </c>
      <c r="V225" s="163">
        <f t="shared" si="27"/>
        <v>2</v>
      </c>
      <c r="W225" s="2"/>
      <c r="X225" s="4"/>
      <c r="Y225" s="16"/>
      <c r="Z225" s="1"/>
      <c r="AA225" s="1"/>
      <c r="AB225" s="1"/>
    </row>
    <row r="226" spans="1:28" s="122" customFormat="1" outlineLevel="3" x14ac:dyDescent="0.35">
      <c r="A226" s="1"/>
      <c r="B226" s="33"/>
      <c r="C226" s="73">
        <f t="shared" si="7"/>
        <v>4</v>
      </c>
      <c r="D226" s="4"/>
      <c r="E226" s="5"/>
      <c r="F226" s="5"/>
      <c r="G226" s="4"/>
      <c r="H226" s="26"/>
      <c r="I226" s="62"/>
      <c r="J226" s="63"/>
      <c r="K226" s="63">
        <v>4</v>
      </c>
      <c r="L226" s="63">
        <v>0</v>
      </c>
      <c r="M226" s="166">
        <f t="shared" si="9"/>
        <v>2</v>
      </c>
      <c r="N226" s="164">
        <f t="shared" ref="N226:V226" si="28">M226</f>
        <v>2</v>
      </c>
      <c r="O226" s="164">
        <f t="shared" si="28"/>
        <v>2</v>
      </c>
      <c r="P226" s="164">
        <f t="shared" si="28"/>
        <v>2</v>
      </c>
      <c r="Q226" s="164">
        <f t="shared" si="28"/>
        <v>2</v>
      </c>
      <c r="R226" s="164">
        <f t="shared" si="28"/>
        <v>2</v>
      </c>
      <c r="S226" s="164">
        <f t="shared" si="28"/>
        <v>2</v>
      </c>
      <c r="T226" s="164">
        <f t="shared" si="28"/>
        <v>2</v>
      </c>
      <c r="U226" s="164">
        <f t="shared" si="28"/>
        <v>2</v>
      </c>
      <c r="V226" s="164">
        <f t="shared" si="28"/>
        <v>2</v>
      </c>
      <c r="W226" s="2"/>
      <c r="X226" s="4"/>
      <c r="Y226" s="16"/>
      <c r="Z226" s="1"/>
      <c r="AA226" s="1"/>
      <c r="AB226" s="1"/>
    </row>
    <row r="227" spans="1:28" s="122" customFormat="1" outlineLevel="3" x14ac:dyDescent="0.35">
      <c r="A227" s="1"/>
      <c r="B227" s="33"/>
      <c r="C227" s="73">
        <f t="shared" si="7"/>
        <v>4</v>
      </c>
      <c r="D227" s="4"/>
      <c r="E227" s="5"/>
      <c r="F227" s="5"/>
      <c r="G227" s="4"/>
      <c r="H227" s="26"/>
      <c r="I227" s="112">
        <v>1</v>
      </c>
      <c r="J227" s="57">
        <v>0</v>
      </c>
      <c r="K227" s="61">
        <v>0</v>
      </c>
      <c r="L227" s="61">
        <v>0</v>
      </c>
      <c r="M227" s="31">
        <v>2</v>
      </c>
      <c r="N227" s="161">
        <f t="shared" ref="N227:V227" si="29">M227</f>
        <v>2</v>
      </c>
      <c r="O227" s="161">
        <f t="shared" si="29"/>
        <v>2</v>
      </c>
      <c r="P227" s="161">
        <f t="shared" si="29"/>
        <v>2</v>
      </c>
      <c r="Q227" s="161">
        <f t="shared" si="29"/>
        <v>2</v>
      </c>
      <c r="R227" s="161">
        <f t="shared" si="29"/>
        <v>2</v>
      </c>
      <c r="S227" s="161">
        <f t="shared" si="29"/>
        <v>2</v>
      </c>
      <c r="T227" s="161">
        <f t="shared" si="29"/>
        <v>2</v>
      </c>
      <c r="U227" s="161">
        <f t="shared" si="29"/>
        <v>2</v>
      </c>
      <c r="V227" s="161">
        <f t="shared" si="29"/>
        <v>2</v>
      </c>
      <c r="W227" s="2"/>
      <c r="X227" s="4"/>
      <c r="Y227" s="16"/>
      <c r="Z227" s="1"/>
      <c r="AA227" s="1"/>
      <c r="AB227" s="1"/>
    </row>
    <row r="228" spans="1:28" s="122" customFormat="1" outlineLevel="3" x14ac:dyDescent="0.35">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3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3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3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3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3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3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3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3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3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3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3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3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3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3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3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3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3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3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3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35">
      <c r="A248" s="1"/>
      <c r="B248" s="33"/>
      <c r="C248" s="73">
        <f t="shared" si="40"/>
        <v>4</v>
      </c>
      <c r="D248" s="4"/>
      <c r="E248" s="5"/>
      <c r="F248" s="5"/>
      <c r="G248" s="4"/>
      <c r="H248" s="26"/>
      <c r="I248" s="103" t="s">
        <v>236</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3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3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3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3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3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3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3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3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3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3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3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3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3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3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3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3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3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3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15" customHeight="1" outlineLevel="2" x14ac:dyDescent="0.3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3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49" t="str">
        <f t="shared" ref="L268:Q270" si="61">N202</f>
        <v>11-0</v>
      </c>
      <c r="M268" s="150" t="str">
        <f t="shared" si="61"/>
        <v>22-0</v>
      </c>
      <c r="N268" s="150" t="str">
        <f t="shared" si="61"/>
        <v>33-0</v>
      </c>
      <c r="O268" s="150" t="str">
        <f t="shared" si="61"/>
        <v>21-0</v>
      </c>
      <c r="P268" s="150" t="str">
        <f t="shared" si="61"/>
        <v>32-0</v>
      </c>
      <c r="Q268" s="151" t="str">
        <f t="shared" si="61"/>
        <v>31-0</v>
      </c>
      <c r="R268" s="94"/>
      <c r="S268" s="94"/>
      <c r="T268" s="94"/>
      <c r="U268" s="94"/>
      <c r="V268" s="94"/>
      <c r="W268" s="49"/>
      <c r="X268" s="4"/>
      <c r="Y268" s="16"/>
      <c r="Z268" s="1"/>
      <c r="AA268" s="1"/>
      <c r="AB268" s="1"/>
    </row>
    <row r="269" spans="1:28" s="131" customFormat="1" outlineLevel="2" x14ac:dyDescent="0.35">
      <c r="A269" s="1"/>
      <c r="B269" s="33"/>
      <c r="C269" s="73">
        <f>INT($C$132)+2</f>
        <v>3</v>
      </c>
      <c r="D269" s="4"/>
      <c r="E269" s="5"/>
      <c r="F269" s="5"/>
      <c r="G269" s="4"/>
      <c r="H269" s="59"/>
      <c r="I269" s="60"/>
      <c r="J269" s="49"/>
      <c r="K269" s="49">
        <v>1</v>
      </c>
      <c r="L269" s="168" t="str">
        <f t="shared" si="61"/>
        <v>11-1</v>
      </c>
      <c r="M269" s="154" t="str">
        <f t="shared" si="61"/>
        <v>22-1</v>
      </c>
      <c r="N269" s="154" t="str">
        <f t="shared" si="61"/>
        <v>33-1</v>
      </c>
      <c r="O269" s="154" t="str">
        <f t="shared" si="61"/>
        <v>21-1</v>
      </c>
      <c r="P269" s="154" t="str">
        <f t="shared" si="61"/>
        <v>32-1</v>
      </c>
      <c r="Q269" s="155" t="str">
        <f t="shared" si="61"/>
        <v>31-1</v>
      </c>
      <c r="R269" s="94"/>
      <c r="S269" s="94"/>
      <c r="T269" s="94"/>
      <c r="U269" s="94"/>
      <c r="V269" s="94"/>
      <c r="W269" s="49"/>
      <c r="X269" s="4"/>
      <c r="Y269" s="16"/>
      <c r="Z269" s="1"/>
      <c r="AA269" s="1"/>
      <c r="AB269" s="1"/>
    </row>
    <row r="270" spans="1:28" s="131" customFormat="1" outlineLevel="2" x14ac:dyDescent="0.35">
      <c r="A270" s="1"/>
      <c r="B270" s="33"/>
      <c r="C270" s="73">
        <f>INT($C$132)+2</f>
        <v>3</v>
      </c>
      <c r="D270" s="4"/>
      <c r="E270" s="5"/>
      <c r="F270" s="5"/>
      <c r="G270" s="4"/>
      <c r="H270" s="59"/>
      <c r="I270" s="60"/>
      <c r="J270" s="49"/>
      <c r="K270" s="49">
        <v>2</v>
      </c>
      <c r="L270" s="169" t="str">
        <f t="shared" si="61"/>
        <v>11-2</v>
      </c>
      <c r="M270" s="158" t="str">
        <f t="shared" si="61"/>
        <v>22-2</v>
      </c>
      <c r="N270" s="158" t="str">
        <f t="shared" si="61"/>
        <v>33-2</v>
      </c>
      <c r="O270" s="158" t="str">
        <f t="shared" si="61"/>
        <v>21-2</v>
      </c>
      <c r="P270" s="158" t="str">
        <f t="shared" si="61"/>
        <v>32-2</v>
      </c>
      <c r="Q270" s="159" t="str">
        <f t="shared" si="61"/>
        <v>31-2</v>
      </c>
      <c r="R270" s="94"/>
      <c r="S270" s="94"/>
      <c r="T270" s="94"/>
      <c r="U270" s="94"/>
      <c r="V270" s="94"/>
      <c r="W270" s="49"/>
      <c r="X270" s="4"/>
      <c r="Y270" s="16"/>
      <c r="Z270" s="1"/>
      <c r="AA270" s="1"/>
      <c r="AB270" s="1"/>
    </row>
    <row r="271" spans="1:28" s="122" customFormat="1" ht="5.15" customHeight="1" outlineLevel="3" x14ac:dyDescent="0.3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3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35">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35">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35">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35">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35">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3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35">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3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3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3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3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3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3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3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3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3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35">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3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3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3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15" customHeight="1" outlineLevel="2" x14ac:dyDescent="0.3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15" customHeight="1" outlineLevel="2" x14ac:dyDescent="0.3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15" customHeight="1" outlineLevel="1" x14ac:dyDescent="0.3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15" customHeight="1" x14ac:dyDescent="0.3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15" customHeight="1" thickBot="1" x14ac:dyDescent="0.4">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15" customHeight="1" outlineLevel="1" x14ac:dyDescent="0.3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3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49999999999999" customHeight="1" x14ac:dyDescent="0.3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49999999999999" customHeight="1" outlineLevel="1" x14ac:dyDescent="0.3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15" customHeight="1" outlineLevel="2" x14ac:dyDescent="0.3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3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35">
      <c r="A304" s="1"/>
      <c r="B304" s="33"/>
      <c r="C304" s="73">
        <f t="shared" ref="C304" si="70">INT($C$31)+3</f>
        <v>4</v>
      </c>
      <c r="D304" s="3"/>
      <c r="E304" s="5"/>
      <c r="F304" s="5"/>
      <c r="G304" s="3"/>
      <c r="H304" s="29"/>
      <c r="I304" s="29"/>
      <c r="J304" s="146" t="s">
        <v>44</v>
      </c>
      <c r="K304" s="146"/>
      <c r="L304" s="146" t="s">
        <v>44</v>
      </c>
      <c r="M304" s="146" t="s">
        <v>44</v>
      </c>
      <c r="N304" s="146" t="s">
        <v>44</v>
      </c>
      <c r="O304" s="146" t="s">
        <v>44</v>
      </c>
      <c r="P304" s="146" t="s">
        <v>44</v>
      </c>
      <c r="Q304" s="146"/>
      <c r="R304" s="29"/>
      <c r="S304" s="29"/>
      <c r="T304" s="29"/>
      <c r="U304" s="29"/>
      <c r="V304" s="29"/>
      <c r="W304" s="29"/>
      <c r="X304" s="3"/>
      <c r="Y304" s="16"/>
      <c r="Z304" s="1"/>
      <c r="AA304" s="1"/>
      <c r="AB304" s="1"/>
    </row>
    <row r="305" spans="1:28" s="140" customFormat="1" outlineLevel="2" x14ac:dyDescent="0.35">
      <c r="A305" s="1"/>
      <c r="B305" s="33"/>
      <c r="C305" s="73">
        <f>INT($C$31)+2</f>
        <v>3</v>
      </c>
      <c r="D305" s="3"/>
      <c r="E305" s="5"/>
      <c r="F305" s="5"/>
      <c r="G305" s="3"/>
      <c r="H305" s="29"/>
      <c r="I305" s="29"/>
      <c r="J305" s="179" t="s">
        <v>209</v>
      </c>
      <c r="K305" s="179" t="s">
        <v>96</v>
      </c>
      <c r="L305" s="179" t="s">
        <v>210</v>
      </c>
      <c r="M305" s="179"/>
      <c r="N305" s="179"/>
      <c r="O305" s="179"/>
      <c r="P305" s="179"/>
      <c r="Q305" s="179"/>
      <c r="R305" s="29"/>
      <c r="S305" s="29"/>
      <c r="T305" s="29"/>
      <c r="U305" s="29"/>
      <c r="V305" s="29"/>
      <c r="W305" s="29"/>
      <c r="X305" s="3"/>
      <c r="Y305" s="16"/>
      <c r="Z305" s="1"/>
      <c r="AA305" s="1"/>
      <c r="AB305" s="1"/>
    </row>
    <row r="306" spans="1:28" s="140" customFormat="1" outlineLevel="2" x14ac:dyDescent="0.35">
      <c r="A306" s="1"/>
      <c r="B306" s="33"/>
      <c r="C306" s="73">
        <f>INT($C$31)+2</f>
        <v>3</v>
      </c>
      <c r="D306" s="3"/>
      <c r="E306" s="5"/>
      <c r="F306" s="5"/>
      <c r="G306" s="3"/>
      <c r="H306" s="29"/>
      <c r="I306" s="29"/>
      <c r="J306" s="179" t="s">
        <v>202</v>
      </c>
      <c r="K306" s="179" t="s">
        <v>203</v>
      </c>
      <c r="L306" s="179" t="s">
        <v>204</v>
      </c>
      <c r="M306" s="179"/>
      <c r="N306" s="179"/>
      <c r="O306" s="179"/>
      <c r="P306" s="179"/>
      <c r="Q306" s="179"/>
      <c r="R306" s="29"/>
      <c r="S306" s="29"/>
      <c r="T306" s="29"/>
      <c r="U306" s="29"/>
      <c r="V306" s="29"/>
      <c r="W306" s="29"/>
      <c r="X306" s="3"/>
      <c r="Y306" s="16"/>
      <c r="Z306" s="1"/>
      <c r="AA306" s="1"/>
      <c r="AB306" s="1"/>
    </row>
    <row r="307" spans="1:28" s="140" customFormat="1" ht="11.5" customHeight="1" outlineLevel="2" x14ac:dyDescent="0.35">
      <c r="A307" s="1"/>
      <c r="B307" s="33" t="s">
        <v>20</v>
      </c>
      <c r="C307" s="73">
        <f>INT($C$31)+2.01</f>
        <v>3.01</v>
      </c>
      <c r="D307" s="3"/>
      <c r="E307" s="3"/>
      <c r="F307" s="3"/>
      <c r="G307" s="3"/>
      <c r="H307" s="29"/>
      <c r="I307" s="29"/>
      <c r="J307" s="146" t="s">
        <v>44</v>
      </c>
      <c r="K307" s="146"/>
      <c r="L307" s="146" t="s">
        <v>44</v>
      </c>
      <c r="M307" s="146" t="s">
        <v>44</v>
      </c>
      <c r="N307" s="146" t="s">
        <v>44</v>
      </c>
      <c r="O307" s="146" t="s">
        <v>44</v>
      </c>
      <c r="P307" s="146" t="s">
        <v>44</v>
      </c>
      <c r="Q307" s="146" t="s">
        <v>44</v>
      </c>
      <c r="R307" s="29"/>
      <c r="S307" s="29"/>
      <c r="T307" s="29"/>
      <c r="U307" s="29"/>
      <c r="V307" s="29"/>
      <c r="W307" s="29"/>
      <c r="X307" s="3"/>
      <c r="Y307" s="16"/>
      <c r="Z307" s="1"/>
      <c r="AA307" s="1"/>
      <c r="AB307" s="1"/>
    </row>
    <row r="308" spans="1:28" s="140" customFormat="1" ht="13" customHeight="1" outlineLevel="4" x14ac:dyDescent="0.3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5" customHeight="1" outlineLevel="4" x14ac:dyDescent="0.3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15" customHeight="1" outlineLevel="2" x14ac:dyDescent="0.3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35">
      <c r="A311" s="1"/>
      <c r="B311" s="33"/>
      <c r="C311" s="73">
        <f>INT($C$31)+2</f>
        <v>3</v>
      </c>
      <c r="D311" s="4"/>
      <c r="E311" s="5"/>
      <c r="F311" s="5"/>
      <c r="G311" s="4"/>
      <c r="H311" s="100" t="s">
        <v>213</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35">
      <c r="A312" s="1"/>
      <c r="B312" s="33"/>
      <c r="C312" s="73">
        <f>INT($C$31)+3</f>
        <v>4</v>
      </c>
      <c r="D312" s="4"/>
      <c r="E312" s="5"/>
      <c r="F312" s="5"/>
      <c r="G312" s="4"/>
      <c r="H312" s="2" t="s">
        <v>301</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35">
      <c r="A313" s="1"/>
      <c r="B313" s="33"/>
      <c r="C313" s="73">
        <f t="shared" ref="C313:C320" si="71">INT($C$31)+3</f>
        <v>4</v>
      </c>
      <c r="D313" s="4"/>
      <c r="E313" s="5"/>
      <c r="F313" s="5"/>
      <c r="G313" s="4"/>
      <c r="H313" s="2" t="s">
        <v>272</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35">
      <c r="A314" s="1"/>
      <c r="B314" s="33"/>
      <c r="C314" s="73">
        <f t="shared" si="71"/>
        <v>4</v>
      </c>
      <c r="D314" s="4"/>
      <c r="E314" s="5"/>
      <c r="F314" s="5"/>
      <c r="G314" s="4"/>
      <c r="H314" s="2" t="s">
        <v>302</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3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3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35">
      <c r="A317" s="1"/>
      <c r="B317" s="33"/>
      <c r="C317" s="73">
        <f t="shared" si="71"/>
        <v>4</v>
      </c>
      <c r="D317" s="4"/>
      <c r="E317" s="5"/>
      <c r="F317" s="5"/>
      <c r="G317" s="4"/>
      <c r="H317" s="2"/>
      <c r="I317" s="144"/>
      <c r="J317" s="145" t="s">
        <v>219</v>
      </c>
      <c r="K317" s="145" t="s">
        <v>220</v>
      </c>
      <c r="L317" s="145" t="s">
        <v>221</v>
      </c>
      <c r="M317" s="2"/>
      <c r="N317" s="2"/>
      <c r="O317" s="2"/>
      <c r="P317" s="2"/>
      <c r="Q317" s="2"/>
      <c r="R317" s="2"/>
      <c r="S317" s="2"/>
      <c r="T317" s="2"/>
      <c r="U317" s="2"/>
      <c r="V317" s="2"/>
      <c r="W317" s="2"/>
      <c r="X317" s="4"/>
      <c r="Y317" s="16"/>
      <c r="Z317" s="1"/>
      <c r="AA317" s="1"/>
      <c r="AB317" s="1"/>
    </row>
    <row r="318" spans="1:28" s="140" customFormat="1" outlineLevel="3" x14ac:dyDescent="0.35">
      <c r="A318" s="1"/>
      <c r="B318" s="33"/>
      <c r="C318" s="73">
        <f t="shared" si="71"/>
        <v>4</v>
      </c>
      <c r="D318" s="4"/>
      <c r="E318" s="5"/>
      <c r="F318" s="5"/>
      <c r="G318" s="4"/>
      <c r="H318" s="2" t="s">
        <v>218</v>
      </c>
      <c r="I318" s="144"/>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35">
      <c r="A319" s="1"/>
      <c r="B319" s="33"/>
      <c r="C319" s="73">
        <f t="shared" si="71"/>
        <v>4</v>
      </c>
      <c r="D319" s="4"/>
      <c r="E319" s="5"/>
      <c r="F319" s="5"/>
      <c r="G319" s="4"/>
      <c r="H319" s="2"/>
      <c r="I319" s="144"/>
      <c r="J319" s="145"/>
      <c r="K319" s="145"/>
      <c r="L319" s="145"/>
      <c r="M319" s="2"/>
      <c r="N319" s="2"/>
      <c r="O319" s="2"/>
      <c r="P319" s="2"/>
      <c r="Q319" s="2"/>
      <c r="R319" s="2"/>
      <c r="S319" s="2"/>
      <c r="T319" s="2"/>
      <c r="U319" s="2"/>
      <c r="V319" s="2"/>
      <c r="W319" s="2"/>
      <c r="X319" s="4"/>
      <c r="Y319" s="16"/>
      <c r="Z319" s="1"/>
      <c r="AA319" s="1"/>
      <c r="AB319" s="1"/>
    </row>
    <row r="320" spans="1:28" s="140" customFormat="1" outlineLevel="3" x14ac:dyDescent="0.35">
      <c r="A320" s="1"/>
      <c r="B320" s="33"/>
      <c r="C320" s="73">
        <f t="shared" si="71"/>
        <v>4</v>
      </c>
      <c r="D320" s="4"/>
      <c r="E320" s="5"/>
      <c r="F320" s="5"/>
      <c r="G320" s="4"/>
      <c r="H320" s="2"/>
      <c r="I320" s="144"/>
      <c r="J320" s="145"/>
      <c r="K320" s="145"/>
      <c r="L320" s="145"/>
      <c r="M320" s="2"/>
      <c r="N320" s="2"/>
      <c r="O320" s="2"/>
      <c r="P320" s="2"/>
      <c r="Q320" s="2"/>
      <c r="R320" s="2"/>
      <c r="S320" s="2"/>
      <c r="T320" s="2"/>
      <c r="U320" s="2"/>
      <c r="V320" s="2"/>
      <c r="W320" s="2"/>
      <c r="X320" s="4"/>
      <c r="Y320" s="16"/>
      <c r="Z320" s="1"/>
      <c r="AA320" s="1"/>
      <c r="AB320" s="1"/>
    </row>
    <row r="321" spans="1:28" s="140" customFormat="1" outlineLevel="3" x14ac:dyDescent="0.3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15" customHeight="1" outlineLevel="3" x14ac:dyDescent="0.3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15" customHeight="1" outlineLevel="2" x14ac:dyDescent="0.3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15" customHeight="1" outlineLevel="1" x14ac:dyDescent="0.3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15" customHeight="1" x14ac:dyDescent="0.3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3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3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3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3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3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3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3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3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3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75"/>
  <sheetViews>
    <sheetView topLeftCell="A6" zoomScale="80" zoomScaleNormal="80" workbookViewId="0">
      <pane xSplit="9" ySplit="10" topLeftCell="J54" activePane="bottomRight" state="frozen"/>
      <selection activeCell="A6" sqref="A6"/>
      <selection pane="topRight" activeCell="J6" sqref="J6"/>
      <selection pane="bottomLeft" activeCell="A16" sqref="A16"/>
      <selection pane="bottomRight" activeCell="S81" sqref="S81"/>
    </sheetView>
  </sheetViews>
  <sheetFormatPr defaultColWidth="8.7265625" defaultRowHeight="14.5" outlineLevelRow="4" outlineLevelCol="2" x14ac:dyDescent="0.35"/>
  <cols>
    <col min="1" max="1" width="4.7265625" style="140" customWidth="1"/>
    <col min="2" max="2" width="2.7265625" style="140" customWidth="1"/>
    <col min="3" max="3" width="4.7265625" style="140" customWidth="1" outlineLevel="2"/>
    <col min="4" max="4" width="1.7265625" style="140" customWidth="1"/>
    <col min="5" max="6" width="9.7265625" style="140" customWidth="1" outlineLevel="1"/>
    <col min="7" max="7" width="1.7265625" style="140" customWidth="1" outlineLevel="1"/>
    <col min="8" max="8" width="37.26953125" style="140" bestFit="1" customWidth="1"/>
    <col min="9" max="9" width="11.453125" style="140" customWidth="1"/>
    <col min="10" max="12" width="10.81640625" style="140" customWidth="1"/>
    <col min="13" max="14" width="11.26953125" style="140" customWidth="1"/>
    <col min="15" max="15" width="12.1796875" style="140" bestFit="1" customWidth="1"/>
    <col min="16" max="16" width="11.54296875" style="140" customWidth="1"/>
    <col min="17" max="17" width="11.7265625" style="140" customWidth="1"/>
    <col min="18" max="23" width="10.81640625" style="140" customWidth="1"/>
    <col min="24" max="24" width="1.7265625" style="140" customWidth="1"/>
    <col min="25" max="26" width="4.7265625" style="140" customWidth="1"/>
    <col min="27" max="27" width="8.7265625" style="140"/>
    <col min="28" max="28" width="46.1796875" style="140" customWidth="1"/>
    <col min="29" max="16384" width="8.7265625" style="140"/>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48">
        <v>44732.883131481503</v>
      </c>
      <c r="J13" s="236" t="s">
        <v>374</v>
      </c>
      <c r="K13" s="237"/>
      <c r="L13" s="237"/>
      <c r="M13" s="237"/>
      <c r="N13" s="237"/>
      <c r="O13" s="237"/>
      <c r="P13" s="237"/>
      <c r="Q13" s="237"/>
      <c r="R13" s="237"/>
      <c r="S13" s="237"/>
      <c r="T13" s="238"/>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47">
        <v>44834.18346064815</v>
      </c>
      <c r="J14" s="239" t="s">
        <v>385</v>
      </c>
      <c r="K14" s="240"/>
      <c r="L14" s="240"/>
      <c r="M14" s="240"/>
      <c r="N14" s="240"/>
      <c r="O14" s="240"/>
      <c r="P14" s="240"/>
      <c r="Q14" s="240"/>
      <c r="R14" s="240"/>
      <c r="S14" s="240"/>
      <c r="T14" s="240"/>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35">
      <c r="A30" s="1"/>
      <c r="B30" s="33"/>
      <c r="C30" s="73">
        <f>INT(MAX($C$41:$C$59))+1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49999999999999" customHeight="1" x14ac:dyDescent="0.3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49999999999999" customHeight="1" outlineLevel="1" x14ac:dyDescent="0.3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3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35">
      <c r="A35" s="1"/>
      <c r="B35" s="33"/>
      <c r="C35" s="73">
        <f t="shared" ref="C35" si="0">INT($C$31)+3</f>
        <v>4</v>
      </c>
      <c r="D35" s="3"/>
      <c r="E35" s="5"/>
      <c r="F35" s="5"/>
      <c r="G35" s="3"/>
      <c r="H35" s="29"/>
      <c r="I35" s="29"/>
      <c r="J35" s="146" t="s">
        <v>44</v>
      </c>
      <c r="K35" s="146"/>
      <c r="L35" s="146" t="s">
        <v>44</v>
      </c>
      <c r="M35" s="146"/>
      <c r="N35" s="29"/>
      <c r="O35" s="29" t="s">
        <v>373</v>
      </c>
      <c r="P35" s="146" t="s">
        <v>44</v>
      </c>
      <c r="Q35" s="146"/>
      <c r="R35" s="29"/>
      <c r="S35" s="29"/>
      <c r="T35" s="29"/>
      <c r="U35" s="29"/>
      <c r="V35" s="29"/>
      <c r="W35" s="29"/>
      <c r="X35" s="3"/>
      <c r="Y35" s="16"/>
      <c r="Z35" s="1"/>
      <c r="AA35" s="1"/>
      <c r="AB35" s="1"/>
    </row>
    <row r="36" spans="1:28" s="97" customFormat="1" outlineLevel="2" x14ac:dyDescent="0.35">
      <c r="A36" s="1"/>
      <c r="B36" s="33"/>
      <c r="C36" s="73">
        <f>INT($C$31)+2</f>
        <v>3</v>
      </c>
      <c r="D36" s="3"/>
      <c r="E36" s="5"/>
      <c r="F36" s="5"/>
      <c r="G36" s="3"/>
      <c r="H36" s="29"/>
      <c r="I36" s="29"/>
      <c r="J36" s="29"/>
      <c r="K36" s="29"/>
      <c r="L36" s="29"/>
      <c r="M36" s="179"/>
      <c r="N36" s="179" t="s">
        <v>97</v>
      </c>
      <c r="O36" s="179" t="s">
        <v>211</v>
      </c>
      <c r="P36" s="179" t="s">
        <v>211</v>
      </c>
      <c r="Q36" s="179" t="s">
        <v>211</v>
      </c>
      <c r="R36" s="29"/>
      <c r="S36" s="29"/>
      <c r="T36" s="29"/>
      <c r="U36" s="29"/>
      <c r="V36" s="29"/>
      <c r="W36" s="29"/>
      <c r="X36" s="3"/>
      <c r="Y36" s="16"/>
      <c r="Z36" s="1"/>
      <c r="AA36" s="1"/>
      <c r="AB36" s="1"/>
    </row>
    <row r="37" spans="1:28" s="97" customFormat="1" outlineLevel="2" x14ac:dyDescent="0.35">
      <c r="A37" s="1"/>
      <c r="B37" s="33"/>
      <c r="C37" s="73">
        <f>INT($C$31)+2</f>
        <v>3</v>
      </c>
      <c r="D37" s="3"/>
      <c r="E37" s="5"/>
      <c r="F37" s="5"/>
      <c r="G37" s="3"/>
      <c r="H37" s="29"/>
      <c r="I37" s="29"/>
      <c r="J37" s="29"/>
      <c r="K37" s="29" t="s">
        <v>384</v>
      </c>
      <c r="L37" s="29"/>
      <c r="M37" s="179"/>
      <c r="N37" s="179" t="s">
        <v>371</v>
      </c>
      <c r="O37" s="179" t="s">
        <v>376</v>
      </c>
      <c r="P37" s="179" t="s">
        <v>375</v>
      </c>
      <c r="Q37" s="179" t="s">
        <v>377</v>
      </c>
      <c r="R37" s="29"/>
      <c r="S37" s="29"/>
      <c r="T37" s="29"/>
      <c r="U37" s="29"/>
      <c r="V37" s="29"/>
      <c r="W37" s="29"/>
      <c r="X37" s="3"/>
      <c r="Y37" s="16"/>
      <c r="Z37" s="1"/>
      <c r="AA37" s="1"/>
      <c r="AB37" s="1"/>
    </row>
    <row r="38" spans="1:28" s="97" customFormat="1" ht="11.5" customHeight="1" outlineLevel="2" x14ac:dyDescent="0.35">
      <c r="A38" s="1"/>
      <c r="B38" s="33" t="s">
        <v>20</v>
      </c>
      <c r="C38" s="73">
        <f>INT($C$31)+2.01</f>
        <v>3.01</v>
      </c>
      <c r="D38" s="3"/>
      <c r="E38" s="3"/>
      <c r="F38" s="3"/>
      <c r="G38" s="3"/>
      <c r="H38" s="29"/>
      <c r="I38" s="29"/>
      <c r="J38" s="29"/>
      <c r="K38" s="29"/>
      <c r="L38" s="29"/>
      <c r="M38" s="146"/>
      <c r="N38" s="29"/>
      <c r="O38" s="29"/>
      <c r="P38" s="146" t="s">
        <v>44</v>
      </c>
      <c r="Q38" s="146" t="s">
        <v>44</v>
      </c>
      <c r="R38" s="29"/>
      <c r="S38" s="29"/>
      <c r="T38" s="29"/>
      <c r="U38" s="29"/>
      <c r="V38" s="29"/>
      <c r="W38" s="29"/>
      <c r="X38" s="3"/>
      <c r="Y38" s="16"/>
      <c r="Z38" s="1"/>
      <c r="AA38" s="1"/>
      <c r="AB38" s="1"/>
    </row>
    <row r="39" spans="1:28" s="97" customFormat="1" ht="13" customHeight="1" outlineLevel="4" x14ac:dyDescent="0.3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5" customHeight="1" outlineLevel="4" x14ac:dyDescent="0.3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INT($C$31)+2</f>
        <v>3</v>
      </c>
      <c r="D42" s="4"/>
      <c r="E42" s="5"/>
      <c r="F42" s="5"/>
      <c r="G42" s="4"/>
      <c r="H42" s="100" t="s">
        <v>213</v>
      </c>
      <c r="I42" s="2"/>
      <c r="J42" s="2"/>
      <c r="K42" s="2"/>
      <c r="L42" s="2"/>
      <c r="M42" s="2"/>
      <c r="N42" s="2"/>
      <c r="O42" s="2"/>
      <c r="P42" s="2"/>
      <c r="Q42" s="2"/>
      <c r="R42" s="2"/>
      <c r="S42" s="2"/>
      <c r="T42" s="2"/>
      <c r="U42" s="2"/>
      <c r="V42" s="2"/>
      <c r="W42" s="2"/>
      <c r="X42" s="4"/>
      <c r="Y42" s="16"/>
      <c r="Z42" s="1"/>
      <c r="AA42" s="1"/>
      <c r="AB42" s="1"/>
    </row>
    <row r="43" spans="1:28" outlineLevel="3" x14ac:dyDescent="0.35">
      <c r="A43" s="1"/>
      <c r="B43" s="33"/>
      <c r="C43" s="73">
        <f>INT($C$31)+3</f>
        <v>4</v>
      </c>
      <c r="D43" s="4"/>
      <c r="E43" s="5"/>
      <c r="F43" s="5"/>
      <c r="G43" s="4"/>
      <c r="H43" s="2" t="s">
        <v>301</v>
      </c>
      <c r="I43" s="2"/>
      <c r="J43" s="2"/>
      <c r="K43" s="2"/>
      <c r="L43" s="2"/>
      <c r="M43" s="2"/>
      <c r="N43" s="31" t="b">
        <v>0</v>
      </c>
      <c r="O43" s="31" t="b">
        <v>0</v>
      </c>
      <c r="P43" s="31" t="b">
        <v>0</v>
      </c>
      <c r="Q43" s="31" t="b">
        <v>0</v>
      </c>
      <c r="R43" s="2"/>
      <c r="S43" s="2"/>
      <c r="T43" s="2"/>
      <c r="U43" s="2"/>
      <c r="V43" s="2"/>
      <c r="W43" s="2"/>
      <c r="X43" s="4"/>
      <c r="Y43" s="16"/>
      <c r="Z43" s="1"/>
      <c r="AA43" s="1"/>
      <c r="AB43" s="1"/>
    </row>
    <row r="44" spans="1:28" outlineLevel="3" x14ac:dyDescent="0.35">
      <c r="A44" s="1"/>
      <c r="B44" s="33"/>
      <c r="C44" s="73">
        <f t="shared" ref="C44:C49" si="1">INT($C$31)+3</f>
        <v>4</v>
      </c>
      <c r="D44" s="4"/>
      <c r="E44" s="5"/>
      <c r="F44" s="5"/>
      <c r="G44" s="4"/>
      <c r="H44" s="2" t="s">
        <v>302</v>
      </c>
      <c r="I44" s="2"/>
      <c r="J44" s="2"/>
      <c r="K44" s="2"/>
      <c r="L44" s="2"/>
      <c r="M44" s="2"/>
      <c r="N44" s="31" t="b">
        <v>0</v>
      </c>
      <c r="O44" s="31" t="b">
        <v>0</v>
      </c>
      <c r="P44" s="31" t="b">
        <v>0</v>
      </c>
      <c r="Q44" s="31" t="b">
        <v>0</v>
      </c>
      <c r="R44" s="2"/>
      <c r="S44" s="2"/>
      <c r="T44" s="2"/>
      <c r="U44" s="2"/>
      <c r="V44" s="2"/>
      <c r="W44" s="2"/>
      <c r="X44" s="4"/>
      <c r="Y44" s="16"/>
      <c r="Z44" s="1"/>
      <c r="AA44" s="1"/>
      <c r="AB44" s="1"/>
    </row>
    <row r="45" spans="1:28" outlineLevel="3" x14ac:dyDescent="0.35">
      <c r="A45" s="1"/>
      <c r="B45" s="33"/>
      <c r="C45" s="73">
        <f t="shared" si="1"/>
        <v>4</v>
      </c>
      <c r="D45" s="4"/>
      <c r="E45" s="5"/>
      <c r="F45" s="5"/>
      <c r="G45" s="4"/>
      <c r="H45" s="2" t="s">
        <v>269</v>
      </c>
      <c r="I45" s="2"/>
      <c r="J45" s="2"/>
      <c r="K45" s="235">
        <v>43600</v>
      </c>
      <c r="L45" s="235"/>
      <c r="M45" s="235"/>
      <c r="N45" s="235"/>
      <c r="O45" s="227">
        <f>$K45+91+126/2</f>
        <v>43754</v>
      </c>
      <c r="P45" s="227">
        <f>O45+126/4</f>
        <v>43785.5</v>
      </c>
      <c r="Q45" s="227">
        <f>$K45-150+35</f>
        <v>43485</v>
      </c>
      <c r="R45" s="228">
        <f>MIN(364,INT((O45 - DATE(YEAR(O45),1,1))))</f>
        <v>288</v>
      </c>
      <c r="S45" s="228">
        <f t="shared" ref="S45:S47" si="2">MIN(364,INT((P45 - DATE(YEAR(P45),1,1))))</f>
        <v>319</v>
      </c>
      <c r="T45" s="228">
        <f>MIN(364,INT((Q45 - DATE(YEAR(Q45),1,1))))</f>
        <v>19</v>
      </c>
      <c r="U45" s="2"/>
      <c r="V45" s="2"/>
      <c r="W45" s="2"/>
      <c r="X45" s="4"/>
      <c r="Y45" s="16"/>
      <c r="Z45" s="1"/>
      <c r="AA45" s="1"/>
      <c r="AB45" s="1"/>
    </row>
    <row r="46" spans="1:28" outlineLevel="3" x14ac:dyDescent="0.35">
      <c r="A46" s="1"/>
      <c r="B46" s="33"/>
      <c r="C46" s="73">
        <f t="shared" si="1"/>
        <v>4</v>
      </c>
      <c r="D46" s="4"/>
      <c r="E46" s="5"/>
      <c r="F46" s="5"/>
      <c r="G46" s="4"/>
      <c r="H46" s="2" t="s">
        <v>270</v>
      </c>
      <c r="I46" s="2"/>
      <c r="J46" s="2"/>
      <c r="K46" s="235">
        <v>43634</v>
      </c>
      <c r="L46" s="235"/>
      <c r="M46" s="235"/>
      <c r="N46" s="235"/>
      <c r="O46" s="227">
        <f t="shared" ref="O46:O47" si="3">$K46+91+126/2</f>
        <v>43788</v>
      </c>
      <c r="P46" s="227">
        <f t="shared" ref="P46:P47" si="4">O46+126/4</f>
        <v>43819.5</v>
      </c>
      <c r="Q46" s="227">
        <f t="shared" ref="Q46:Q47" si="5">K46-150+35</f>
        <v>43519</v>
      </c>
      <c r="R46" s="228">
        <f>MIN(364,INT((O46 - DATE(YEAR(O46),1,1))))</f>
        <v>322</v>
      </c>
      <c r="S46" s="228">
        <f t="shared" si="2"/>
        <v>353</v>
      </c>
      <c r="T46" s="228">
        <f>MIN(364,INT((Q46 - DATE(YEAR(Q46),1,1))))</f>
        <v>53</v>
      </c>
      <c r="U46" s="2"/>
      <c r="V46" s="2"/>
      <c r="W46" s="2"/>
      <c r="X46" s="4"/>
      <c r="Y46" s="16"/>
      <c r="Z46" s="1"/>
      <c r="AA46" s="1"/>
      <c r="AB46" s="1"/>
    </row>
    <row r="47" spans="1:28" outlineLevel="3" x14ac:dyDescent="0.35">
      <c r="A47" s="1"/>
      <c r="B47" s="33"/>
      <c r="C47" s="73">
        <f t="shared" si="1"/>
        <v>4</v>
      </c>
      <c r="D47" s="4"/>
      <c r="E47" s="5"/>
      <c r="F47" s="5"/>
      <c r="G47" s="4"/>
      <c r="H47" s="2" t="s">
        <v>271</v>
      </c>
      <c r="I47" s="2"/>
      <c r="J47" s="2"/>
      <c r="K47" s="235">
        <v>43669</v>
      </c>
      <c r="L47" s="235"/>
      <c r="M47" s="235"/>
      <c r="N47" s="235"/>
      <c r="O47" s="227">
        <f t="shared" si="3"/>
        <v>43823</v>
      </c>
      <c r="P47" s="227">
        <f t="shared" si="4"/>
        <v>43854.5</v>
      </c>
      <c r="Q47" s="227">
        <f t="shared" si="5"/>
        <v>43554</v>
      </c>
      <c r="R47" s="228">
        <f>MIN(364,INT((O47 - DATE(YEAR(O47),1,1))))</f>
        <v>357</v>
      </c>
      <c r="S47" s="228">
        <f t="shared" si="2"/>
        <v>23</v>
      </c>
      <c r="T47" s="228">
        <f>MIN(364,INT((Q47 - DATE(YEAR(Q47),1,1))))</f>
        <v>88</v>
      </c>
      <c r="U47" s="2"/>
      <c r="V47" s="2"/>
      <c r="W47" s="2"/>
      <c r="X47" s="4"/>
      <c r="Y47" s="16"/>
      <c r="Z47" s="1"/>
      <c r="AA47" s="1"/>
      <c r="AB47" s="1"/>
    </row>
    <row r="48" spans="1:28" outlineLevel="3" x14ac:dyDescent="0.3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3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35">
      <c r="A50" s="1"/>
      <c r="B50" s="33"/>
      <c r="C50" s="73">
        <f>INT($C$31)+2</f>
        <v>3</v>
      </c>
      <c r="D50" s="4"/>
      <c r="E50" s="5"/>
      <c r="F50" s="5"/>
      <c r="G50" s="4"/>
      <c r="H50" s="100" t="s">
        <v>214</v>
      </c>
      <c r="I50" s="2"/>
      <c r="J50" s="2" t="s">
        <v>215</v>
      </c>
      <c r="K50" s="2" t="s">
        <v>216</v>
      </c>
      <c r="L50" s="2" t="s">
        <v>217</v>
      </c>
      <c r="M50" s="2" t="s">
        <v>211</v>
      </c>
      <c r="N50" s="2" t="s">
        <v>211</v>
      </c>
      <c r="O50" s="2" t="s">
        <v>211</v>
      </c>
      <c r="P50" s="2"/>
      <c r="Q50" s="2"/>
      <c r="R50" s="2"/>
      <c r="S50" s="2"/>
      <c r="T50" s="2"/>
      <c r="U50" s="2"/>
      <c r="V50" s="2"/>
      <c r="W50" s="2"/>
      <c r="X50" s="4"/>
      <c r="Y50" s="16"/>
      <c r="Z50" s="1"/>
      <c r="AA50" s="1"/>
      <c r="AB50" s="1"/>
    </row>
    <row r="51" spans="1:28" outlineLevel="3" x14ac:dyDescent="0.35">
      <c r="A51" s="1"/>
      <c r="B51" s="33"/>
      <c r="C51" s="73">
        <f>INT($C$31)+3</f>
        <v>4</v>
      </c>
      <c r="D51" s="4"/>
      <c r="E51" s="5"/>
      <c r="F51" s="5"/>
      <c r="G51" s="4"/>
      <c r="H51" s="2"/>
      <c r="I51" s="2"/>
      <c r="J51" s="2" t="s">
        <v>202</v>
      </c>
      <c r="K51" s="2" t="s">
        <v>203</v>
      </c>
      <c r="L51" s="2" t="s">
        <v>204</v>
      </c>
      <c r="M51" s="2" t="s">
        <v>205</v>
      </c>
      <c r="N51" s="2" t="s">
        <v>208</v>
      </c>
      <c r="O51" s="2" t="s">
        <v>372</v>
      </c>
      <c r="P51" s="2"/>
      <c r="Q51" s="2"/>
      <c r="R51" s="2"/>
      <c r="S51" s="2"/>
      <c r="T51" s="2"/>
      <c r="U51" s="2"/>
      <c r="V51" s="2"/>
      <c r="W51" s="2"/>
      <c r="X51" s="4"/>
      <c r="Y51" s="16"/>
      <c r="Z51" s="1"/>
      <c r="AA51" s="1"/>
      <c r="AB51" s="1"/>
    </row>
    <row r="52" spans="1:28" outlineLevel="3" x14ac:dyDescent="0.35">
      <c r="A52" s="1"/>
      <c r="B52" s="33"/>
      <c r="C52" s="73">
        <f>INT($C$31)+3</f>
        <v>4</v>
      </c>
      <c r="D52" s="4"/>
      <c r="E52" s="5"/>
      <c r="F52" s="5"/>
      <c r="G52" s="4"/>
      <c r="H52" s="2" t="s">
        <v>206</v>
      </c>
      <c r="I52" s="2"/>
      <c r="J52" s="31" t="b">
        <v>1</v>
      </c>
      <c r="K52" s="31" t="b">
        <v>1</v>
      </c>
      <c r="L52" s="31" t="b">
        <v>1</v>
      </c>
      <c r="M52" s="31" t="b">
        <v>0</v>
      </c>
      <c r="N52" s="31" t="b">
        <v>0</v>
      </c>
      <c r="O52" s="31" t="b">
        <v>0</v>
      </c>
      <c r="P52" s="2"/>
      <c r="Q52" s="2"/>
      <c r="R52" s="2"/>
      <c r="S52" s="2"/>
      <c r="T52" s="2"/>
      <c r="U52" s="2"/>
      <c r="V52" s="2"/>
      <c r="W52" s="2"/>
      <c r="X52" s="4"/>
      <c r="Y52" s="16"/>
      <c r="Z52" s="1"/>
      <c r="AA52" s="1"/>
      <c r="AB52" s="1"/>
    </row>
    <row r="53" spans="1:28" outlineLevel="3" x14ac:dyDescent="0.35">
      <c r="A53" s="1"/>
      <c r="B53" s="33"/>
      <c r="C53" s="73">
        <f>INT(C$31+3)</f>
        <v>4</v>
      </c>
      <c r="D53" s="4"/>
      <c r="E53" s="5"/>
      <c r="F53" s="5"/>
      <c r="G53" s="4"/>
      <c r="H53" s="2" t="s">
        <v>207</v>
      </c>
      <c r="I53" s="2"/>
      <c r="J53" s="31" t="b">
        <v>1</v>
      </c>
      <c r="K53" s="31" t="b">
        <v>0</v>
      </c>
      <c r="L53" s="31" t="b">
        <v>0</v>
      </c>
      <c r="M53" s="31" t="b">
        <v>0</v>
      </c>
      <c r="N53" s="31" t="b">
        <v>0</v>
      </c>
      <c r="O53" s="31" t="b">
        <v>0</v>
      </c>
      <c r="P53" s="2"/>
      <c r="Q53" s="2"/>
      <c r="R53" s="2"/>
      <c r="S53" s="2"/>
      <c r="T53" s="2"/>
      <c r="U53" s="2"/>
      <c r="V53" s="2"/>
      <c r="W53" s="2"/>
      <c r="X53" s="4"/>
      <c r="Y53" s="16"/>
      <c r="Z53" s="1"/>
      <c r="AA53" s="1"/>
      <c r="AB53" s="1"/>
    </row>
    <row r="54" spans="1:28" outlineLevel="3" x14ac:dyDescent="0.35">
      <c r="A54" s="1"/>
      <c r="B54" s="33"/>
      <c r="C54" s="73"/>
      <c r="D54" s="4"/>
      <c r="E54" s="5"/>
      <c r="F54" s="5"/>
      <c r="G54" s="4"/>
      <c r="H54" s="2" t="s">
        <v>269</v>
      </c>
      <c r="I54" s="2"/>
      <c r="J54" s="2"/>
      <c r="K54" s="2"/>
      <c r="L54" s="2"/>
      <c r="M54" s="227">
        <v>43479</v>
      </c>
      <c r="N54" s="227">
        <v>43600</v>
      </c>
      <c r="O54" s="227">
        <v>43721</v>
      </c>
      <c r="P54" s="228">
        <f>MIN(364,INT((M54 - DATE(YEAR(M54),1,1))))</f>
        <v>13</v>
      </c>
      <c r="Q54" s="228">
        <f t="shared" ref="Q54:Q56" si="6">MIN(364,INT((N54 - DATE(YEAR(N54),1,1))))</f>
        <v>134</v>
      </c>
      <c r="R54" s="228">
        <f t="shared" ref="R54:R56" si="7">MIN(364,INT((O54 - DATE(YEAR(O54),1,1))))</f>
        <v>255</v>
      </c>
      <c r="S54" s="2"/>
      <c r="T54" s="2"/>
      <c r="U54" s="2"/>
      <c r="V54" s="2"/>
      <c r="W54" s="2"/>
      <c r="X54" s="4"/>
      <c r="Y54" s="16"/>
      <c r="Z54" s="1"/>
      <c r="AA54" s="1"/>
      <c r="AB54" s="1"/>
    </row>
    <row r="55" spans="1:28" outlineLevel="3" x14ac:dyDescent="0.35">
      <c r="A55" s="1"/>
      <c r="B55" s="33"/>
      <c r="C55" s="73"/>
      <c r="D55" s="4"/>
      <c r="E55" s="5"/>
      <c r="F55" s="5"/>
      <c r="G55" s="4"/>
      <c r="H55" s="2" t="s">
        <v>270</v>
      </c>
      <c r="I55" s="2"/>
      <c r="J55" s="2"/>
      <c r="K55" s="2"/>
      <c r="L55" s="2"/>
      <c r="M55" s="227">
        <v>43509</v>
      </c>
      <c r="N55" s="227">
        <v>43630</v>
      </c>
      <c r="O55" s="227">
        <v>43751</v>
      </c>
      <c r="P55" s="228">
        <f>MIN(364,INT((M55 - DATE(YEAR(M55),1,1))))</f>
        <v>43</v>
      </c>
      <c r="Q55" s="228">
        <f t="shared" si="6"/>
        <v>164</v>
      </c>
      <c r="R55" s="228">
        <f t="shared" si="7"/>
        <v>285</v>
      </c>
      <c r="S55" s="2"/>
      <c r="T55" s="2"/>
      <c r="U55" s="2"/>
      <c r="V55" s="2"/>
      <c r="W55" s="2"/>
      <c r="X55" s="4"/>
      <c r="Y55" s="16"/>
      <c r="Z55" s="1"/>
      <c r="AA55" s="1"/>
      <c r="AB55" s="1"/>
    </row>
    <row r="56" spans="1:28" outlineLevel="3" x14ac:dyDescent="0.35">
      <c r="A56" s="1"/>
      <c r="B56" s="33"/>
      <c r="C56" s="73"/>
      <c r="D56" s="4"/>
      <c r="E56" s="5"/>
      <c r="F56" s="5"/>
      <c r="G56" s="4"/>
      <c r="H56" s="2" t="s">
        <v>271</v>
      </c>
      <c r="I56" s="2"/>
      <c r="J56" s="2"/>
      <c r="K56" s="2"/>
      <c r="L56" s="2"/>
      <c r="M56" s="227">
        <v>43905</v>
      </c>
      <c r="N56" s="227">
        <v>43661</v>
      </c>
      <c r="O56" s="227">
        <v>43782</v>
      </c>
      <c r="P56" s="228">
        <f>MIN(364,INT((M56 - DATE(YEAR(M56),1,1))))</f>
        <v>74</v>
      </c>
      <c r="Q56" s="228">
        <f t="shared" si="6"/>
        <v>195</v>
      </c>
      <c r="R56" s="228">
        <f t="shared" si="7"/>
        <v>316</v>
      </c>
      <c r="S56" s="2"/>
      <c r="T56" s="2"/>
      <c r="U56" s="2"/>
      <c r="V56" s="2"/>
      <c r="W56" s="2"/>
      <c r="X56" s="4"/>
      <c r="Y56" s="16"/>
      <c r="Z56" s="1"/>
      <c r="AA56" s="1"/>
      <c r="AB56" s="1"/>
    </row>
    <row r="57" spans="1:28" outlineLevel="3" x14ac:dyDescent="0.35">
      <c r="A57" s="1"/>
      <c r="B57" s="33"/>
      <c r="C57" s="73"/>
      <c r="D57" s="4"/>
      <c r="E57" s="5"/>
      <c r="F57" s="5"/>
      <c r="G57" s="4"/>
      <c r="H57" s="2"/>
      <c r="I57" s="2"/>
      <c r="J57" s="2"/>
      <c r="K57" s="2"/>
      <c r="L57" s="2"/>
      <c r="M57" s="2"/>
      <c r="N57" s="2"/>
      <c r="O57" s="2"/>
      <c r="P57" s="2"/>
      <c r="Q57" s="2"/>
      <c r="R57" s="2"/>
      <c r="S57" s="2"/>
      <c r="T57" s="2"/>
      <c r="U57" s="2"/>
      <c r="V57" s="2"/>
      <c r="W57" s="2"/>
      <c r="X57" s="4"/>
      <c r="Y57" s="16"/>
      <c r="Z57" s="1"/>
      <c r="AA57" s="1"/>
      <c r="AB57" s="1"/>
    </row>
    <row r="58" spans="1:28" outlineLevel="3" x14ac:dyDescent="0.35">
      <c r="A58" s="1"/>
      <c r="B58" s="33"/>
      <c r="C58" s="73">
        <f>INT($C$31)+3</f>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ht="5.15" customHeight="1" outlineLevel="3" x14ac:dyDescent="0.35">
      <c r="A59" s="1"/>
      <c r="B59" s="33"/>
      <c r="C59" s="73">
        <f>INT($C$31)+3.005</f>
        <v>4.0049999999999999</v>
      </c>
      <c r="D59" s="4"/>
      <c r="E59" s="4"/>
      <c r="F59" s="4"/>
      <c r="G59" s="4"/>
      <c r="H59" s="83"/>
      <c r="I59" s="83"/>
      <c r="J59" s="83"/>
      <c r="K59" s="83"/>
      <c r="L59" s="83"/>
      <c r="M59" s="83"/>
      <c r="N59" s="83"/>
      <c r="O59" s="83"/>
      <c r="P59" s="83"/>
      <c r="Q59" s="83"/>
      <c r="R59" s="83"/>
      <c r="S59" s="83"/>
      <c r="T59" s="83"/>
      <c r="U59" s="83"/>
      <c r="V59" s="83"/>
      <c r="W59" s="83"/>
      <c r="X59" s="4" t="s">
        <v>3</v>
      </c>
      <c r="Y59" s="16"/>
      <c r="Z59" s="1"/>
      <c r="AA59" s="1"/>
      <c r="AB59" s="1"/>
    </row>
    <row r="60" spans="1:28" s="131" customFormat="1" ht="5.15" customHeight="1" outlineLevel="2" x14ac:dyDescent="0.35">
      <c r="A60" s="1"/>
      <c r="B60" s="33"/>
      <c r="C60" s="73">
        <f>INT($C$31)+2.005</f>
        <v>3.0049999999999999</v>
      </c>
      <c r="D60" s="4"/>
      <c r="E60" s="4"/>
      <c r="F60" s="4"/>
      <c r="G60" s="4"/>
      <c r="H60" s="4"/>
      <c r="I60" s="4"/>
      <c r="J60" s="4"/>
      <c r="K60" s="4"/>
      <c r="L60" s="4"/>
      <c r="M60" s="4"/>
      <c r="N60" s="4"/>
      <c r="O60" s="4"/>
      <c r="P60" s="4"/>
      <c r="Q60" s="4"/>
      <c r="R60" s="4"/>
      <c r="S60" s="4"/>
      <c r="T60" s="4"/>
      <c r="U60" s="4"/>
      <c r="V60" s="4"/>
      <c r="W60" s="4"/>
      <c r="X60" s="4"/>
      <c r="Y60" s="16"/>
      <c r="Z60" s="1"/>
      <c r="AA60" s="1"/>
      <c r="AB60" s="1"/>
    </row>
    <row r="61" spans="1:28" s="131" customFormat="1" ht="5.15" customHeight="1" outlineLevel="1" x14ac:dyDescent="0.35">
      <c r="A61" s="1"/>
      <c r="B61" s="35"/>
      <c r="C61" s="76">
        <f>INT($C$31)+1.005</f>
        <v>2.0049999999999999</v>
      </c>
      <c r="D61" s="17"/>
      <c r="E61" s="17"/>
      <c r="F61" s="17"/>
      <c r="G61" s="17"/>
      <c r="H61" s="17"/>
      <c r="I61" s="17"/>
      <c r="J61" s="17"/>
      <c r="K61" s="17"/>
      <c r="L61" s="17"/>
      <c r="M61" s="17"/>
      <c r="N61" s="17"/>
      <c r="O61" s="17"/>
      <c r="P61" s="17"/>
      <c r="Q61" s="17"/>
      <c r="R61" s="17"/>
      <c r="S61" s="17"/>
      <c r="T61" s="17"/>
      <c r="U61" s="17"/>
      <c r="V61" s="17"/>
      <c r="W61" s="17"/>
      <c r="X61" s="17"/>
      <c r="Y61" s="18" t="s">
        <v>1</v>
      </c>
      <c r="Z61" s="1"/>
      <c r="AA61" s="1"/>
      <c r="AB61" s="1"/>
    </row>
    <row r="62" spans="1:28" s="131" customFormat="1" ht="5.15" customHeight="1" x14ac:dyDescent="0.35">
      <c r="A62" s="1"/>
      <c r="B62" s="19"/>
      <c r="C62" s="77">
        <f>INT($C$31)+0.005</f>
        <v>1.0049999999999999</v>
      </c>
      <c r="D62" s="19"/>
      <c r="E62" s="19"/>
      <c r="F62" s="19"/>
      <c r="G62" s="19"/>
      <c r="H62" s="19"/>
      <c r="I62" s="19"/>
      <c r="J62" s="19"/>
      <c r="K62" s="19"/>
      <c r="L62" s="19"/>
      <c r="M62" s="19"/>
      <c r="N62" s="19"/>
      <c r="O62" s="19"/>
      <c r="P62" s="19"/>
      <c r="Q62" s="19"/>
      <c r="R62" s="19"/>
      <c r="S62" s="19"/>
      <c r="T62" s="19"/>
      <c r="U62" s="19"/>
      <c r="V62" s="19"/>
      <c r="W62" s="19"/>
      <c r="X62" s="19"/>
      <c r="Y62" s="19"/>
      <c r="Z62" s="1"/>
      <c r="AA62" s="1"/>
      <c r="AB62" s="1"/>
    </row>
    <row r="63" spans="1:28" s="131" customFormat="1" outlineLevel="2" x14ac:dyDescent="0.35">
      <c r="A63" s="1"/>
      <c r="B63" s="1"/>
      <c r="C63" s="73">
        <f>INT($C$31)+2</f>
        <v>3</v>
      </c>
      <c r="D63" s="1"/>
      <c r="E63" s="1"/>
      <c r="F63" s="1"/>
      <c r="G63" s="1"/>
      <c r="H63" s="1"/>
      <c r="I63" s="1"/>
      <c r="J63" s="1"/>
      <c r="K63" s="1"/>
      <c r="L63" s="1"/>
      <c r="M63" s="1"/>
      <c r="N63" s="1"/>
      <c r="O63" s="1"/>
      <c r="P63" s="1"/>
      <c r="Q63" s="1"/>
      <c r="R63" s="1"/>
      <c r="S63" s="1"/>
      <c r="T63" s="1"/>
      <c r="U63" s="1"/>
      <c r="V63" s="1"/>
      <c r="W63" s="1"/>
      <c r="X63" s="1"/>
      <c r="Y63" s="1"/>
      <c r="Z63" s="1"/>
      <c r="AA63" s="1"/>
      <c r="AB63" s="1"/>
    </row>
    <row r="64" spans="1:28" outlineLevel="2" x14ac:dyDescent="0.35">
      <c r="A64" s="1"/>
      <c r="B64" s="1"/>
      <c r="C64" s="73">
        <f>INT($C$68)+2</f>
        <v>3</v>
      </c>
      <c r="D64" s="1"/>
      <c r="E64" s="1"/>
      <c r="F64" s="1"/>
      <c r="G64" s="1"/>
      <c r="H64" s="1"/>
      <c r="I64" s="1"/>
      <c r="J64" s="1"/>
      <c r="K64" s="1"/>
      <c r="L64" s="1"/>
      <c r="M64" s="1"/>
      <c r="N64" s="1"/>
      <c r="O64" s="1"/>
      <c r="P64" s="1"/>
      <c r="Q64" s="1"/>
      <c r="R64" s="1"/>
      <c r="S64" s="1"/>
      <c r="T64" s="1"/>
      <c r="U64" s="1"/>
      <c r="V64" s="1"/>
      <c r="W64" s="1"/>
      <c r="X64" s="1"/>
      <c r="Y64" s="1"/>
      <c r="Z64" s="1"/>
      <c r="AA64" s="1"/>
      <c r="AB64" s="1"/>
    </row>
    <row r="65" spans="1:28" ht="5.15" customHeight="1" thickBot="1" x14ac:dyDescent="0.4">
      <c r="A65" s="1"/>
      <c r="B65" s="20"/>
      <c r="C65" s="74">
        <f>INT($C$68)+0.005</f>
        <v>1.0049999999999999</v>
      </c>
      <c r="D65" s="20"/>
      <c r="E65" s="20"/>
      <c r="F65" s="20"/>
      <c r="G65" s="20"/>
      <c r="H65" s="20"/>
      <c r="I65" s="20"/>
      <c r="J65" s="20"/>
      <c r="K65" s="20"/>
      <c r="L65" s="20"/>
      <c r="M65" s="20"/>
      <c r="N65" s="20"/>
      <c r="O65" s="20"/>
      <c r="P65" s="20"/>
      <c r="Q65" s="20"/>
      <c r="R65" s="20"/>
      <c r="S65" s="20"/>
      <c r="T65" s="20"/>
      <c r="U65" s="20"/>
      <c r="V65" s="20"/>
      <c r="W65" s="20"/>
      <c r="X65" s="20"/>
      <c r="Y65" s="20"/>
      <c r="Z65" s="1"/>
      <c r="AA65" s="1"/>
      <c r="AB65" s="1"/>
    </row>
    <row r="66" spans="1:28" ht="5.15" customHeight="1" outlineLevel="1" x14ac:dyDescent="0.35">
      <c r="A66" s="1"/>
      <c r="B66" s="34" t="s">
        <v>21</v>
      </c>
      <c r="C66" s="75">
        <f>INT($C$68)+1.005</f>
        <v>2.0049999999999999</v>
      </c>
      <c r="D66" s="14"/>
      <c r="E66" s="14"/>
      <c r="F66" s="14"/>
      <c r="G66" s="14"/>
      <c r="H66" s="14"/>
      <c r="I66" s="14"/>
      <c r="J66" s="14"/>
      <c r="K66" s="14"/>
      <c r="L66" s="14"/>
      <c r="M66" s="14"/>
      <c r="N66" s="14"/>
      <c r="O66" s="14"/>
      <c r="P66" s="14"/>
      <c r="Q66" s="14"/>
      <c r="R66" s="14"/>
      <c r="S66" s="14"/>
      <c r="T66" s="14"/>
      <c r="U66" s="14"/>
      <c r="V66" s="14"/>
      <c r="W66" s="14"/>
      <c r="X66" s="14"/>
      <c r="Y66" s="15"/>
      <c r="Z66" s="1"/>
      <c r="AA66" s="1"/>
      <c r="AB66" s="1"/>
    </row>
    <row r="67" spans="1:28" outlineLevel="4" x14ac:dyDescent="0.35">
      <c r="A67" s="1"/>
      <c r="B67" s="33"/>
      <c r="C67" s="73">
        <f>INT(MAX($C$78:$C$103))+1</f>
        <v>5</v>
      </c>
      <c r="D67" s="3"/>
      <c r="E67" s="3"/>
      <c r="F67" s="3"/>
      <c r="G67" s="3"/>
      <c r="H67" s="27"/>
      <c r="I67" s="27"/>
      <c r="J67" s="27"/>
      <c r="K67" s="27"/>
      <c r="L67" s="27"/>
      <c r="M67" s="27"/>
      <c r="N67" s="27"/>
      <c r="O67" s="27"/>
      <c r="P67" s="27"/>
      <c r="Q67" s="27"/>
      <c r="R67" s="27"/>
      <c r="S67" s="27"/>
      <c r="T67" s="27"/>
      <c r="U67" s="27"/>
      <c r="V67" s="27"/>
      <c r="W67" s="27"/>
      <c r="X67" s="3"/>
      <c r="Y67" s="16"/>
      <c r="Z67" s="1"/>
      <c r="AA67" s="1"/>
      <c r="AB67" s="1"/>
    </row>
    <row r="68" spans="1:28" ht="17.5" x14ac:dyDescent="0.35">
      <c r="A68" s="1"/>
      <c r="B68" s="33"/>
      <c r="C68" s="73">
        <v>1.02</v>
      </c>
      <c r="D68" s="21"/>
      <c r="E68" s="24" t="s">
        <v>6</v>
      </c>
      <c r="F68" s="25"/>
      <c r="G68" s="12"/>
      <c r="H68" s="170" t="str">
        <f>COUNTIFS($B$1:$B68, "«")&amp;" Feed supply spreads and initial conditions for the generator (at weaning)"</f>
        <v>3 Feed supply spreads and initial conditions for the generator (at weaning)</v>
      </c>
      <c r="I68" s="6"/>
      <c r="J68" s="6"/>
      <c r="K68" s="6"/>
      <c r="L68" s="6"/>
      <c r="M68" s="6"/>
      <c r="N68" s="6"/>
      <c r="O68" s="6"/>
      <c r="P68" s="6"/>
      <c r="Q68" s="6"/>
      <c r="R68" s="6"/>
      <c r="S68" s="6"/>
      <c r="T68" s="6"/>
      <c r="U68" s="6"/>
      <c r="V68" s="6"/>
      <c r="W68" s="6"/>
      <c r="X68" s="10"/>
      <c r="Y68" s="16"/>
      <c r="Z68" s="1"/>
      <c r="AA68" s="1"/>
      <c r="AB68" s="1"/>
    </row>
    <row r="69" spans="1:28" ht="18" outlineLevel="1" x14ac:dyDescent="0.35">
      <c r="A69" s="1"/>
      <c r="B69" s="33"/>
      <c r="C69" s="73">
        <f>INT($C$68)+1.02</f>
        <v>2.02</v>
      </c>
      <c r="D69" s="21"/>
      <c r="E69" s="24" t="s">
        <v>10</v>
      </c>
      <c r="F69" s="28">
        <v>1</v>
      </c>
      <c r="G69" s="13"/>
      <c r="H69" s="8"/>
      <c r="I69" s="7"/>
      <c r="J69" s="7"/>
      <c r="K69" s="7"/>
      <c r="L69" s="7"/>
      <c r="M69" s="7"/>
      <c r="N69" s="7"/>
      <c r="O69" s="7"/>
      <c r="P69" s="7"/>
      <c r="Q69" s="7"/>
      <c r="R69" s="7"/>
      <c r="S69" s="7"/>
      <c r="T69" s="7"/>
      <c r="U69" s="7"/>
      <c r="V69" s="7"/>
      <c r="W69" s="7"/>
      <c r="X69" s="11"/>
      <c r="Y69" s="16"/>
      <c r="Z69" s="1"/>
      <c r="AA69" s="1"/>
      <c r="AB69" s="1"/>
    </row>
    <row r="70" spans="1:28" ht="5.15" customHeight="1" outlineLevel="2" x14ac:dyDescent="0.35">
      <c r="A70" s="1"/>
      <c r="B70" s="33"/>
      <c r="C70" s="73">
        <f>INT($C$68)+2.005</f>
        <v>3.0049999999999999</v>
      </c>
      <c r="D70" s="3"/>
      <c r="E70" s="3"/>
      <c r="F70" s="3"/>
      <c r="G70" s="3"/>
      <c r="H70" s="3"/>
      <c r="I70" s="3"/>
      <c r="J70" s="3"/>
      <c r="K70" s="3"/>
      <c r="L70" s="3"/>
      <c r="M70" s="3"/>
      <c r="N70" s="3"/>
      <c r="O70" s="3"/>
      <c r="P70" s="3"/>
      <c r="Q70" s="3"/>
      <c r="R70" s="3"/>
      <c r="S70" s="3"/>
      <c r="T70" s="3"/>
      <c r="U70" s="3"/>
      <c r="V70" s="3"/>
      <c r="W70" s="3"/>
      <c r="X70" s="3"/>
      <c r="Y70" s="16"/>
      <c r="Z70" s="1"/>
      <c r="AA70" s="1"/>
      <c r="AB70" s="1"/>
    </row>
    <row r="71" spans="1:28" outlineLevel="3" x14ac:dyDescent="0.35">
      <c r="A71" s="1"/>
      <c r="B71" s="33"/>
      <c r="C71" s="73">
        <f>INT($C$68)+3</f>
        <v>4</v>
      </c>
      <c r="D71" s="3"/>
      <c r="E71" s="5"/>
      <c r="F71" s="5"/>
      <c r="G71" s="3"/>
      <c r="H71" s="30"/>
      <c r="I71" s="30"/>
      <c r="J71" s="30"/>
      <c r="K71" s="30"/>
      <c r="L71" s="30"/>
      <c r="M71" s="30"/>
      <c r="N71" s="30"/>
      <c r="O71" s="30"/>
      <c r="P71" s="30"/>
      <c r="Q71" s="30"/>
      <c r="R71" s="30"/>
      <c r="S71" s="30"/>
      <c r="T71" s="30"/>
      <c r="U71" s="30"/>
      <c r="V71" s="30"/>
      <c r="W71" s="30"/>
      <c r="X71" s="3"/>
      <c r="Y71" s="16"/>
      <c r="Z71" s="1"/>
      <c r="AA71" s="1"/>
      <c r="AB71" s="1"/>
    </row>
    <row r="72" spans="1:28" outlineLevel="3" x14ac:dyDescent="0.35">
      <c r="A72" s="1"/>
      <c r="B72" s="33"/>
      <c r="C72" s="73">
        <f>INT($C$68)+3</f>
        <v>4</v>
      </c>
      <c r="D72" s="3"/>
      <c r="E72" s="5"/>
      <c r="F72" s="5"/>
      <c r="G72" s="3"/>
      <c r="H72" s="29"/>
      <c r="I72" s="29"/>
      <c r="J72" s="146" t="s">
        <v>44</v>
      </c>
      <c r="K72" s="29"/>
      <c r="L72" s="146"/>
      <c r="M72" s="146" t="s">
        <v>44</v>
      </c>
      <c r="N72" s="29"/>
      <c r="O72" s="146"/>
      <c r="P72" s="29"/>
      <c r="Q72" s="29"/>
      <c r="R72" s="29"/>
      <c r="S72" s="146" t="s">
        <v>44</v>
      </c>
      <c r="T72" s="29"/>
      <c r="U72" s="146"/>
      <c r="V72" s="29"/>
      <c r="W72" s="29"/>
      <c r="X72" s="3"/>
      <c r="Y72" s="16"/>
      <c r="Z72" s="1"/>
      <c r="AA72" s="1"/>
      <c r="AB72" s="1"/>
    </row>
    <row r="73" spans="1:28" outlineLevel="2" x14ac:dyDescent="0.35">
      <c r="A73" s="1"/>
      <c r="B73" s="33"/>
      <c r="C73" s="73">
        <f>INT($C$68)+2</f>
        <v>3</v>
      </c>
      <c r="D73" s="3"/>
      <c r="E73" s="5"/>
      <c r="F73" s="5"/>
      <c r="G73" s="3"/>
      <c r="H73" s="29"/>
      <c r="I73" s="29"/>
      <c r="J73" s="146" t="s">
        <v>44</v>
      </c>
      <c r="K73" s="29"/>
      <c r="L73" s="146"/>
      <c r="M73" s="146" t="s">
        <v>44</v>
      </c>
      <c r="N73" s="29"/>
      <c r="O73" s="146"/>
      <c r="P73" s="29"/>
      <c r="Q73" s="29"/>
      <c r="R73" s="29"/>
      <c r="S73" s="146" t="s">
        <v>44</v>
      </c>
      <c r="T73" s="29"/>
      <c r="U73" s="146"/>
      <c r="V73" s="29"/>
      <c r="W73" s="29"/>
      <c r="X73" s="3"/>
      <c r="Y73" s="16"/>
      <c r="Z73" s="1"/>
      <c r="AA73" s="1"/>
      <c r="AB73" s="1"/>
    </row>
    <row r="74" spans="1:28" ht="28" outlineLevel="2" x14ac:dyDescent="0.35">
      <c r="A74" s="1"/>
      <c r="B74" s="33"/>
      <c r="C74" s="73">
        <f>INT($C$68)+2</f>
        <v>3</v>
      </c>
      <c r="D74" s="3"/>
      <c r="E74" s="5"/>
      <c r="F74" s="5"/>
      <c r="G74" s="3"/>
      <c r="H74" s="29"/>
      <c r="I74" s="29"/>
      <c r="J74" s="146" t="s">
        <v>72</v>
      </c>
      <c r="K74" s="65"/>
      <c r="L74" s="146"/>
      <c r="M74" s="146" t="s">
        <v>73</v>
      </c>
      <c r="N74" s="65"/>
      <c r="O74" s="146"/>
      <c r="P74" s="29" t="s">
        <v>106</v>
      </c>
      <c r="Q74" s="29" t="s">
        <v>147</v>
      </c>
      <c r="R74" s="29"/>
      <c r="S74" s="146" t="s">
        <v>75</v>
      </c>
      <c r="T74" s="65"/>
      <c r="U74" s="146"/>
      <c r="V74" s="29"/>
      <c r="W74" s="29"/>
      <c r="X74" s="3"/>
      <c r="Y74" s="16"/>
      <c r="Z74" s="1"/>
      <c r="AA74" s="1"/>
      <c r="AB74" s="1"/>
    </row>
    <row r="75" spans="1:28" ht="9.75" customHeight="1" outlineLevel="2" x14ac:dyDescent="0.35">
      <c r="A75" s="1"/>
      <c r="B75" s="33" t="s">
        <v>20</v>
      </c>
      <c r="C75" s="73">
        <f>INT($C$68)+2.01</f>
        <v>3.01</v>
      </c>
      <c r="D75" s="3"/>
      <c r="E75" s="3"/>
      <c r="F75" s="3"/>
      <c r="G75" s="3"/>
      <c r="H75" s="29"/>
      <c r="I75" s="29"/>
      <c r="J75" s="146" t="s">
        <v>44</v>
      </c>
      <c r="K75" s="29"/>
      <c r="L75" s="146"/>
      <c r="M75" s="146" t="s">
        <v>44</v>
      </c>
      <c r="N75" s="29"/>
      <c r="O75" s="146"/>
      <c r="P75" s="29"/>
      <c r="Q75" s="29"/>
      <c r="R75" s="29"/>
      <c r="S75" s="146" t="s">
        <v>44</v>
      </c>
      <c r="T75" s="29"/>
      <c r="U75" s="146"/>
      <c r="V75" s="29"/>
      <c r="W75" s="29"/>
      <c r="X75" s="3"/>
      <c r="Y75" s="16"/>
      <c r="Z75" s="1"/>
      <c r="AA75" s="1"/>
      <c r="AB75" s="1"/>
    </row>
    <row r="76" spans="1:28" outlineLevel="4" x14ac:dyDescent="0.35">
      <c r="A76" s="1"/>
      <c r="B76" s="33"/>
      <c r="C76" s="73">
        <f>C$67</f>
        <v>5</v>
      </c>
      <c r="D76" s="4"/>
      <c r="E76" s="5"/>
      <c r="F76" s="5"/>
      <c r="G76" s="4"/>
      <c r="H76" s="5"/>
      <c r="I76" s="5"/>
      <c r="J76" s="5"/>
      <c r="K76" s="5"/>
      <c r="L76" s="5"/>
      <c r="M76" s="5"/>
      <c r="N76" s="5"/>
      <c r="O76" s="5"/>
      <c r="P76" s="5"/>
      <c r="Q76" s="5"/>
      <c r="R76" s="5"/>
      <c r="S76" s="5"/>
      <c r="T76" s="5"/>
      <c r="U76" s="5"/>
      <c r="V76" s="5"/>
      <c r="W76" s="5"/>
      <c r="X76" s="4"/>
      <c r="Y76" s="16"/>
      <c r="Z76" s="1"/>
      <c r="AA76" s="1"/>
      <c r="AB76" s="1"/>
    </row>
    <row r="77" spans="1:28" outlineLevel="4" x14ac:dyDescent="0.35">
      <c r="A77" s="1"/>
      <c r="B77" s="33" t="s">
        <v>19</v>
      </c>
      <c r="C77" s="73">
        <f>C$67</f>
        <v>5</v>
      </c>
      <c r="D77" s="4" t="s">
        <v>44</v>
      </c>
      <c r="E77" s="5"/>
      <c r="F77" s="5"/>
      <c r="G77" s="4"/>
      <c r="H77" s="5"/>
      <c r="I77" s="5"/>
      <c r="J77" s="5"/>
      <c r="K77" s="5"/>
      <c r="L77" s="5"/>
      <c r="M77" s="5"/>
      <c r="N77" s="5"/>
      <c r="O77" s="5"/>
      <c r="P77" s="5"/>
      <c r="Q77" s="5"/>
      <c r="R77" s="5"/>
      <c r="S77" s="5"/>
      <c r="T77" s="5"/>
      <c r="U77" s="5"/>
      <c r="V77" s="5"/>
      <c r="W77" s="5"/>
      <c r="X77" s="4"/>
      <c r="Y77" s="16"/>
      <c r="Z77" s="1"/>
      <c r="AA77" s="1"/>
      <c r="AB77" s="1"/>
    </row>
    <row r="78" spans="1:28" s="97" customFormat="1" ht="5.15" customHeight="1" outlineLevel="2" x14ac:dyDescent="0.35">
      <c r="A78" s="1"/>
      <c r="B78" s="33"/>
      <c r="C78" s="73">
        <f>INT($C$68)+2.005</f>
        <v>3.0049999999999999</v>
      </c>
      <c r="D78" s="4" t="s">
        <v>2</v>
      </c>
      <c r="E78" s="4"/>
      <c r="F78" s="4"/>
      <c r="G78" s="4"/>
      <c r="H78" s="58"/>
      <c r="I78" s="58"/>
      <c r="J78" s="58"/>
      <c r="K78" s="58"/>
      <c r="L78" s="58"/>
      <c r="M78" s="58"/>
      <c r="N78" s="58"/>
      <c r="O78" s="58"/>
      <c r="P78" s="58"/>
      <c r="Q78" s="58"/>
      <c r="R78" s="58"/>
      <c r="S78" s="58"/>
      <c r="T78" s="58"/>
      <c r="U78" s="58"/>
      <c r="V78" s="58"/>
      <c r="W78" s="58"/>
      <c r="X78" s="4"/>
      <c r="Y78" s="16"/>
      <c r="Z78" s="1"/>
      <c r="AA78" s="1"/>
      <c r="AB78" s="1"/>
    </row>
    <row r="79" spans="1:28" s="97" customFormat="1" outlineLevel="2" x14ac:dyDescent="0.35">
      <c r="A79" s="1"/>
      <c r="B79" s="33"/>
      <c r="C79" s="73">
        <f>INT($C$68)+2</f>
        <v>3</v>
      </c>
      <c r="D79" s="4"/>
      <c r="E79" s="5"/>
      <c r="F79" s="5"/>
      <c r="G79" s="4"/>
      <c r="H79" s="2" t="s">
        <v>124</v>
      </c>
      <c r="I79" s="2"/>
      <c r="J79" s="36">
        <v>1</v>
      </c>
      <c r="K79" s="2"/>
      <c r="L79" s="2"/>
      <c r="M79" s="121">
        <f>i_w_start_len1*i_n1_len^M82</f>
        <v>3</v>
      </c>
      <c r="N79" s="2"/>
      <c r="O79" s="2"/>
      <c r="P79" s="116" t="s">
        <v>148</v>
      </c>
      <c r="Q79" s="31">
        <v>10</v>
      </c>
      <c r="R79" s="2"/>
      <c r="S79" s="121">
        <f>i_w_start_len3*i_n3_len^S82</f>
        <v>3</v>
      </c>
      <c r="T79" s="2"/>
      <c r="U79" s="2"/>
      <c r="V79" s="2"/>
      <c r="W79" s="2"/>
      <c r="X79" s="4"/>
      <c r="Y79" s="16"/>
      <c r="Z79" s="1"/>
      <c r="AA79" s="1"/>
      <c r="AB79" s="1"/>
    </row>
    <row r="80" spans="1:28" outlineLevel="2" x14ac:dyDescent="0.35">
      <c r="A80" s="1"/>
      <c r="B80" s="33"/>
      <c r="C80" s="73">
        <f>INT($C$68)+2</f>
        <v>3</v>
      </c>
      <c r="D80" s="4"/>
      <c r="E80" s="5"/>
      <c r="F80" s="5"/>
      <c r="G80" s="4"/>
      <c r="H80" s="2" t="s">
        <v>125</v>
      </c>
      <c r="I80" s="2"/>
      <c r="J80" s="121">
        <f>J$79/(J$81^J$82)</f>
        <v>1</v>
      </c>
      <c r="K80" s="2"/>
      <c r="L80" s="2"/>
      <c r="M80" s="31">
        <v>3</v>
      </c>
      <c r="N80" s="2"/>
      <c r="O80" s="2"/>
      <c r="P80" s="2"/>
      <c r="Q80" s="2"/>
      <c r="R80" s="2"/>
      <c r="S80" s="31">
        <v>3</v>
      </c>
      <c r="T80" s="2"/>
      <c r="U80" s="2"/>
      <c r="V80" s="2"/>
      <c r="W80" s="2"/>
      <c r="X80" s="4"/>
      <c r="Y80" s="16"/>
      <c r="Z80" s="1"/>
      <c r="AA80" s="1"/>
      <c r="AB80" s="1"/>
    </row>
    <row r="81" spans="1:28" s="97" customFormat="1" outlineLevel="3" x14ac:dyDescent="0.35">
      <c r="A81" s="1"/>
      <c r="B81" s="33"/>
      <c r="C81" s="73">
        <f>INT($C$68)+3</f>
        <v>4</v>
      </c>
      <c r="D81" s="4"/>
      <c r="E81" s="5"/>
      <c r="F81" s="5"/>
      <c r="G81" s="4"/>
      <c r="H81" s="2" t="s">
        <v>126</v>
      </c>
      <c r="I81" s="2"/>
      <c r="J81" s="36">
        <v>1</v>
      </c>
      <c r="K81" s="2"/>
      <c r="L81" s="115"/>
      <c r="M81" s="31">
        <v>1</v>
      </c>
      <c r="N81" s="2"/>
      <c r="O81" s="115"/>
      <c r="P81" s="2"/>
      <c r="Q81" s="2"/>
      <c r="R81" s="2"/>
      <c r="S81" s="31">
        <v>1</v>
      </c>
      <c r="T81" s="2"/>
      <c r="U81" s="115"/>
      <c r="V81" s="2"/>
      <c r="W81" s="2"/>
      <c r="X81" s="4"/>
      <c r="Y81" s="16"/>
      <c r="Z81" s="1"/>
      <c r="AA81" s="1"/>
      <c r="AB81" s="1"/>
    </row>
    <row r="82" spans="1:28" ht="14.5" customHeight="1" outlineLevel="3" x14ac:dyDescent="0.35">
      <c r="A82" s="1"/>
      <c r="B82" s="33"/>
      <c r="C82" s="73">
        <f>INT($C$68)+3</f>
        <v>4</v>
      </c>
      <c r="D82" s="4"/>
      <c r="E82" s="5"/>
      <c r="F82" s="5"/>
      <c r="G82" s="4"/>
      <c r="H82" s="2" t="s">
        <v>128</v>
      </c>
      <c r="I82" s="2"/>
      <c r="J82" s="31">
        <v>1</v>
      </c>
      <c r="K82" s="2"/>
      <c r="L82" s="2"/>
      <c r="M82" s="121">
        <f>COUNTIF(i_fixed_fvp_mask_dams,TRUE)+COUNTIF(i_fvp_mask_dams,TRUE)</f>
        <v>3</v>
      </c>
      <c r="N82" s="2"/>
      <c r="O82" s="2"/>
      <c r="P82" s="2"/>
      <c r="Q82" s="2"/>
      <c r="R82" s="2"/>
      <c r="S82" s="121">
        <f>COUNTIF(J52:L52,TRUE)</f>
        <v>3</v>
      </c>
      <c r="T82" s="2"/>
      <c r="U82" s="115"/>
      <c r="V82" s="2"/>
      <c r="W82" s="2"/>
      <c r="X82" s="4"/>
      <c r="Y82" s="16"/>
      <c r="Z82" s="1"/>
      <c r="AA82" s="1"/>
      <c r="AB82" s="1"/>
    </row>
    <row r="83" spans="1:28" s="120" customFormat="1" outlineLevel="3" x14ac:dyDescent="0.35">
      <c r="A83" s="1"/>
      <c r="B83" s="33"/>
      <c r="C83" s="73">
        <f>INT(C$68+3)</f>
        <v>4</v>
      </c>
      <c r="D83" s="4"/>
      <c r="E83" s="5"/>
      <c r="F83" s="5"/>
      <c r="G83" s="4"/>
      <c r="H83" s="2" t="s">
        <v>127</v>
      </c>
      <c r="I83" s="2"/>
      <c r="J83" s="31">
        <v>1</v>
      </c>
      <c r="K83" s="2"/>
      <c r="L83" s="2"/>
      <c r="M83" s="31">
        <v>1</v>
      </c>
      <c r="N83" s="2"/>
      <c r="O83" s="2"/>
      <c r="P83" s="2"/>
      <c r="Q83" s="2"/>
      <c r="R83" s="2"/>
      <c r="S83" s="31">
        <v>1</v>
      </c>
      <c r="T83" s="2"/>
      <c r="U83" s="2"/>
      <c r="V83" s="2"/>
      <c r="W83" s="2"/>
      <c r="X83" s="4"/>
      <c r="Y83" s="16"/>
      <c r="Z83" s="1"/>
      <c r="AA83" s="1"/>
      <c r="AB83" s="1"/>
    </row>
    <row r="84" spans="1:28" ht="5.15" customHeight="1" outlineLevel="3" x14ac:dyDescent="0.35">
      <c r="A84" s="1"/>
      <c r="B84" s="33"/>
      <c r="C84" s="73">
        <f>INT($C$68)+3.005</f>
        <v>4.0049999999999999</v>
      </c>
      <c r="D84" s="4"/>
      <c r="E84" s="4"/>
      <c r="F84" s="4"/>
      <c r="G84" s="4"/>
      <c r="H84" s="83"/>
      <c r="I84" s="83"/>
      <c r="J84" s="83"/>
      <c r="K84" s="83"/>
      <c r="L84" s="83"/>
      <c r="M84" s="83"/>
      <c r="N84" s="83"/>
      <c r="O84" s="83"/>
      <c r="P84" s="83"/>
      <c r="Q84" s="83"/>
      <c r="R84" s="83"/>
      <c r="S84" s="83"/>
      <c r="T84" s="83"/>
      <c r="U84" s="83"/>
      <c r="V84" s="83"/>
      <c r="W84" s="83"/>
      <c r="X84" s="4" t="s">
        <v>3</v>
      </c>
      <c r="Y84" s="16"/>
      <c r="Z84" s="1"/>
      <c r="AA84" s="1"/>
      <c r="AB84" s="1"/>
    </row>
    <row r="85" spans="1:28" ht="5.15" customHeight="1" outlineLevel="2" x14ac:dyDescent="0.35">
      <c r="A85" s="1"/>
      <c r="B85" s="33"/>
      <c r="C85" s="73">
        <f>INT($C$68)+2.005</f>
        <v>3.0049999999999999</v>
      </c>
      <c r="D85" s="4" t="s">
        <v>2</v>
      </c>
      <c r="E85" s="4"/>
      <c r="F85" s="4"/>
      <c r="G85" s="4"/>
      <c r="H85" s="58"/>
      <c r="I85" s="58"/>
      <c r="J85" s="58"/>
      <c r="K85" s="58"/>
      <c r="L85" s="58"/>
      <c r="M85" s="58"/>
      <c r="N85" s="58"/>
      <c r="O85" s="58"/>
      <c r="P85" s="58"/>
      <c r="Q85" s="58"/>
      <c r="R85" s="58"/>
      <c r="S85" s="58"/>
      <c r="T85" s="58"/>
      <c r="U85" s="58"/>
      <c r="V85" s="58"/>
      <c r="W85" s="58"/>
      <c r="X85" s="4"/>
      <c r="Y85" s="16"/>
      <c r="Z85" s="1"/>
      <c r="AA85" s="1"/>
      <c r="AB85" s="1"/>
    </row>
    <row r="86" spans="1:28" outlineLevel="2" x14ac:dyDescent="0.35">
      <c r="A86" s="1"/>
      <c r="B86" s="33"/>
      <c r="C86" s="73">
        <f>INT($C$68)+2</f>
        <v>3</v>
      </c>
      <c r="D86" s="4"/>
      <c r="E86" s="5"/>
      <c r="F86" s="5"/>
      <c r="G86" s="4"/>
      <c r="H86" s="171" t="s">
        <v>239</v>
      </c>
      <c r="I86" s="2"/>
      <c r="J86" s="2" t="s">
        <v>237</v>
      </c>
      <c r="K86" s="36" t="s">
        <v>306</v>
      </c>
      <c r="L86" s="2" t="s">
        <v>238</v>
      </c>
      <c r="M86" s="2" t="s">
        <v>237</v>
      </c>
      <c r="N86" s="36" t="s">
        <v>306</v>
      </c>
      <c r="O86" s="2" t="s">
        <v>238</v>
      </c>
      <c r="P86" s="2"/>
      <c r="Q86" s="2"/>
      <c r="R86" s="2"/>
      <c r="S86" s="2" t="s">
        <v>237</v>
      </c>
      <c r="T86" s="36" t="s">
        <v>306</v>
      </c>
      <c r="U86" s="2" t="s">
        <v>238</v>
      </c>
      <c r="V86" s="2"/>
      <c r="W86" s="2"/>
      <c r="X86" s="4"/>
      <c r="Y86" s="16"/>
      <c r="Z86" s="1"/>
      <c r="AA86" s="1"/>
      <c r="AB86" s="1"/>
    </row>
    <row r="87" spans="1:28" outlineLevel="3" x14ac:dyDescent="0.35">
      <c r="A87" s="1"/>
      <c r="B87" s="33"/>
      <c r="C87" s="73">
        <f>INT($C$68)+3</f>
        <v>4</v>
      </c>
      <c r="D87" s="4"/>
      <c r="E87" s="5">
        <v>0</v>
      </c>
      <c r="F87" s="5"/>
      <c r="G87" s="4"/>
      <c r="H87" s="174" t="s">
        <v>240</v>
      </c>
      <c r="I87" s="2"/>
      <c r="J87" s="172">
        <v>0</v>
      </c>
      <c r="K87" s="172" t="b">
        <v>0</v>
      </c>
      <c r="L87" s="31">
        <v>1</v>
      </c>
      <c r="M87" s="31">
        <v>0</v>
      </c>
      <c r="N87" s="172" t="b">
        <v>0</v>
      </c>
      <c r="O87" s="31">
        <v>1</v>
      </c>
      <c r="P87" s="2"/>
      <c r="Q87" s="171"/>
      <c r="R87" s="2"/>
      <c r="S87" s="31">
        <v>0</v>
      </c>
      <c r="T87" s="172" t="b">
        <v>0</v>
      </c>
      <c r="U87" s="172">
        <v>1</v>
      </c>
      <c r="V87" s="2"/>
      <c r="W87" s="2"/>
      <c r="X87" s="4"/>
      <c r="Y87" s="16"/>
      <c r="Z87" s="1"/>
      <c r="AA87" s="1"/>
      <c r="AB87" s="1"/>
    </row>
    <row r="88" spans="1:28" outlineLevel="3" x14ac:dyDescent="0.35">
      <c r="A88" s="1"/>
      <c r="B88" s="33"/>
      <c r="C88" s="73">
        <f>INT($C$68)+3</f>
        <v>4</v>
      </c>
      <c r="D88" s="4"/>
      <c r="E88" s="5">
        <v>1</v>
      </c>
      <c r="F88" s="5"/>
      <c r="G88" s="4"/>
      <c r="H88" s="174" t="s">
        <v>241</v>
      </c>
      <c r="I88" s="2"/>
      <c r="J88" s="171"/>
      <c r="K88" s="2"/>
      <c r="L88" s="171"/>
      <c r="M88" s="31">
        <v>1</v>
      </c>
      <c r="N88" s="172" t="b">
        <v>0</v>
      </c>
      <c r="O88" s="31">
        <v>1</v>
      </c>
      <c r="P88" s="2"/>
      <c r="Q88" s="171"/>
      <c r="R88" s="2"/>
      <c r="S88" s="31">
        <v>1</v>
      </c>
      <c r="T88" s="172" t="b">
        <v>0</v>
      </c>
      <c r="U88" s="172">
        <v>1</v>
      </c>
      <c r="V88" s="2"/>
      <c r="W88" s="2"/>
      <c r="X88" s="4"/>
      <c r="Y88" s="16"/>
      <c r="Z88" s="1"/>
      <c r="AA88" s="1"/>
      <c r="AB88" s="1"/>
    </row>
    <row r="89" spans="1:28" outlineLevel="3" x14ac:dyDescent="0.35">
      <c r="A89" s="1"/>
      <c r="B89" s="33"/>
      <c r="C89" s="73">
        <f>INT($C$68)+3</f>
        <v>4</v>
      </c>
      <c r="D89" s="4"/>
      <c r="E89" s="5">
        <v>2</v>
      </c>
      <c r="F89" s="5"/>
      <c r="G89" s="4"/>
      <c r="H89" s="174" t="s">
        <v>242</v>
      </c>
      <c r="I89" s="2"/>
      <c r="J89" s="171"/>
      <c r="K89" s="2"/>
      <c r="L89" s="171"/>
      <c r="M89" s="31">
        <v>-1</v>
      </c>
      <c r="N89" s="172" t="b">
        <v>0</v>
      </c>
      <c r="O89" s="31">
        <v>1</v>
      </c>
      <c r="P89" s="2"/>
      <c r="Q89" s="171"/>
      <c r="R89" s="2"/>
      <c r="S89" s="31">
        <v>-1</v>
      </c>
      <c r="T89" s="172" t="b">
        <v>0</v>
      </c>
      <c r="U89" s="172">
        <v>1</v>
      </c>
      <c r="V89" s="2"/>
      <c r="W89" s="2"/>
      <c r="X89" s="4"/>
      <c r="Y89" s="16"/>
      <c r="Z89" s="1"/>
      <c r="AA89" s="1"/>
      <c r="AB89" s="1"/>
    </row>
    <row r="90" spans="1:28" outlineLevel="3" x14ac:dyDescent="0.35">
      <c r="A90" s="1"/>
      <c r="B90" s="33"/>
      <c r="C90" s="73">
        <f>INT(C$68+3)</f>
        <v>4</v>
      </c>
      <c r="D90" s="4"/>
      <c r="E90" s="5">
        <v>3</v>
      </c>
      <c r="F90" s="5"/>
      <c r="G90" s="4"/>
      <c r="H90" s="174" t="s">
        <v>243</v>
      </c>
      <c r="I90" s="2"/>
      <c r="J90" s="171"/>
      <c r="K90" s="2"/>
      <c r="L90" s="171"/>
      <c r="M90" s="31">
        <v>0.5</v>
      </c>
      <c r="N90" s="172" t="b">
        <v>0</v>
      </c>
      <c r="O90" s="31">
        <v>1</v>
      </c>
      <c r="P90" s="2"/>
      <c r="Q90" s="2"/>
      <c r="R90" s="2"/>
      <c r="S90" s="31">
        <v>0.33300000000000002</v>
      </c>
      <c r="T90" s="172" t="b">
        <v>0</v>
      </c>
      <c r="U90" s="31">
        <v>1</v>
      </c>
      <c r="V90" s="2"/>
      <c r="W90" s="2"/>
      <c r="X90" s="4"/>
      <c r="Y90" s="16"/>
      <c r="Z90" s="1"/>
      <c r="AA90" s="1"/>
      <c r="AB90" s="1"/>
    </row>
    <row r="91" spans="1:28" outlineLevel="3" x14ac:dyDescent="0.35">
      <c r="A91" s="1"/>
      <c r="B91" s="33"/>
      <c r="C91" s="73">
        <f t="shared" ref="C91:C94" si="8">INT(C$68+3)</f>
        <v>4</v>
      </c>
      <c r="D91" s="4"/>
      <c r="E91" s="5">
        <v>4</v>
      </c>
      <c r="F91" s="5"/>
      <c r="G91" s="4"/>
      <c r="H91" s="174" t="s">
        <v>244</v>
      </c>
      <c r="I91" s="2"/>
      <c r="J91" s="171"/>
      <c r="K91" s="2"/>
      <c r="L91" s="171"/>
      <c r="M91" s="31">
        <v>-0.5</v>
      </c>
      <c r="N91" s="172" t="b">
        <v>0</v>
      </c>
      <c r="O91" s="31">
        <v>1</v>
      </c>
      <c r="P91" s="2"/>
      <c r="Q91" s="2"/>
      <c r="R91" s="2"/>
      <c r="S91" s="31">
        <v>0.66600000000000004</v>
      </c>
      <c r="T91" s="172" t="b">
        <v>0</v>
      </c>
      <c r="U91" s="31">
        <v>1</v>
      </c>
      <c r="V91" s="2"/>
      <c r="W91" s="2"/>
      <c r="X91" s="4"/>
      <c r="Y91" s="16"/>
      <c r="Z91" s="1"/>
      <c r="AA91" s="1"/>
      <c r="AB91" s="1"/>
    </row>
    <row r="92" spans="1:28" outlineLevel="3" x14ac:dyDescent="0.35">
      <c r="A92" s="1"/>
      <c r="B92" s="33"/>
      <c r="C92" s="73">
        <f t="shared" si="8"/>
        <v>4</v>
      </c>
      <c r="D92" s="4"/>
      <c r="E92" s="5">
        <v>5</v>
      </c>
      <c r="F92" s="5"/>
      <c r="G92" s="4"/>
      <c r="H92" s="174" t="s">
        <v>245</v>
      </c>
      <c r="I92" s="2"/>
      <c r="J92" s="171"/>
      <c r="K92" s="2"/>
      <c r="L92" s="171"/>
      <c r="M92" s="31">
        <v>0.2</v>
      </c>
      <c r="N92" s="172" t="b">
        <v>0</v>
      </c>
      <c r="O92" s="31">
        <v>1</v>
      </c>
      <c r="P92" s="2"/>
      <c r="Q92" s="2"/>
      <c r="R92" s="2"/>
      <c r="S92" s="31">
        <v>-0.5</v>
      </c>
      <c r="T92" s="172" t="b">
        <v>0</v>
      </c>
      <c r="U92" s="31">
        <v>1</v>
      </c>
      <c r="V92" s="2"/>
      <c r="W92" s="2"/>
      <c r="X92" s="4"/>
      <c r="Y92" s="16"/>
      <c r="Z92" s="1"/>
      <c r="AA92" s="1"/>
      <c r="AB92" s="1"/>
    </row>
    <row r="93" spans="1:28" outlineLevel="3" x14ac:dyDescent="0.35">
      <c r="A93" s="1"/>
      <c r="B93" s="33"/>
      <c r="C93" s="73">
        <f t="shared" si="8"/>
        <v>4</v>
      </c>
      <c r="D93" s="4"/>
      <c r="E93" s="5">
        <v>6</v>
      </c>
      <c r="F93" s="5"/>
      <c r="G93" s="4"/>
      <c r="H93" s="174" t="s">
        <v>246</v>
      </c>
      <c r="I93" s="2"/>
      <c r="J93" s="171"/>
      <c r="K93" s="2"/>
      <c r="L93" s="171"/>
      <c r="M93" s="31">
        <v>-0.2</v>
      </c>
      <c r="N93" s="172" t="b">
        <v>0</v>
      </c>
      <c r="O93" s="31">
        <v>1</v>
      </c>
      <c r="P93" s="2"/>
      <c r="Q93" s="2"/>
      <c r="R93" s="2"/>
      <c r="S93" s="31">
        <v>10</v>
      </c>
      <c r="T93" s="172" t="b">
        <v>1</v>
      </c>
      <c r="U93" s="31">
        <v>300</v>
      </c>
      <c r="V93" s="2"/>
      <c r="W93" s="2"/>
      <c r="X93" s="4"/>
      <c r="Y93" s="16"/>
      <c r="Z93" s="1"/>
      <c r="AA93" s="1"/>
      <c r="AB93" s="1"/>
    </row>
    <row r="94" spans="1:28" outlineLevel="3" x14ac:dyDescent="0.35">
      <c r="A94" s="1"/>
      <c r="B94" s="33"/>
      <c r="C94" s="73">
        <f t="shared" si="8"/>
        <v>4</v>
      </c>
      <c r="D94" s="4"/>
      <c r="E94" s="5">
        <v>7</v>
      </c>
      <c r="F94" s="5"/>
      <c r="G94" s="4"/>
      <c r="H94" s="174" t="s">
        <v>247</v>
      </c>
      <c r="I94" s="2"/>
      <c r="J94" s="171"/>
      <c r="K94" s="2"/>
      <c r="L94" s="171"/>
      <c r="M94" s="31">
        <v>0.1</v>
      </c>
      <c r="N94" s="172" t="b">
        <v>0</v>
      </c>
      <c r="O94" s="31">
        <v>1</v>
      </c>
      <c r="P94" s="2"/>
      <c r="Q94" s="2"/>
      <c r="R94" s="2"/>
      <c r="S94" s="31">
        <v>0</v>
      </c>
      <c r="T94" s="172" t="b">
        <v>1</v>
      </c>
      <c r="U94" s="31">
        <v>100</v>
      </c>
      <c r="V94" s="2"/>
      <c r="W94" s="2"/>
      <c r="X94" s="4"/>
      <c r="Y94" s="16"/>
      <c r="Z94" s="1"/>
      <c r="AA94" s="1"/>
      <c r="AB94" s="1"/>
    </row>
    <row r="95" spans="1:28" ht="5.15" customHeight="1" outlineLevel="3" x14ac:dyDescent="0.35">
      <c r="A95" s="1"/>
      <c r="B95" s="33"/>
      <c r="C95" s="73">
        <f>INT($C$68)+3.005</f>
        <v>4.0049999999999999</v>
      </c>
      <c r="D95" s="4"/>
      <c r="E95" s="4"/>
      <c r="F95" s="4"/>
      <c r="G95" s="4"/>
      <c r="H95" s="83"/>
      <c r="I95" s="83"/>
      <c r="J95" s="83"/>
      <c r="K95" s="83"/>
      <c r="L95" s="83"/>
      <c r="M95" s="83"/>
      <c r="N95" s="83"/>
      <c r="O95" s="83"/>
      <c r="P95" s="83"/>
      <c r="Q95" s="83"/>
      <c r="R95" s="83"/>
      <c r="S95" s="83"/>
      <c r="T95" s="83"/>
      <c r="U95" s="83"/>
      <c r="V95" s="83"/>
      <c r="W95" s="83"/>
      <c r="X95" s="4" t="s">
        <v>3</v>
      </c>
      <c r="Y95" s="16"/>
      <c r="Z95" s="1"/>
      <c r="AA95" s="1"/>
      <c r="AB95" s="1"/>
    </row>
    <row r="96" spans="1:28" ht="5.15" customHeight="1" outlineLevel="2" x14ac:dyDescent="0.35">
      <c r="A96" s="1"/>
      <c r="B96" s="33"/>
      <c r="C96" s="73">
        <f>INT($C$68)+2.005</f>
        <v>3.0049999999999999</v>
      </c>
      <c r="D96" s="4" t="s">
        <v>2</v>
      </c>
      <c r="E96" s="4"/>
      <c r="F96" s="4"/>
      <c r="G96" s="4"/>
      <c r="H96" s="173"/>
      <c r="I96" s="173"/>
      <c r="J96" s="173"/>
      <c r="K96" s="173"/>
      <c r="L96" s="173"/>
      <c r="M96" s="173"/>
      <c r="N96" s="173"/>
      <c r="O96" s="173"/>
      <c r="P96" s="173"/>
      <c r="Q96" s="173"/>
      <c r="R96" s="173"/>
      <c r="S96" s="173"/>
      <c r="T96" s="173"/>
      <c r="U96" s="173"/>
      <c r="V96" s="173"/>
      <c r="W96" s="173"/>
      <c r="X96" s="4"/>
      <c r="Y96" s="16"/>
      <c r="Z96" s="1"/>
      <c r="AA96" s="1"/>
      <c r="AB96" s="1"/>
    </row>
    <row r="97" spans="1:28" outlineLevel="2" x14ac:dyDescent="0.35">
      <c r="A97" s="1"/>
      <c r="B97" s="33"/>
      <c r="C97" s="73">
        <f>INT($C$68)+2</f>
        <v>3</v>
      </c>
      <c r="D97" s="4"/>
      <c r="E97" s="5"/>
      <c r="F97" s="5"/>
      <c r="G97" s="4"/>
      <c r="H97" s="2" t="s">
        <v>248</v>
      </c>
      <c r="I97" s="2"/>
      <c r="J97" s="184" t="s">
        <v>72</v>
      </c>
      <c r="K97" s="184"/>
      <c r="L97" s="184"/>
      <c r="M97" s="184"/>
      <c r="N97" s="2"/>
      <c r="O97" s="184" t="s">
        <v>73</v>
      </c>
      <c r="P97" s="52"/>
      <c r="Q97" s="52"/>
      <c r="R97" s="52"/>
      <c r="S97" s="2"/>
      <c r="T97" s="184" t="s">
        <v>75</v>
      </c>
      <c r="U97" s="52"/>
      <c r="V97" s="52"/>
      <c r="W97" s="52"/>
      <c r="X97" s="4"/>
      <c r="Y97" s="16"/>
      <c r="Z97" s="1"/>
      <c r="AA97" s="1"/>
      <c r="AB97" s="1"/>
    </row>
    <row r="98" spans="1:28" outlineLevel="3" x14ac:dyDescent="0.35">
      <c r="A98" s="1"/>
      <c r="B98" s="33"/>
      <c r="C98" s="73">
        <f>INT($C$68)+3</f>
        <v>4</v>
      </c>
      <c r="D98" s="4"/>
      <c r="E98" s="5"/>
      <c r="F98" s="5"/>
      <c r="G98" s="4"/>
      <c r="H98" s="2"/>
      <c r="I98" s="2"/>
      <c r="J98" s="100" t="s">
        <v>249</v>
      </c>
      <c r="K98" s="100" t="s">
        <v>250</v>
      </c>
      <c r="L98" s="100" t="s">
        <v>251</v>
      </c>
      <c r="M98" s="100" t="s">
        <v>252</v>
      </c>
      <c r="N98" s="2"/>
      <c r="O98" s="100" t="s">
        <v>249</v>
      </c>
      <c r="P98" s="100" t="s">
        <v>250</v>
      </c>
      <c r="Q98" s="100" t="s">
        <v>251</v>
      </c>
      <c r="R98" s="100" t="s">
        <v>252</v>
      </c>
      <c r="S98" s="2"/>
      <c r="T98" s="100" t="s">
        <v>249</v>
      </c>
      <c r="U98" s="100" t="s">
        <v>250</v>
      </c>
      <c r="V98" s="100" t="s">
        <v>251</v>
      </c>
      <c r="W98" s="100" t="s">
        <v>252</v>
      </c>
      <c r="X98" s="4"/>
      <c r="Y98" s="16"/>
      <c r="Z98" s="1"/>
      <c r="AA98" s="1"/>
      <c r="AB98" s="1"/>
    </row>
    <row r="99" spans="1:28" outlineLevel="3" x14ac:dyDescent="0.35">
      <c r="A99" s="1"/>
      <c r="B99" s="33"/>
      <c r="C99" s="73">
        <f t="shared" ref="C99:C102" si="9">INT($C$68)+3</f>
        <v>4</v>
      </c>
      <c r="D99" s="4"/>
      <c r="E99" s="5">
        <v>0</v>
      </c>
      <c r="F99" s="5"/>
      <c r="G99" s="4"/>
      <c r="H99" s="174" t="s">
        <v>253</v>
      </c>
      <c r="I99" s="2"/>
      <c r="J99" s="175">
        <v>0</v>
      </c>
      <c r="K99" s="176">
        <v>0</v>
      </c>
      <c r="L99" s="176">
        <v>0</v>
      </c>
      <c r="M99" s="176">
        <v>0</v>
      </c>
      <c r="N99" s="2"/>
      <c r="O99" s="176">
        <v>0</v>
      </c>
      <c r="P99" s="176">
        <v>0</v>
      </c>
      <c r="Q99" s="176">
        <v>0</v>
      </c>
      <c r="R99" s="176">
        <v>0</v>
      </c>
      <c r="S99" s="2"/>
      <c r="T99" s="176">
        <v>0</v>
      </c>
      <c r="U99" s="176">
        <v>0</v>
      </c>
      <c r="V99" s="176">
        <v>0</v>
      </c>
      <c r="W99" s="176">
        <v>0</v>
      </c>
      <c r="X99" s="4"/>
      <c r="Y99" s="16"/>
      <c r="Z99" s="1"/>
      <c r="AA99" s="1"/>
      <c r="AB99" s="1"/>
    </row>
    <row r="100" spans="1:28" outlineLevel="3" x14ac:dyDescent="0.35">
      <c r="A100" s="1"/>
      <c r="B100" s="33"/>
      <c r="C100" s="73">
        <f t="shared" si="9"/>
        <v>4</v>
      </c>
      <c r="D100" s="4"/>
      <c r="E100" s="5">
        <v>1</v>
      </c>
      <c r="F100" s="5"/>
      <c r="G100" s="4"/>
      <c r="H100" s="174" t="s">
        <v>254</v>
      </c>
      <c r="I100" s="2"/>
      <c r="J100" s="2"/>
      <c r="K100" s="2"/>
      <c r="L100" s="2"/>
      <c r="M100" s="2"/>
      <c r="N100" s="2"/>
      <c r="O100" s="32">
        <v>0.35</v>
      </c>
      <c r="P100" s="32">
        <v>0.3</v>
      </c>
      <c r="Q100" s="32">
        <v>0.1</v>
      </c>
      <c r="R100" s="32">
        <v>0.3</v>
      </c>
      <c r="S100" s="2"/>
      <c r="T100" s="32">
        <v>0.3</v>
      </c>
      <c r="U100" s="32">
        <v>0.25</v>
      </c>
      <c r="V100" s="32">
        <v>0.1</v>
      </c>
      <c r="W100" s="32">
        <v>0.25</v>
      </c>
      <c r="X100" s="4"/>
      <c r="Y100" s="16"/>
      <c r="Z100" s="1"/>
      <c r="AA100" s="1"/>
      <c r="AB100" s="1"/>
    </row>
    <row r="101" spans="1:28" outlineLevel="3" x14ac:dyDescent="0.35">
      <c r="A101" s="1"/>
      <c r="B101" s="33"/>
      <c r="C101" s="73">
        <f t="shared" si="9"/>
        <v>4</v>
      </c>
      <c r="D101" s="4"/>
      <c r="E101" s="5">
        <v>2</v>
      </c>
      <c r="F101" s="5"/>
      <c r="G101" s="4"/>
      <c r="H101" s="174" t="s">
        <v>255</v>
      </c>
      <c r="I101" s="2"/>
      <c r="J101" s="2"/>
      <c r="K101" s="2"/>
      <c r="L101" s="2"/>
      <c r="M101" s="2"/>
      <c r="N101" s="2"/>
      <c r="O101" s="32">
        <v>-0.2</v>
      </c>
      <c r="P101" s="32">
        <v>-0.15</v>
      </c>
      <c r="Q101" s="32">
        <v>-0.1</v>
      </c>
      <c r="R101" s="32">
        <v>-0.15</v>
      </c>
      <c r="S101" s="2"/>
      <c r="T101" s="32">
        <v>-0.2</v>
      </c>
      <c r="U101" s="32">
        <v>-0.15</v>
      </c>
      <c r="V101" s="32">
        <v>-0.1</v>
      </c>
      <c r="W101" s="32">
        <v>-0.15</v>
      </c>
      <c r="X101" s="4"/>
      <c r="Y101" s="16"/>
      <c r="Z101" s="1"/>
      <c r="AA101" s="1"/>
      <c r="AB101" s="1"/>
    </row>
    <row r="102" spans="1:28" outlineLevel="3" x14ac:dyDescent="0.35">
      <c r="A102" s="1"/>
      <c r="B102" s="33"/>
      <c r="C102" s="73">
        <f t="shared" si="9"/>
        <v>4</v>
      </c>
      <c r="D102" s="4"/>
      <c r="E102" s="5"/>
      <c r="F102" s="5"/>
      <c r="G102" s="4"/>
      <c r="H102" s="177"/>
      <c r="I102" s="178"/>
      <c r="J102" s="2"/>
      <c r="K102" s="2"/>
      <c r="L102" s="100"/>
      <c r="M102" s="2"/>
      <c r="N102" s="2"/>
      <c r="O102" s="26" t="s">
        <v>368</v>
      </c>
      <c r="P102" s="2">
        <v>0.8</v>
      </c>
      <c r="Q102" s="2">
        <v>0.33</v>
      </c>
      <c r="R102" s="2">
        <v>0.8</v>
      </c>
      <c r="S102" s="2"/>
      <c r="T102" s="2"/>
      <c r="U102" s="2">
        <v>0.8</v>
      </c>
      <c r="V102" s="2">
        <v>0.33</v>
      </c>
      <c r="W102" s="2">
        <v>0.8</v>
      </c>
      <c r="X102" s="4"/>
      <c r="Y102" s="16"/>
      <c r="Z102" s="1"/>
      <c r="AA102" s="1"/>
      <c r="AB102" s="1"/>
    </row>
    <row r="103" spans="1:28" ht="5.15" customHeight="1" outlineLevel="3" x14ac:dyDescent="0.35">
      <c r="A103" s="1"/>
      <c r="B103" s="33"/>
      <c r="C103" s="73">
        <f>INT($C$68)+3.005</f>
        <v>4.0049999999999999</v>
      </c>
      <c r="D103" s="4"/>
      <c r="E103" s="4"/>
      <c r="F103" s="4"/>
      <c r="G103" s="4"/>
      <c r="H103" s="4"/>
      <c r="I103" s="4"/>
      <c r="J103" s="4"/>
      <c r="K103" s="4"/>
      <c r="L103" s="4"/>
      <c r="M103" s="4"/>
      <c r="N103" s="4"/>
      <c r="O103" s="4"/>
      <c r="P103" s="4"/>
      <c r="Q103" s="4"/>
      <c r="R103" s="4"/>
      <c r="S103" s="4"/>
      <c r="T103" s="4"/>
      <c r="U103" s="4"/>
      <c r="V103" s="4"/>
      <c r="W103" s="4"/>
      <c r="X103" s="4" t="s">
        <v>3</v>
      </c>
      <c r="Y103" s="16"/>
      <c r="Z103" s="1"/>
      <c r="AA103" s="1"/>
      <c r="AB103" s="1"/>
    </row>
    <row r="104" spans="1:28" ht="5.15" customHeight="1" outlineLevel="2" x14ac:dyDescent="0.35">
      <c r="A104" s="1"/>
      <c r="B104" s="33"/>
      <c r="C104" s="73">
        <f>INT($C$68)+2.005</f>
        <v>3.0049999999999999</v>
      </c>
      <c r="D104" s="4"/>
      <c r="E104" s="4"/>
      <c r="F104" s="4"/>
      <c r="G104" s="4"/>
      <c r="H104" s="4"/>
      <c r="I104" s="4"/>
      <c r="J104" s="4"/>
      <c r="K104" s="4"/>
      <c r="L104" s="4"/>
      <c r="M104" s="4"/>
      <c r="N104" s="4"/>
      <c r="O104" s="4"/>
      <c r="P104" s="4"/>
      <c r="Q104" s="4"/>
      <c r="R104" s="4"/>
      <c r="S104" s="4"/>
      <c r="T104" s="4"/>
      <c r="U104" s="4"/>
      <c r="V104" s="4"/>
      <c r="W104" s="4"/>
      <c r="X104" s="4"/>
      <c r="Y104" s="16"/>
      <c r="Z104" s="1"/>
      <c r="AA104" s="1"/>
      <c r="AB104" s="1"/>
    </row>
    <row r="105" spans="1:28" ht="5.15" customHeight="1" outlineLevel="1" x14ac:dyDescent="0.35">
      <c r="A105" s="1"/>
      <c r="B105" s="35"/>
      <c r="C105" s="76">
        <f>INT($C$68)+1.005</f>
        <v>2.0049999999999999</v>
      </c>
      <c r="D105" s="17"/>
      <c r="E105" s="17"/>
      <c r="F105" s="17"/>
      <c r="G105" s="17"/>
      <c r="H105" s="17"/>
      <c r="I105" s="17"/>
      <c r="J105" s="17"/>
      <c r="K105" s="17"/>
      <c r="L105" s="17"/>
      <c r="M105" s="17"/>
      <c r="N105" s="17"/>
      <c r="O105" s="17"/>
      <c r="P105" s="17"/>
      <c r="Q105" s="17"/>
      <c r="R105" s="17"/>
      <c r="S105" s="17"/>
      <c r="T105" s="17"/>
      <c r="U105" s="17"/>
      <c r="V105" s="17"/>
      <c r="W105" s="17"/>
      <c r="X105" s="17"/>
      <c r="Y105" s="18" t="s">
        <v>1</v>
      </c>
      <c r="Z105" s="1"/>
      <c r="AA105" s="1"/>
      <c r="AB105" s="1"/>
    </row>
    <row r="106" spans="1:28" ht="5.15" customHeight="1" x14ac:dyDescent="0.35">
      <c r="A106" s="1"/>
      <c r="B106" s="19"/>
      <c r="C106" s="77">
        <f>INT($C$68)+0.005</f>
        <v>1.0049999999999999</v>
      </c>
      <c r="D106" s="19"/>
      <c r="E106" s="19"/>
      <c r="F106" s="19"/>
      <c r="G106" s="19"/>
      <c r="H106" s="19"/>
      <c r="I106" s="19"/>
      <c r="J106" s="19"/>
      <c r="K106" s="19"/>
      <c r="L106" s="19"/>
      <c r="M106" s="19"/>
      <c r="N106" s="19"/>
      <c r="O106" s="19"/>
      <c r="P106" s="19"/>
      <c r="Q106" s="19"/>
      <c r="R106" s="19"/>
      <c r="S106" s="19"/>
      <c r="T106" s="19"/>
      <c r="U106" s="19"/>
      <c r="V106" s="19"/>
      <c r="W106" s="19"/>
      <c r="X106" s="19"/>
      <c r="Y106" s="19"/>
      <c r="Z106" s="1"/>
      <c r="AA106" s="1"/>
      <c r="AB106" s="1"/>
    </row>
    <row r="107" spans="1:28" outlineLevel="2" x14ac:dyDescent="0.35">
      <c r="A107" s="1"/>
      <c r="B107" s="1"/>
      <c r="C107" s="73">
        <f>INT($C$68)+2</f>
        <v>3</v>
      </c>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outlineLevel="2" x14ac:dyDescent="0.35">
      <c r="A108" s="1"/>
      <c r="B108" s="1"/>
      <c r="C108" s="73">
        <f>INT($C$112)+2</f>
        <v>3</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5.15" customHeight="1" thickBot="1" x14ac:dyDescent="0.4">
      <c r="A109" s="1"/>
      <c r="B109" s="20"/>
      <c r="C109" s="74">
        <f>INT($C$112)+0.005</f>
        <v>1.0049999999999999</v>
      </c>
      <c r="D109" s="20"/>
      <c r="E109" s="20"/>
      <c r="F109" s="20"/>
      <c r="G109" s="20"/>
      <c r="H109" s="20"/>
      <c r="I109" s="20"/>
      <c r="J109" s="20"/>
      <c r="K109" s="20"/>
      <c r="L109" s="20"/>
      <c r="M109" s="20"/>
      <c r="N109" s="20"/>
      <c r="O109" s="20"/>
      <c r="P109" s="20"/>
      <c r="Q109" s="20"/>
      <c r="R109" s="20"/>
      <c r="S109" s="20"/>
      <c r="T109" s="20"/>
      <c r="U109" s="20"/>
      <c r="V109" s="20"/>
      <c r="W109" s="20"/>
      <c r="X109" s="20"/>
      <c r="Y109" s="20"/>
      <c r="Z109" s="1"/>
      <c r="AA109" s="1"/>
      <c r="AB109" s="1"/>
    </row>
    <row r="110" spans="1:28" ht="5.15" customHeight="1" outlineLevel="1" x14ac:dyDescent="0.35">
      <c r="A110" s="1"/>
      <c r="B110" s="34" t="s">
        <v>21</v>
      </c>
      <c r="C110" s="75">
        <f>INT($C$112)+1.005</f>
        <v>2.0049999999999999</v>
      </c>
      <c r="D110" s="14"/>
      <c r="E110" s="14"/>
      <c r="F110" s="14"/>
      <c r="G110" s="14"/>
      <c r="H110" s="14"/>
      <c r="I110" s="14"/>
      <c r="J110" s="14"/>
      <c r="K110" s="14"/>
      <c r="L110" s="14"/>
      <c r="M110" s="14"/>
      <c r="N110" s="14"/>
      <c r="O110" s="14"/>
      <c r="P110" s="14"/>
      <c r="Q110" s="14"/>
      <c r="R110" s="14"/>
      <c r="S110" s="14"/>
      <c r="T110" s="14"/>
      <c r="U110" s="14"/>
      <c r="V110" s="14"/>
      <c r="W110" s="14"/>
      <c r="X110" s="14"/>
      <c r="Y110" s="15"/>
      <c r="Z110" s="1"/>
      <c r="AA110" s="1"/>
      <c r="AB110" s="1"/>
    </row>
    <row r="111" spans="1:28" outlineLevel="4" x14ac:dyDescent="0.35">
      <c r="A111" s="1"/>
      <c r="B111" s="33"/>
      <c r="C111" s="73">
        <f>INT(MAX($C$119:$C$139))+1</f>
        <v>5</v>
      </c>
      <c r="D111" s="3"/>
      <c r="E111" s="3"/>
      <c r="F111" s="3"/>
      <c r="G111" s="3"/>
      <c r="H111" s="27"/>
      <c r="I111" s="27"/>
      <c r="J111" s="27"/>
      <c r="K111" s="27"/>
      <c r="L111" s="27"/>
      <c r="M111" s="27"/>
      <c r="N111" s="27"/>
      <c r="O111" s="27"/>
      <c r="P111" s="27"/>
      <c r="Q111" s="27"/>
      <c r="R111" s="27"/>
      <c r="S111" s="27"/>
      <c r="T111" s="27"/>
      <c r="U111" s="27"/>
      <c r="V111" s="27"/>
      <c r="W111" s="27"/>
      <c r="X111" s="3"/>
      <c r="Y111" s="16"/>
      <c r="Z111" s="1"/>
      <c r="AA111" s="1"/>
      <c r="AB111" s="1"/>
    </row>
    <row r="112" spans="1:28" ht="17.5" x14ac:dyDescent="0.35">
      <c r="A112" s="1"/>
      <c r="B112" s="33"/>
      <c r="C112" s="73">
        <v>1.02</v>
      </c>
      <c r="D112" s="21"/>
      <c r="E112" s="24" t="s">
        <v>6</v>
      </c>
      <c r="F112" s="25"/>
      <c r="G112" s="12"/>
      <c r="H112" s="170" t="str">
        <f>COUNTIFS($B$1:$B112, "«")&amp;" REV trait info and pkl feedsupply controls"</f>
        <v>4 REV trait info and pkl feedsupply controls</v>
      </c>
      <c r="I112" s="6"/>
      <c r="J112" s="6"/>
      <c r="K112" s="6"/>
      <c r="L112" s="6"/>
      <c r="M112" s="6"/>
      <c r="N112" s="6"/>
      <c r="O112" s="6"/>
      <c r="P112" s="6"/>
      <c r="Q112" s="6"/>
      <c r="R112" s="6"/>
      <c r="S112" s="6"/>
      <c r="T112" s="6"/>
      <c r="U112" s="6"/>
      <c r="V112" s="6"/>
      <c r="W112" s="6"/>
      <c r="X112" s="10"/>
      <c r="Y112" s="16"/>
      <c r="Z112" s="1"/>
      <c r="AA112" s="1"/>
      <c r="AB112" s="1"/>
    </row>
    <row r="113" spans="1:28" ht="18" outlineLevel="1" x14ac:dyDescent="0.35">
      <c r="A113" s="1"/>
      <c r="B113" s="33"/>
      <c r="C113" s="73">
        <f>INT($C$112)+1.02</f>
        <v>2.02</v>
      </c>
      <c r="D113" s="21"/>
      <c r="E113" s="24" t="s">
        <v>10</v>
      </c>
      <c r="F113" s="28">
        <v>1</v>
      </c>
      <c r="G113" s="13"/>
      <c r="H113" s="8"/>
      <c r="I113" s="7"/>
      <c r="J113" s="7"/>
      <c r="K113" s="7"/>
      <c r="L113" s="7"/>
      <c r="M113" s="7"/>
      <c r="N113" s="7"/>
      <c r="O113" s="7"/>
      <c r="P113" s="7"/>
      <c r="Q113" s="7"/>
      <c r="R113" s="7"/>
      <c r="S113" s="7"/>
      <c r="T113" s="7"/>
      <c r="U113" s="7"/>
      <c r="V113" s="7"/>
      <c r="W113" s="7"/>
      <c r="X113" s="11"/>
      <c r="Y113" s="16"/>
      <c r="Z113" s="1"/>
      <c r="AA113" s="1"/>
      <c r="AB113" s="1"/>
    </row>
    <row r="114" spans="1:28" ht="5.15" customHeight="1" outlineLevel="2" x14ac:dyDescent="0.35">
      <c r="A114" s="1"/>
      <c r="B114" s="33"/>
      <c r="C114" s="73">
        <f>INT($C$112)+2.005</f>
        <v>3.0049999999999999</v>
      </c>
      <c r="D114" s="3"/>
      <c r="E114" s="3"/>
      <c r="F114" s="3"/>
      <c r="G114" s="3"/>
      <c r="H114" s="3"/>
      <c r="I114" s="3"/>
      <c r="J114" s="3"/>
      <c r="K114" s="3"/>
      <c r="L114" s="3"/>
      <c r="M114" s="3"/>
      <c r="N114" s="3"/>
      <c r="O114" s="3"/>
      <c r="P114" s="3"/>
      <c r="Q114" s="3"/>
      <c r="R114" s="3"/>
      <c r="S114" s="3"/>
      <c r="T114" s="3"/>
      <c r="U114" s="3"/>
      <c r="V114" s="3"/>
      <c r="W114" s="3"/>
      <c r="X114" s="3"/>
      <c r="Y114" s="16"/>
      <c r="Z114" s="1"/>
      <c r="AA114" s="1"/>
      <c r="AB114" s="1"/>
    </row>
    <row r="115" spans="1:28" outlineLevel="2" x14ac:dyDescent="0.35">
      <c r="A115" s="1"/>
      <c r="B115" s="33"/>
      <c r="C115" s="73">
        <f>INT($C$112)+2</f>
        <v>3</v>
      </c>
      <c r="D115" s="3"/>
      <c r="E115" s="5"/>
      <c r="F115" s="5"/>
      <c r="G115" s="3"/>
      <c r="H115" s="29"/>
      <c r="I115" s="29"/>
      <c r="J115" s="29"/>
      <c r="K115" s="29"/>
      <c r="L115" s="29"/>
      <c r="M115" s="29"/>
      <c r="N115" s="29"/>
      <c r="O115" s="29"/>
      <c r="P115" s="29"/>
      <c r="Q115" s="29"/>
      <c r="R115" s="29"/>
      <c r="S115" s="29"/>
      <c r="T115" s="29"/>
      <c r="U115" s="29"/>
      <c r="V115" s="29"/>
      <c r="W115" s="29"/>
      <c r="X115" s="3"/>
      <c r="Y115" s="16"/>
      <c r="Z115" s="1"/>
      <c r="AA115" s="1"/>
      <c r="AB115" s="1"/>
    </row>
    <row r="116" spans="1:28" ht="9.75" customHeight="1" outlineLevel="2" x14ac:dyDescent="0.35">
      <c r="A116" s="1"/>
      <c r="B116" s="33" t="s">
        <v>20</v>
      </c>
      <c r="C116" s="73">
        <f>INT($C$112)+2.01</f>
        <v>3.01</v>
      </c>
      <c r="D116" s="3"/>
      <c r="E116" s="3"/>
      <c r="F116" s="3"/>
      <c r="G116" s="3"/>
      <c r="H116" s="29"/>
      <c r="I116" s="29"/>
      <c r="J116" s="146" t="s">
        <v>44</v>
      </c>
      <c r="K116" s="146"/>
      <c r="L116" s="146" t="s">
        <v>44</v>
      </c>
      <c r="M116" s="146"/>
      <c r="N116" s="29"/>
      <c r="O116" s="29"/>
      <c r="P116" s="146" t="s">
        <v>44</v>
      </c>
      <c r="Q116" s="146"/>
      <c r="R116" s="29"/>
      <c r="S116" s="29"/>
      <c r="T116" s="29"/>
      <c r="U116" s="29"/>
      <c r="V116" s="29"/>
      <c r="W116" s="29"/>
      <c r="X116" s="3"/>
      <c r="Y116" s="16"/>
      <c r="Z116" s="1"/>
      <c r="AA116" s="1"/>
      <c r="AB116" s="1"/>
    </row>
    <row r="117" spans="1:28" outlineLevel="4" x14ac:dyDescent="0.35">
      <c r="A117" s="1"/>
      <c r="B117" s="33"/>
      <c r="C117" s="73">
        <f>C$111</f>
        <v>5</v>
      </c>
      <c r="D117" s="4"/>
      <c r="E117" s="5"/>
      <c r="F117" s="5"/>
      <c r="G117" s="4"/>
      <c r="H117" s="5"/>
      <c r="I117" s="5"/>
      <c r="J117" s="5"/>
      <c r="K117" s="5"/>
      <c r="L117" s="5"/>
      <c r="M117" s="5"/>
      <c r="N117" s="5"/>
      <c r="O117" s="5"/>
      <c r="P117" s="5"/>
      <c r="Q117" s="5"/>
      <c r="R117" s="5"/>
      <c r="S117" s="5"/>
      <c r="T117" s="5"/>
      <c r="U117" s="5"/>
      <c r="V117" s="5"/>
      <c r="W117" s="5"/>
      <c r="X117" s="4"/>
      <c r="Y117" s="16"/>
      <c r="Z117" s="1"/>
      <c r="AA117" s="1"/>
      <c r="AB117" s="1"/>
    </row>
    <row r="118" spans="1:28" outlineLevel="4" x14ac:dyDescent="0.35">
      <c r="A118" s="1"/>
      <c r="B118" s="33" t="s">
        <v>19</v>
      </c>
      <c r="C118" s="73">
        <f>C$111</f>
        <v>5</v>
      </c>
      <c r="D118" s="4" t="s">
        <v>44</v>
      </c>
      <c r="E118" s="5"/>
      <c r="F118" s="5"/>
      <c r="G118" s="4"/>
      <c r="H118" s="5"/>
      <c r="I118" s="5"/>
      <c r="J118" s="5"/>
      <c r="K118" s="5"/>
      <c r="L118" s="5"/>
      <c r="M118" s="5"/>
      <c r="N118" s="5"/>
      <c r="O118" s="5"/>
      <c r="P118" s="5"/>
      <c r="Q118" s="5"/>
      <c r="R118" s="5"/>
      <c r="S118" s="5"/>
      <c r="T118" s="5"/>
      <c r="U118" s="5"/>
      <c r="V118" s="5"/>
      <c r="W118" s="5"/>
      <c r="X118" s="4"/>
      <c r="Y118" s="16"/>
      <c r="Z118" s="1"/>
      <c r="AA118" s="1"/>
      <c r="AB118" s="1"/>
    </row>
    <row r="119" spans="1:28" ht="5.15" customHeight="1" outlineLevel="2" x14ac:dyDescent="0.35">
      <c r="A119" s="1"/>
      <c r="B119" s="33"/>
      <c r="C119" s="73">
        <f>INT($C$112)+2.005</f>
        <v>3.0049999999999999</v>
      </c>
      <c r="D119" s="4" t="s">
        <v>2</v>
      </c>
      <c r="E119" s="4"/>
      <c r="F119" s="4"/>
      <c r="G119" s="4"/>
      <c r="H119" s="58"/>
      <c r="I119" s="58"/>
      <c r="J119" s="58"/>
      <c r="K119" s="58"/>
      <c r="L119" s="58"/>
      <c r="M119" s="58"/>
      <c r="N119" s="58"/>
      <c r="O119" s="58"/>
      <c r="P119" s="58"/>
      <c r="Q119" s="58"/>
      <c r="R119" s="58"/>
      <c r="S119" s="58"/>
      <c r="T119" s="58"/>
      <c r="U119" s="58"/>
      <c r="V119" s="58"/>
      <c r="W119" s="58"/>
      <c r="X119" s="4"/>
      <c r="Y119" s="16"/>
      <c r="Z119" s="1"/>
      <c r="AA119" s="1"/>
      <c r="AB119" s="1"/>
    </row>
    <row r="120" spans="1:28" outlineLevel="2" x14ac:dyDescent="0.35">
      <c r="A120" s="1"/>
      <c r="B120" s="33"/>
      <c r="C120" s="73">
        <f>INT($C$112)+2</f>
        <v>3</v>
      </c>
      <c r="D120" s="4"/>
      <c r="E120" s="5"/>
      <c r="F120" s="5"/>
      <c r="G120" s="4"/>
      <c r="H120" s="26" t="s">
        <v>256</v>
      </c>
      <c r="I120" s="31" t="b">
        <v>0</v>
      </c>
      <c r="J120" s="36"/>
      <c r="K120" s="36"/>
      <c r="L120" s="36" t="s">
        <v>307</v>
      </c>
      <c r="M120" s="31" t="b">
        <v>0</v>
      </c>
      <c r="N120" s="36"/>
      <c r="O120" s="36"/>
      <c r="P120" s="2"/>
      <c r="Q120" s="2"/>
      <c r="R120" s="2"/>
      <c r="S120" s="2"/>
      <c r="T120" s="26" t="s">
        <v>350</v>
      </c>
      <c r="U120" s="31" t="b">
        <v>0</v>
      </c>
      <c r="V120" s="2"/>
      <c r="W120" s="2"/>
      <c r="X120" s="4"/>
      <c r="Y120" s="16"/>
      <c r="Z120" s="1"/>
      <c r="AA120" s="1"/>
      <c r="AB120" s="1"/>
    </row>
    <row r="121" spans="1:28" outlineLevel="3" x14ac:dyDescent="0.35">
      <c r="A121" s="1"/>
      <c r="B121" s="33"/>
      <c r="C121" s="73">
        <f>INT($C$112)+3</f>
        <v>4</v>
      </c>
      <c r="D121" s="4"/>
      <c r="E121" s="5"/>
      <c r="F121" s="5"/>
      <c r="G121" s="4"/>
      <c r="H121" s="26"/>
      <c r="I121" s="36"/>
      <c r="J121" s="36"/>
      <c r="K121" s="36"/>
      <c r="L121" s="26" t="s">
        <v>352</v>
      </c>
      <c r="M121" s="31">
        <v>0</v>
      </c>
      <c r="N121" s="36"/>
      <c r="O121" s="26" t="s">
        <v>309</v>
      </c>
      <c r="P121" s="31" t="b">
        <v>1</v>
      </c>
      <c r="Q121" s="2"/>
      <c r="R121" s="2"/>
      <c r="S121" s="2"/>
      <c r="T121" s="2"/>
      <c r="U121" s="2"/>
      <c r="V121" s="2"/>
      <c r="W121" s="2"/>
      <c r="X121" s="4"/>
      <c r="Y121" s="16"/>
      <c r="Z121" s="1"/>
      <c r="AA121" s="1"/>
      <c r="AB121" s="1"/>
    </row>
    <row r="122" spans="1:28" outlineLevel="3" x14ac:dyDescent="0.35">
      <c r="A122" s="1"/>
      <c r="B122" s="33"/>
      <c r="C122" s="73">
        <f>INT($C$112)+2</f>
        <v>3</v>
      </c>
      <c r="D122" s="4"/>
      <c r="E122" s="5"/>
      <c r="F122" s="5"/>
      <c r="G122" s="4"/>
      <c r="H122" s="26" t="s">
        <v>257</v>
      </c>
      <c r="I122" s="31">
        <v>0</v>
      </c>
      <c r="J122" s="36"/>
      <c r="K122" s="36"/>
      <c r="L122" s="26" t="s">
        <v>308</v>
      </c>
      <c r="M122" s="31" t="b">
        <v>0</v>
      </c>
      <c r="N122" s="36"/>
      <c r="O122" s="36"/>
      <c r="P122" s="2"/>
      <c r="Q122" s="2"/>
      <c r="R122" s="2"/>
      <c r="S122" s="2"/>
      <c r="T122" s="2"/>
      <c r="U122" s="2"/>
      <c r="V122" s="2"/>
      <c r="W122" s="2"/>
      <c r="X122" s="4"/>
      <c r="Y122" s="16"/>
      <c r="Z122" s="1"/>
      <c r="AA122" s="1"/>
      <c r="AB122" s="1"/>
    </row>
    <row r="123" spans="1:28" outlineLevel="3" x14ac:dyDescent="0.35">
      <c r="A123" s="1"/>
      <c r="B123" s="33"/>
      <c r="C123" s="73">
        <f>INT(C$112+3)</f>
        <v>4</v>
      </c>
      <c r="D123" s="4"/>
      <c r="E123" s="5"/>
      <c r="F123" s="5"/>
      <c r="G123" s="4"/>
      <c r="H123" s="171"/>
      <c r="I123" s="171"/>
      <c r="J123" s="171"/>
      <c r="K123" s="171"/>
      <c r="L123" s="26" t="s">
        <v>351</v>
      </c>
      <c r="M123" s="31">
        <v>0</v>
      </c>
      <c r="N123" s="171"/>
      <c r="O123" s="171"/>
      <c r="P123" s="171"/>
      <c r="Q123" s="171"/>
      <c r="R123" s="171"/>
      <c r="S123" s="2"/>
      <c r="T123" s="2"/>
      <c r="U123" s="2"/>
      <c r="V123" s="2"/>
      <c r="W123" s="2"/>
      <c r="X123" s="4"/>
      <c r="Y123" s="16"/>
      <c r="Z123" s="1"/>
      <c r="AA123" s="1"/>
      <c r="AB123" s="1"/>
    </row>
    <row r="124" spans="1:28" outlineLevel="3" x14ac:dyDescent="0.35">
      <c r="A124" s="1"/>
      <c r="B124" s="33"/>
      <c r="C124" s="73"/>
      <c r="D124" s="4"/>
      <c r="E124" s="5"/>
      <c r="F124" s="5"/>
      <c r="G124" s="4"/>
      <c r="H124" s="229"/>
      <c r="I124" s="229"/>
      <c r="J124" s="229"/>
      <c r="K124" s="229"/>
      <c r="L124" s="26"/>
      <c r="M124" s="26"/>
      <c r="N124" s="229"/>
      <c r="O124" s="229"/>
      <c r="P124" s="229"/>
      <c r="Q124" s="229"/>
      <c r="R124" s="229"/>
      <c r="S124" s="2"/>
      <c r="T124" s="2"/>
      <c r="U124" s="2"/>
      <c r="V124" s="2"/>
      <c r="W124" s="2"/>
      <c r="X124" s="4"/>
      <c r="Y124" s="16"/>
      <c r="Z124" s="1"/>
      <c r="AA124" s="1"/>
      <c r="AB124" s="1"/>
    </row>
    <row r="125" spans="1:28" outlineLevel="3" x14ac:dyDescent="0.35">
      <c r="A125" s="1"/>
      <c r="B125" s="33"/>
      <c r="C125" s="73"/>
      <c r="D125" s="4"/>
      <c r="E125" s="5"/>
      <c r="F125" s="5"/>
      <c r="G125" s="4"/>
      <c r="H125" s="229"/>
      <c r="I125" s="229"/>
      <c r="J125" s="229"/>
      <c r="K125" s="229"/>
      <c r="L125" s="26" t="s">
        <v>379</v>
      </c>
      <c r="M125" s="31" t="b">
        <v>0</v>
      </c>
      <c r="N125" s="229"/>
      <c r="O125" s="229"/>
      <c r="P125" s="229"/>
      <c r="Q125" s="229"/>
      <c r="R125" s="229"/>
      <c r="S125" s="2"/>
      <c r="T125" s="2"/>
      <c r="U125" s="2"/>
      <c r="V125" s="2"/>
      <c r="W125" s="2"/>
      <c r="X125" s="4"/>
      <c r="Y125" s="16"/>
      <c r="Z125" s="1"/>
      <c r="AA125" s="1"/>
      <c r="AB125" s="1"/>
    </row>
    <row r="126" spans="1:28" ht="5.15" customHeight="1" outlineLevel="3" x14ac:dyDescent="0.35">
      <c r="A126" s="1"/>
      <c r="B126" s="33"/>
      <c r="C126" s="73">
        <f>INT($C$112)+3.005</f>
        <v>4.0049999999999999</v>
      </c>
      <c r="D126" s="4"/>
      <c r="E126" s="4"/>
      <c r="F126" s="4"/>
      <c r="G126" s="4"/>
      <c r="H126" s="83"/>
      <c r="I126" s="83"/>
      <c r="J126" s="83"/>
      <c r="K126" s="83"/>
      <c r="L126" s="83"/>
      <c r="M126" s="83"/>
      <c r="N126" s="83"/>
      <c r="O126" s="83"/>
      <c r="P126" s="83"/>
      <c r="Q126" s="83"/>
      <c r="R126" s="83"/>
      <c r="S126" s="83"/>
      <c r="T126" s="83"/>
      <c r="U126" s="83"/>
      <c r="V126" s="83"/>
      <c r="W126" s="83"/>
      <c r="X126" s="4" t="s">
        <v>3</v>
      </c>
      <c r="Y126" s="16"/>
      <c r="Z126" s="1"/>
      <c r="AA126" s="1"/>
      <c r="AB126" s="1"/>
    </row>
    <row r="127" spans="1:28" ht="5.15" customHeight="1" outlineLevel="2" x14ac:dyDescent="0.35">
      <c r="A127" s="1"/>
      <c r="B127" s="33"/>
      <c r="C127" s="73">
        <f>INT($C$112)+2.005</f>
        <v>3.0049999999999999</v>
      </c>
      <c r="D127" s="4" t="s">
        <v>2</v>
      </c>
      <c r="E127" s="4"/>
      <c r="F127" s="4"/>
      <c r="G127" s="4"/>
      <c r="H127" s="58"/>
      <c r="I127" s="58"/>
      <c r="J127" s="58"/>
      <c r="K127" s="58"/>
      <c r="L127" s="58"/>
      <c r="M127" s="58"/>
      <c r="N127" s="58"/>
      <c r="O127" s="58"/>
      <c r="P127" s="58"/>
      <c r="Q127" s="58"/>
      <c r="R127" s="58"/>
      <c r="S127" s="58"/>
      <c r="T127" s="58"/>
      <c r="U127" s="58"/>
      <c r="V127" s="58"/>
      <c r="W127" s="58"/>
      <c r="X127" s="4"/>
      <c r="Y127" s="16"/>
      <c r="Z127" s="1"/>
      <c r="AA127" s="1"/>
      <c r="AB127" s="1"/>
    </row>
    <row r="128" spans="1:28" outlineLevel="2" x14ac:dyDescent="0.35">
      <c r="A128" s="1"/>
      <c r="B128" s="33"/>
      <c r="C128" s="73">
        <f>INT($C$112)+2</f>
        <v>3</v>
      </c>
      <c r="D128" s="4"/>
      <c r="E128" s="5"/>
      <c r="F128" s="5"/>
      <c r="G128" s="4"/>
      <c r="H128" s="64" t="s">
        <v>259</v>
      </c>
      <c r="I128" s="64" t="s">
        <v>258</v>
      </c>
      <c r="J128" s="2"/>
      <c r="K128" s="2"/>
      <c r="L128" s="2"/>
      <c r="M128" s="2"/>
      <c r="N128" s="2"/>
      <c r="O128" s="2"/>
      <c r="P128" s="2"/>
      <c r="Q128" s="2"/>
      <c r="R128" s="2"/>
      <c r="S128" s="2"/>
      <c r="T128" s="2"/>
      <c r="U128" s="2"/>
      <c r="V128" s="2"/>
      <c r="W128" s="2"/>
      <c r="X128" s="4"/>
      <c r="Y128" s="16"/>
      <c r="Z128" s="1"/>
      <c r="AA128" s="1"/>
      <c r="AB128" s="1"/>
    </row>
    <row r="129" spans="1:28" outlineLevel="3" collapsed="1" x14ac:dyDescent="0.35">
      <c r="A129" s="1"/>
      <c r="B129" s="33"/>
      <c r="C129" s="73">
        <f>INT($C$112)+3</f>
        <v>4</v>
      </c>
      <c r="D129" s="4"/>
      <c r="E129" s="5">
        <v>0</v>
      </c>
      <c r="F129" s="5"/>
      <c r="G129" s="4"/>
      <c r="H129" s="31" t="s">
        <v>260</v>
      </c>
      <c r="I129" s="31" t="b">
        <v>0</v>
      </c>
      <c r="J129" s="171"/>
      <c r="K129" s="171"/>
      <c r="L129" s="171"/>
      <c r="M129" s="171"/>
      <c r="N129" s="171"/>
      <c r="O129" s="171"/>
      <c r="P129" s="171"/>
      <c r="Q129" s="171"/>
      <c r="R129" s="171"/>
      <c r="S129" s="2"/>
      <c r="T129" s="2"/>
      <c r="U129" s="2"/>
      <c r="V129" s="2"/>
      <c r="W129" s="2"/>
      <c r="X129" s="4"/>
      <c r="Y129" s="16"/>
      <c r="Z129" s="1"/>
      <c r="AA129" s="1"/>
      <c r="AB129" s="1"/>
    </row>
    <row r="130" spans="1:28" outlineLevel="3" x14ac:dyDescent="0.35">
      <c r="A130" s="1"/>
      <c r="B130" s="33"/>
      <c r="C130" s="73">
        <f>INT($C$112)+3</f>
        <v>4</v>
      </c>
      <c r="D130" s="4"/>
      <c r="E130" s="5">
        <v>1</v>
      </c>
      <c r="F130" s="5"/>
      <c r="G130" s="4"/>
      <c r="H130" s="31" t="s">
        <v>261</v>
      </c>
      <c r="I130" s="31" t="b">
        <v>0</v>
      </c>
      <c r="J130" s="171"/>
      <c r="K130" s="171"/>
      <c r="L130" s="171"/>
      <c r="M130" s="171"/>
      <c r="N130" s="171"/>
      <c r="O130" s="171"/>
      <c r="P130" s="171"/>
      <c r="Q130" s="171"/>
      <c r="R130" s="171"/>
      <c r="S130" s="2"/>
      <c r="T130" s="2"/>
      <c r="U130" s="2"/>
      <c r="V130" s="2"/>
      <c r="W130" s="2"/>
      <c r="X130" s="4"/>
      <c r="Y130" s="16"/>
      <c r="Z130" s="1"/>
      <c r="AA130" s="1"/>
      <c r="AB130" s="1"/>
    </row>
    <row r="131" spans="1:28" outlineLevel="3" x14ac:dyDescent="0.35">
      <c r="A131" s="1"/>
      <c r="B131" s="33"/>
      <c r="C131" s="73">
        <f>INT($C$112)+3</f>
        <v>4</v>
      </c>
      <c r="D131" s="4"/>
      <c r="E131" s="5">
        <v>2</v>
      </c>
      <c r="F131" s="5"/>
      <c r="G131" s="4"/>
      <c r="H131" s="31" t="s">
        <v>262</v>
      </c>
      <c r="I131" s="31" t="b">
        <v>0</v>
      </c>
      <c r="J131" s="171"/>
      <c r="K131" s="171"/>
      <c r="L131" s="171"/>
      <c r="M131" s="171"/>
      <c r="N131" s="171"/>
      <c r="O131" s="171"/>
      <c r="P131" s="171"/>
      <c r="Q131" s="171"/>
      <c r="R131" s="171"/>
      <c r="S131" s="2"/>
      <c r="T131" s="2"/>
      <c r="U131" s="2"/>
      <c r="V131" s="2"/>
      <c r="W131" s="2"/>
      <c r="X131" s="4"/>
      <c r="Y131" s="16"/>
      <c r="Z131" s="1"/>
      <c r="AA131" s="1"/>
      <c r="AB131" s="1"/>
    </row>
    <row r="132" spans="1:28" outlineLevel="3" x14ac:dyDescent="0.35">
      <c r="A132" s="1"/>
      <c r="B132" s="33"/>
      <c r="C132" s="73">
        <f>INT(C$112+3)</f>
        <v>4</v>
      </c>
      <c r="D132" s="4"/>
      <c r="E132" s="5">
        <v>3</v>
      </c>
      <c r="F132" s="5"/>
      <c r="G132" s="4"/>
      <c r="H132" s="31" t="s">
        <v>263</v>
      </c>
      <c r="I132" s="31" t="b">
        <v>0</v>
      </c>
      <c r="J132" s="171"/>
      <c r="K132" s="171"/>
      <c r="L132" s="171"/>
      <c r="M132" s="171"/>
      <c r="N132" s="171"/>
      <c r="O132" s="171"/>
      <c r="P132" s="171"/>
      <c r="Q132" s="171"/>
      <c r="R132" s="171"/>
      <c r="S132" s="2"/>
      <c r="T132" s="2"/>
      <c r="U132" s="2"/>
      <c r="V132" s="2"/>
      <c r="W132" s="2"/>
      <c r="X132" s="4"/>
      <c r="Y132" s="16"/>
      <c r="Z132" s="1"/>
      <c r="AA132" s="1"/>
      <c r="AB132" s="1"/>
    </row>
    <row r="133" spans="1:28" outlineLevel="3" x14ac:dyDescent="0.35">
      <c r="A133" s="1"/>
      <c r="B133" s="33"/>
      <c r="C133" s="73">
        <f>INT(C$112+3)</f>
        <v>4</v>
      </c>
      <c r="D133" s="4"/>
      <c r="E133" s="5">
        <v>4</v>
      </c>
      <c r="F133" s="5"/>
      <c r="G133" s="4"/>
      <c r="H133" s="31" t="s">
        <v>264</v>
      </c>
      <c r="I133" s="31" t="b">
        <v>0</v>
      </c>
      <c r="J133" s="171"/>
      <c r="K133" s="171"/>
      <c r="L133" s="171"/>
      <c r="M133" s="171"/>
      <c r="N133" s="171"/>
      <c r="O133" s="171"/>
      <c r="P133" s="171"/>
      <c r="Q133" s="171"/>
      <c r="R133" s="171"/>
      <c r="S133" s="2"/>
      <c r="T133" s="2"/>
      <c r="U133" s="2"/>
      <c r="V133" s="2"/>
      <c r="W133" s="2"/>
      <c r="X133" s="4"/>
      <c r="Y133" s="16"/>
      <c r="Z133" s="1"/>
      <c r="AA133" s="1"/>
      <c r="AB133" s="1"/>
    </row>
    <row r="134" spans="1:28" outlineLevel="3" x14ac:dyDescent="0.35">
      <c r="A134" s="1"/>
      <c r="B134" s="33"/>
      <c r="C134" s="73">
        <f t="shared" ref="C134:C136" si="10">INT(C$112+3)</f>
        <v>4</v>
      </c>
      <c r="D134" s="4"/>
      <c r="E134" s="5">
        <v>5</v>
      </c>
      <c r="F134" s="5"/>
      <c r="G134" s="4"/>
      <c r="H134" s="31" t="s">
        <v>265</v>
      </c>
      <c r="I134" s="31" t="b">
        <v>0</v>
      </c>
      <c r="J134" s="171"/>
      <c r="K134" s="171"/>
      <c r="L134" s="171"/>
      <c r="M134" s="171"/>
      <c r="N134" s="171"/>
      <c r="O134" s="171"/>
      <c r="P134" s="171"/>
      <c r="Q134" s="171"/>
      <c r="R134" s="171"/>
      <c r="S134" s="2"/>
      <c r="T134" s="2"/>
      <c r="U134" s="2"/>
      <c r="V134" s="2"/>
      <c r="W134" s="2"/>
      <c r="X134" s="4"/>
      <c r="Y134" s="16"/>
      <c r="Z134" s="1"/>
      <c r="AA134" s="1"/>
      <c r="AB134" s="1"/>
    </row>
    <row r="135" spans="1:28" outlineLevel="3" x14ac:dyDescent="0.35">
      <c r="A135" s="1"/>
      <c r="B135" s="33"/>
      <c r="C135" s="73">
        <f t="shared" si="10"/>
        <v>4</v>
      </c>
      <c r="D135" s="4"/>
      <c r="E135" s="5">
        <v>6</v>
      </c>
      <c r="F135" s="5"/>
      <c r="G135" s="4"/>
      <c r="H135" s="31" t="s">
        <v>267</v>
      </c>
      <c r="I135" s="31" t="b">
        <v>0</v>
      </c>
      <c r="J135" s="171"/>
      <c r="K135" s="171"/>
      <c r="L135" s="171"/>
      <c r="M135" s="171"/>
      <c r="N135" s="171"/>
      <c r="O135" s="171"/>
      <c r="P135" s="171"/>
      <c r="Q135" s="171"/>
      <c r="R135" s="171"/>
      <c r="S135" s="2"/>
      <c r="T135" s="2"/>
      <c r="U135" s="2"/>
      <c r="V135" s="2"/>
      <c r="W135" s="2"/>
      <c r="X135" s="4"/>
      <c r="Y135" s="16"/>
      <c r="Z135" s="1"/>
      <c r="AA135" s="1"/>
      <c r="AB135" s="1"/>
    </row>
    <row r="136" spans="1:28" outlineLevel="3" x14ac:dyDescent="0.35">
      <c r="A136" s="1"/>
      <c r="B136" s="33"/>
      <c r="C136" s="73">
        <f t="shared" si="10"/>
        <v>4</v>
      </c>
      <c r="D136" s="4"/>
      <c r="E136" s="5">
        <v>7</v>
      </c>
      <c r="F136" s="5"/>
      <c r="G136" s="4"/>
      <c r="H136" s="31" t="s">
        <v>268</v>
      </c>
      <c r="I136" s="31" t="b">
        <v>0</v>
      </c>
      <c r="J136" s="171"/>
      <c r="K136" s="171"/>
      <c r="L136" s="171"/>
      <c r="M136" s="171"/>
      <c r="N136" s="171"/>
      <c r="O136" s="171"/>
      <c r="P136" s="171"/>
      <c r="Q136" s="171"/>
      <c r="R136" s="171"/>
      <c r="S136" s="2"/>
      <c r="T136" s="2"/>
      <c r="U136" s="2"/>
      <c r="V136" s="2"/>
      <c r="W136" s="2"/>
      <c r="X136" s="4"/>
      <c r="Y136" s="16"/>
      <c r="Z136" s="1"/>
      <c r="AA136" s="1"/>
      <c r="AB136" s="1"/>
    </row>
    <row r="137" spans="1:28" outlineLevel="3" x14ac:dyDescent="0.35">
      <c r="A137" s="1"/>
      <c r="B137" s="33"/>
      <c r="C137" s="73">
        <f>INT(C$112+3)</f>
        <v>4</v>
      </c>
      <c r="D137" s="4"/>
      <c r="E137" s="5"/>
      <c r="F137" s="5"/>
      <c r="G137" s="4"/>
      <c r="H137" s="171"/>
      <c r="I137" s="171"/>
      <c r="J137" s="171"/>
      <c r="K137" s="171"/>
      <c r="L137" s="171"/>
      <c r="M137" s="171"/>
      <c r="N137" s="171"/>
      <c r="O137" s="171"/>
      <c r="P137" s="171"/>
      <c r="Q137" s="171"/>
      <c r="R137" s="171"/>
      <c r="S137" s="2"/>
      <c r="T137" s="2"/>
      <c r="U137" s="2"/>
      <c r="V137" s="2"/>
      <c r="W137" s="2"/>
      <c r="X137" s="4"/>
      <c r="Y137" s="16"/>
      <c r="Z137" s="1"/>
      <c r="AA137" s="1"/>
      <c r="AB137" s="1"/>
    </row>
    <row r="138" spans="1:28" outlineLevel="3" x14ac:dyDescent="0.35">
      <c r="A138" s="1"/>
      <c r="B138" s="33"/>
      <c r="C138" s="73">
        <f>INT(C$112+3)</f>
        <v>4</v>
      </c>
      <c r="D138" s="4"/>
      <c r="E138" s="5"/>
      <c r="F138" s="5"/>
      <c r="G138" s="4"/>
      <c r="H138" s="171"/>
      <c r="I138" s="171"/>
      <c r="J138" s="171"/>
      <c r="K138" s="171"/>
      <c r="L138" s="171"/>
      <c r="M138" s="171"/>
      <c r="N138" s="171"/>
      <c r="O138" s="171"/>
      <c r="P138" s="171"/>
      <c r="Q138" s="171"/>
      <c r="R138" s="171"/>
      <c r="S138" s="2"/>
      <c r="T138" s="2"/>
      <c r="U138" s="2"/>
      <c r="V138" s="2"/>
      <c r="W138" s="2"/>
      <c r="X138" s="4"/>
      <c r="Y138" s="16"/>
      <c r="Z138" s="1"/>
      <c r="AA138" s="1"/>
      <c r="AB138" s="1"/>
    </row>
    <row r="139" spans="1:28" ht="5.15" customHeight="1" outlineLevel="3" x14ac:dyDescent="0.35">
      <c r="A139" s="1"/>
      <c r="B139" s="33"/>
      <c r="C139" s="73">
        <f>INT($C$112)+3.005</f>
        <v>4.0049999999999999</v>
      </c>
      <c r="D139" s="4"/>
      <c r="E139" s="4"/>
      <c r="F139" s="4"/>
      <c r="G139" s="4"/>
      <c r="H139" s="4"/>
      <c r="I139" s="4"/>
      <c r="J139" s="4"/>
      <c r="K139" s="4"/>
      <c r="L139" s="4"/>
      <c r="M139" s="4"/>
      <c r="N139" s="4"/>
      <c r="O139" s="4"/>
      <c r="P139" s="4"/>
      <c r="Q139" s="4"/>
      <c r="R139" s="4"/>
      <c r="S139" s="4"/>
      <c r="T139" s="4"/>
      <c r="U139" s="4"/>
      <c r="V139" s="4"/>
      <c r="W139" s="4"/>
      <c r="X139" s="4" t="s">
        <v>3</v>
      </c>
      <c r="Y139" s="16"/>
      <c r="Z139" s="1"/>
      <c r="AA139" s="1"/>
      <c r="AB139" s="1"/>
    </row>
    <row r="140" spans="1:28" ht="5.15" customHeight="1" outlineLevel="2" x14ac:dyDescent="0.35">
      <c r="A140" s="1"/>
      <c r="B140" s="33"/>
      <c r="C140" s="73">
        <f>INT($C$112)+2.005</f>
        <v>3.0049999999999999</v>
      </c>
      <c r="D140" s="4"/>
      <c r="E140" s="4"/>
      <c r="F140" s="4"/>
      <c r="G140" s="4"/>
      <c r="H140" s="4"/>
      <c r="I140" s="4"/>
      <c r="J140" s="4"/>
      <c r="K140" s="4"/>
      <c r="L140" s="4"/>
      <c r="M140" s="4"/>
      <c r="N140" s="4"/>
      <c r="O140" s="4"/>
      <c r="P140" s="4"/>
      <c r="Q140" s="4"/>
      <c r="R140" s="4"/>
      <c r="S140" s="4"/>
      <c r="T140" s="4"/>
      <c r="U140" s="4"/>
      <c r="V140" s="4"/>
      <c r="W140" s="4"/>
      <c r="X140" s="4"/>
      <c r="Y140" s="16"/>
      <c r="Z140" s="1"/>
      <c r="AA140" s="1"/>
      <c r="AB140" s="1"/>
    </row>
    <row r="141" spans="1:28" ht="5.15" customHeight="1" outlineLevel="1" x14ac:dyDescent="0.35">
      <c r="A141" s="1"/>
      <c r="B141" s="35"/>
      <c r="C141" s="76">
        <f>INT($C$112)+1.005</f>
        <v>2.0049999999999999</v>
      </c>
      <c r="D141" s="17"/>
      <c r="E141" s="17"/>
      <c r="F141" s="17"/>
      <c r="G141" s="17"/>
      <c r="H141" s="17"/>
      <c r="I141" s="17"/>
      <c r="J141" s="17"/>
      <c r="K141" s="17"/>
      <c r="L141" s="17"/>
      <c r="M141" s="17"/>
      <c r="N141" s="17"/>
      <c r="O141" s="17"/>
      <c r="P141" s="17"/>
      <c r="Q141" s="17"/>
      <c r="R141" s="17"/>
      <c r="S141" s="17"/>
      <c r="T141" s="17"/>
      <c r="U141" s="17"/>
      <c r="V141" s="17"/>
      <c r="W141" s="17"/>
      <c r="X141" s="17"/>
      <c r="Y141" s="18" t="s">
        <v>1</v>
      </c>
      <c r="Z141" s="1"/>
      <c r="AA141" s="1"/>
      <c r="AB141" s="1"/>
    </row>
    <row r="142" spans="1:28" ht="5.15" customHeight="1" x14ac:dyDescent="0.35">
      <c r="A142" s="1"/>
      <c r="B142" s="19"/>
      <c r="C142" s="77">
        <f>INT($C$112)+0.005</f>
        <v>1.0049999999999999</v>
      </c>
      <c r="D142" s="19"/>
      <c r="E142" s="19"/>
      <c r="F142" s="19"/>
      <c r="G142" s="19"/>
      <c r="H142" s="19"/>
      <c r="I142" s="19"/>
      <c r="J142" s="19"/>
      <c r="K142" s="19"/>
      <c r="L142" s="19"/>
      <c r="M142" s="19"/>
      <c r="N142" s="19"/>
      <c r="O142" s="19"/>
      <c r="P142" s="19"/>
      <c r="Q142" s="19"/>
      <c r="R142" s="19"/>
      <c r="S142" s="19"/>
      <c r="T142" s="19"/>
      <c r="U142" s="19"/>
      <c r="V142" s="19"/>
      <c r="W142" s="19"/>
      <c r="X142" s="19"/>
      <c r="Y142" s="19"/>
      <c r="Z142" s="1"/>
      <c r="AA142" s="1"/>
      <c r="AB142" s="1"/>
    </row>
    <row r="143" spans="1:28" outlineLevel="2" x14ac:dyDescent="0.35">
      <c r="A143" s="1"/>
      <c r="B143" s="1"/>
      <c r="C143" s="73">
        <f>INT($C$112)+2</f>
        <v>3</v>
      </c>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outlineLevel="2" x14ac:dyDescent="0.35">
      <c r="A144" s="1"/>
      <c r="B144" s="1"/>
      <c r="C144" s="73">
        <f>INT($C$148)+2</f>
        <v>3</v>
      </c>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5.15" customHeight="1" thickBot="1" x14ac:dyDescent="0.4">
      <c r="A145" s="1"/>
      <c r="B145" s="20"/>
      <c r="C145" s="74">
        <f>INT($C$148)+0.005</f>
        <v>1.0049999999999999</v>
      </c>
      <c r="D145" s="20"/>
      <c r="E145" s="20"/>
      <c r="F145" s="20"/>
      <c r="G145" s="20"/>
      <c r="H145" s="20"/>
      <c r="I145" s="20"/>
      <c r="J145" s="20"/>
      <c r="K145" s="20"/>
      <c r="L145" s="20"/>
      <c r="M145" s="20"/>
      <c r="N145" s="20"/>
      <c r="O145" s="20"/>
      <c r="P145" s="20"/>
      <c r="Q145" s="20"/>
      <c r="R145" s="20"/>
      <c r="S145" s="20"/>
      <c r="T145" s="20"/>
      <c r="U145" s="20"/>
      <c r="V145" s="20"/>
      <c r="W145" s="20"/>
      <c r="X145" s="20"/>
      <c r="Y145" s="20"/>
      <c r="Z145" s="1"/>
      <c r="AA145" s="1"/>
      <c r="AB145" s="1"/>
    </row>
    <row r="146" spans="1:28" ht="5.15" customHeight="1" outlineLevel="1" x14ac:dyDescent="0.35">
      <c r="A146" s="1"/>
      <c r="B146" s="34" t="s">
        <v>21</v>
      </c>
      <c r="C146" s="75">
        <f>INT($C$148)+1.005</f>
        <v>2.0049999999999999</v>
      </c>
      <c r="D146" s="14"/>
      <c r="E146" s="14"/>
      <c r="F146" s="14"/>
      <c r="G146" s="14"/>
      <c r="H146" s="14"/>
      <c r="I146" s="14"/>
      <c r="J146" s="14"/>
      <c r="K146" s="14"/>
      <c r="L146" s="14"/>
      <c r="M146" s="14"/>
      <c r="N146" s="14"/>
      <c r="O146" s="14"/>
      <c r="P146" s="14"/>
      <c r="Q146" s="14"/>
      <c r="R146" s="14"/>
      <c r="S146" s="14"/>
      <c r="T146" s="14"/>
      <c r="U146" s="14"/>
      <c r="V146" s="14"/>
      <c r="W146" s="14"/>
      <c r="X146" s="14"/>
      <c r="Y146" s="15"/>
      <c r="Z146" s="1"/>
      <c r="AA146" s="1"/>
      <c r="AB146" s="1"/>
    </row>
    <row r="147" spans="1:28" outlineLevel="4" x14ac:dyDescent="0.35">
      <c r="A147" s="1"/>
      <c r="B147" s="33"/>
      <c r="C147" s="73">
        <f>INT(MAX($C$156:$C$164))+1</f>
        <v>5</v>
      </c>
      <c r="D147" s="3"/>
      <c r="E147" s="3"/>
      <c r="F147" s="3"/>
      <c r="G147" s="3"/>
      <c r="H147" s="27"/>
      <c r="I147" s="27"/>
      <c r="J147" s="27"/>
      <c r="K147" s="27"/>
      <c r="L147" s="27"/>
      <c r="M147" s="27"/>
      <c r="N147" s="27"/>
      <c r="O147" s="27"/>
      <c r="P147" s="27"/>
      <c r="Q147" s="27"/>
      <c r="R147" s="27"/>
      <c r="S147" s="27"/>
      <c r="T147" s="27"/>
      <c r="U147" s="27"/>
      <c r="V147" s="27"/>
      <c r="W147" s="27"/>
      <c r="X147" s="3"/>
      <c r="Y147" s="16"/>
      <c r="Z147" s="1"/>
      <c r="AA147" s="1"/>
      <c r="AB147" s="1"/>
    </row>
    <row r="148" spans="1:28" ht="17.5" x14ac:dyDescent="0.35">
      <c r="A148" s="1"/>
      <c r="B148" s="33"/>
      <c r="C148" s="73">
        <v>1.02</v>
      </c>
      <c r="D148" s="21"/>
      <c r="E148" s="24" t="s">
        <v>6</v>
      </c>
      <c r="F148" s="25"/>
      <c r="G148" s="12"/>
      <c r="H148" s="170" t="str">
        <f>COUNTIFS($B$1:$B148, "«")&amp;" Feed Pool definitions"</f>
        <v>5 Feed Pool definitions</v>
      </c>
      <c r="I148" s="6"/>
      <c r="J148" s="6"/>
      <c r="K148" s="6"/>
      <c r="L148" s="6"/>
      <c r="M148" s="6"/>
      <c r="N148" s="6"/>
      <c r="O148" s="6"/>
      <c r="P148" s="6"/>
      <c r="Q148" s="6"/>
      <c r="R148" s="6"/>
      <c r="S148" s="6"/>
      <c r="T148" s="6"/>
      <c r="U148" s="6"/>
      <c r="V148" s="6"/>
      <c r="W148" s="6"/>
      <c r="X148" s="10"/>
      <c r="Y148" s="16"/>
      <c r="Z148" s="1"/>
      <c r="AA148" s="1"/>
      <c r="AB148" s="1"/>
    </row>
    <row r="149" spans="1:28" ht="18" outlineLevel="1" x14ac:dyDescent="0.35">
      <c r="A149" s="1"/>
      <c r="B149" s="33"/>
      <c r="C149" s="73">
        <f>INT($C$148)+1.02</f>
        <v>2.02</v>
      </c>
      <c r="D149" s="21"/>
      <c r="E149" s="24" t="s">
        <v>10</v>
      </c>
      <c r="F149" s="28">
        <v>1</v>
      </c>
      <c r="G149" s="13"/>
      <c r="H149" s="8" t="s">
        <v>297</v>
      </c>
      <c r="I149" s="7"/>
      <c r="J149" s="7"/>
      <c r="K149" s="7"/>
      <c r="L149" s="7"/>
      <c r="M149" s="7"/>
      <c r="N149" s="7"/>
      <c r="O149" s="7"/>
      <c r="P149" s="7"/>
      <c r="Q149" s="7"/>
      <c r="R149" s="7"/>
      <c r="S149" s="7"/>
      <c r="T149" s="7"/>
      <c r="U149" s="7"/>
      <c r="V149" s="7"/>
      <c r="W149" s="7"/>
      <c r="X149" s="11"/>
      <c r="Y149" s="16"/>
      <c r="Z149" s="1"/>
      <c r="AA149" s="1"/>
      <c r="AB149" s="1"/>
    </row>
    <row r="150" spans="1:28" ht="5.15" customHeight="1" outlineLevel="2" x14ac:dyDescent="0.35">
      <c r="A150" s="1"/>
      <c r="B150" s="33"/>
      <c r="C150" s="73">
        <f>INT($C$148)+2.005</f>
        <v>3.0049999999999999</v>
      </c>
      <c r="D150" s="3"/>
      <c r="E150" s="3"/>
      <c r="F150" s="3"/>
      <c r="G150" s="3"/>
      <c r="H150" s="3"/>
      <c r="I150" s="3"/>
      <c r="J150" s="3"/>
      <c r="K150" s="3"/>
      <c r="L150" s="3"/>
      <c r="M150" s="3"/>
      <c r="N150" s="3"/>
      <c r="O150" s="3"/>
      <c r="P150" s="3"/>
      <c r="Q150" s="3"/>
      <c r="R150" s="3"/>
      <c r="S150" s="3"/>
      <c r="T150" s="3"/>
      <c r="U150" s="3"/>
      <c r="V150" s="3"/>
      <c r="W150" s="3"/>
      <c r="X150" s="3"/>
      <c r="Y150" s="16"/>
      <c r="Z150" s="1"/>
      <c r="AA150" s="1"/>
      <c r="AB150" s="1"/>
    </row>
    <row r="151" spans="1:28" outlineLevel="2" x14ac:dyDescent="0.35">
      <c r="A151" s="1"/>
      <c r="B151" s="33"/>
      <c r="C151" s="73">
        <f>INT($C$148)+2</f>
        <v>3</v>
      </c>
      <c r="D151" s="3"/>
      <c r="E151" s="5"/>
      <c r="F151" s="5"/>
      <c r="G151" s="3"/>
      <c r="H151" s="29"/>
      <c r="I151" s="29"/>
      <c r="J151" s="65" t="s">
        <v>295</v>
      </c>
      <c r="K151" s="65"/>
      <c r="L151" s="65"/>
      <c r="M151" s="65"/>
      <c r="N151" s="65"/>
      <c r="O151" s="65"/>
      <c r="P151" s="65"/>
      <c r="Q151" s="65"/>
      <c r="R151" s="65"/>
      <c r="S151" s="65"/>
      <c r="T151" s="29"/>
      <c r="U151" s="29"/>
      <c r="V151" s="29"/>
      <c r="W151" s="29"/>
      <c r="X151" s="3"/>
      <c r="Y151" s="16"/>
      <c r="Z151" s="1"/>
      <c r="AA151" s="1"/>
      <c r="AB151" s="1"/>
    </row>
    <row r="152" spans="1:28" outlineLevel="2" x14ac:dyDescent="0.35">
      <c r="A152" s="1"/>
      <c r="B152" s="33"/>
      <c r="C152" s="73">
        <f>INT($C$148)+2</f>
        <v>3</v>
      </c>
      <c r="D152" s="3"/>
      <c r="E152" s="5"/>
      <c r="F152" s="5"/>
      <c r="G152" s="3"/>
      <c r="H152" s="29"/>
      <c r="I152" s="29"/>
      <c r="J152" s="29">
        <v>0</v>
      </c>
      <c r="K152" s="29">
        <v>1</v>
      </c>
      <c r="L152" s="29">
        <v>2</v>
      </c>
      <c r="M152" s="29">
        <v>3</v>
      </c>
      <c r="N152" s="29">
        <v>4</v>
      </c>
      <c r="O152" s="29">
        <v>5</v>
      </c>
      <c r="P152" s="29">
        <v>6</v>
      </c>
      <c r="Q152" s="29">
        <v>7</v>
      </c>
      <c r="R152" s="29">
        <v>8</v>
      </c>
      <c r="S152" s="29">
        <v>9</v>
      </c>
      <c r="T152" s="29"/>
      <c r="U152" s="29"/>
      <c r="V152" s="29"/>
      <c r="W152" s="29"/>
      <c r="X152" s="3"/>
      <c r="Y152" s="16"/>
      <c r="Z152" s="1"/>
      <c r="AA152" s="1"/>
      <c r="AB152" s="1"/>
    </row>
    <row r="153" spans="1:28" ht="9.75" customHeight="1" outlineLevel="2" x14ac:dyDescent="0.35">
      <c r="A153" s="1"/>
      <c r="B153" s="33" t="s">
        <v>20</v>
      </c>
      <c r="C153" s="73">
        <f>INT($C$148)+2.01</f>
        <v>3.01</v>
      </c>
      <c r="D153" s="3"/>
      <c r="E153" s="3"/>
      <c r="F153" s="3"/>
      <c r="G153" s="3"/>
      <c r="H153" s="29"/>
      <c r="I153" s="29"/>
      <c r="J153" s="29"/>
      <c r="K153" s="29"/>
      <c r="L153" s="29"/>
      <c r="M153" s="29"/>
      <c r="N153" s="29"/>
      <c r="O153" s="29"/>
      <c r="P153" s="29"/>
      <c r="Q153" s="29"/>
      <c r="R153" s="29"/>
      <c r="S153" s="29"/>
      <c r="T153" s="29"/>
      <c r="U153" s="29"/>
      <c r="V153" s="29"/>
      <c r="W153" s="29"/>
      <c r="X153" s="3"/>
      <c r="Y153" s="16"/>
      <c r="Z153" s="1"/>
      <c r="AA153" s="1"/>
      <c r="AB153" s="1"/>
    </row>
    <row r="154" spans="1:28" outlineLevel="4" x14ac:dyDescent="0.35">
      <c r="A154" s="1"/>
      <c r="B154" s="33"/>
      <c r="C154" s="73">
        <f>C$147</f>
        <v>5</v>
      </c>
      <c r="D154" s="4"/>
      <c r="E154" s="5"/>
      <c r="F154" s="5"/>
      <c r="G154" s="4"/>
      <c r="H154" s="5"/>
      <c r="I154" s="5"/>
      <c r="J154" s="5"/>
      <c r="K154" s="5"/>
      <c r="L154" s="5"/>
      <c r="M154" s="5"/>
      <c r="N154" s="5"/>
      <c r="O154" s="5"/>
      <c r="P154" s="5"/>
      <c r="Q154" s="5"/>
      <c r="R154" s="5"/>
      <c r="S154" s="5"/>
      <c r="T154" s="5"/>
      <c r="U154" s="5"/>
      <c r="V154" s="5"/>
      <c r="W154" s="5"/>
      <c r="X154" s="4"/>
      <c r="Y154" s="16"/>
      <c r="Z154" s="1"/>
      <c r="AA154" s="1"/>
      <c r="AB154" s="1"/>
    </row>
    <row r="155" spans="1:28" outlineLevel="4" x14ac:dyDescent="0.35">
      <c r="A155" s="1"/>
      <c r="B155" s="33" t="s">
        <v>19</v>
      </c>
      <c r="C155" s="73">
        <f>C$147</f>
        <v>5</v>
      </c>
      <c r="D155" s="4" t="s">
        <v>44</v>
      </c>
      <c r="E155" s="5"/>
      <c r="F155" s="5"/>
      <c r="G155" s="4"/>
      <c r="H155" s="5"/>
      <c r="I155" s="5"/>
      <c r="J155" s="5"/>
      <c r="K155" s="5"/>
      <c r="L155" s="5"/>
      <c r="M155" s="5"/>
      <c r="N155" s="5"/>
      <c r="O155" s="5"/>
      <c r="P155" s="5"/>
      <c r="Q155" s="5"/>
      <c r="R155" s="5"/>
      <c r="S155" s="5"/>
      <c r="T155" s="5"/>
      <c r="U155" s="5"/>
      <c r="V155" s="5"/>
      <c r="W155" s="5"/>
      <c r="X155" s="4"/>
      <c r="Y155" s="16"/>
      <c r="Z155" s="1"/>
      <c r="AA155" s="1"/>
      <c r="AB155" s="1"/>
    </row>
    <row r="156" spans="1:28" ht="5.15" customHeight="1" outlineLevel="2" x14ac:dyDescent="0.35">
      <c r="A156" s="1"/>
      <c r="B156" s="33"/>
      <c r="C156" s="73">
        <f>INT($C$148)+2.005</f>
        <v>3.0049999999999999</v>
      </c>
      <c r="D156" s="4" t="s">
        <v>2</v>
      </c>
      <c r="E156" s="4"/>
      <c r="F156" s="4"/>
      <c r="G156" s="4"/>
      <c r="H156" s="58"/>
      <c r="I156" s="58"/>
      <c r="J156" s="58"/>
      <c r="K156" s="58"/>
      <c r="L156" s="58"/>
      <c r="M156" s="58"/>
      <c r="N156" s="58"/>
      <c r="O156" s="58"/>
      <c r="P156" s="58"/>
      <c r="Q156" s="58"/>
      <c r="R156" s="58"/>
      <c r="S156" s="58"/>
      <c r="T156" s="58"/>
      <c r="U156" s="58"/>
      <c r="V156" s="58"/>
      <c r="W156" s="58"/>
      <c r="X156" s="4"/>
      <c r="Y156" s="16"/>
      <c r="Z156" s="1"/>
      <c r="AA156" s="1"/>
      <c r="AB156" s="1"/>
    </row>
    <row r="157" spans="1:28" outlineLevel="2" x14ac:dyDescent="0.35">
      <c r="A157" s="1"/>
      <c r="B157" s="33"/>
      <c r="C157" s="73">
        <f>INT($C$148)+2</f>
        <v>3</v>
      </c>
      <c r="D157" s="4"/>
      <c r="E157" s="5"/>
      <c r="F157" s="5"/>
      <c r="G157" s="4"/>
      <c r="H157" s="64" t="s">
        <v>289</v>
      </c>
      <c r="I157" s="31">
        <v>4</v>
      </c>
      <c r="J157" s="182" t="s">
        <v>293</v>
      </c>
      <c r="K157" s="2"/>
      <c r="L157" s="2"/>
      <c r="M157" s="2"/>
      <c r="N157" s="2"/>
      <c r="O157" s="2"/>
      <c r="P157" s="2"/>
      <c r="Q157" s="2"/>
      <c r="R157" s="2"/>
      <c r="S157" s="2"/>
      <c r="T157" s="2"/>
      <c r="U157" s="2"/>
      <c r="V157" s="2"/>
      <c r="W157" s="2"/>
      <c r="X157" s="4"/>
      <c r="Y157" s="16"/>
      <c r="Z157" s="1"/>
      <c r="AA157" s="1"/>
      <c r="AB157" s="1"/>
    </row>
    <row r="158" spans="1:28" outlineLevel="3" x14ac:dyDescent="0.35">
      <c r="A158" s="1"/>
      <c r="B158" s="33"/>
      <c r="C158" s="73">
        <f>INT($C$148)+3</f>
        <v>4</v>
      </c>
      <c r="D158" s="4"/>
      <c r="E158" s="5"/>
      <c r="F158" s="5"/>
      <c r="G158" s="4"/>
      <c r="H158" s="180"/>
      <c r="I158" s="2"/>
      <c r="J158" s="2"/>
      <c r="K158" s="2"/>
      <c r="L158" s="2"/>
      <c r="M158" s="2"/>
      <c r="N158" s="2"/>
      <c r="O158" s="2"/>
      <c r="P158" s="2"/>
      <c r="Q158" s="2"/>
      <c r="R158" s="2"/>
      <c r="S158" s="2"/>
      <c r="T158" s="2"/>
      <c r="U158" s="2"/>
      <c r="V158" s="2"/>
      <c r="W158" s="2"/>
      <c r="X158" s="4"/>
      <c r="Y158" s="16"/>
      <c r="Z158" s="1"/>
      <c r="AA158" s="1"/>
      <c r="AB158" s="1"/>
    </row>
    <row r="159" spans="1:28" outlineLevel="2" x14ac:dyDescent="0.35">
      <c r="A159" s="1"/>
      <c r="B159" s="33"/>
      <c r="C159" s="73">
        <f>INT($C$148)+2</f>
        <v>3</v>
      </c>
      <c r="D159" s="4"/>
      <c r="E159" s="5"/>
      <c r="F159" s="5"/>
      <c r="G159" s="4"/>
      <c r="H159" s="64" t="s">
        <v>294</v>
      </c>
      <c r="I159" s="2"/>
      <c r="J159" s="2"/>
      <c r="K159" s="2"/>
      <c r="L159" s="2"/>
      <c r="M159" s="2"/>
      <c r="N159" s="2"/>
      <c r="O159" s="2"/>
      <c r="P159" s="2"/>
      <c r="Q159" s="2"/>
      <c r="R159" s="2"/>
      <c r="S159" s="2"/>
      <c r="T159" s="2"/>
      <c r="U159" s="2"/>
      <c r="V159" s="2"/>
      <c r="W159" s="2"/>
      <c r="X159" s="4"/>
      <c r="Y159" s="16"/>
      <c r="Z159" s="1"/>
      <c r="AA159" s="1"/>
      <c r="AB159" s="1"/>
    </row>
    <row r="160" spans="1:28" outlineLevel="3" x14ac:dyDescent="0.35">
      <c r="A160" s="1"/>
      <c r="B160" s="33"/>
      <c r="C160" s="73">
        <f>INT($C$148)+3</f>
        <v>4</v>
      </c>
      <c r="D160" s="4"/>
      <c r="E160" s="5"/>
      <c r="F160" s="5"/>
      <c r="G160" s="4"/>
      <c r="H160" s="183" t="s">
        <v>300</v>
      </c>
      <c r="I160" s="2"/>
      <c r="J160" s="31">
        <v>3</v>
      </c>
      <c r="K160" s="31">
        <v>4</v>
      </c>
      <c r="L160" s="31">
        <v>6</v>
      </c>
      <c r="M160" s="31">
        <v>8</v>
      </c>
      <c r="N160" s="31">
        <v>9</v>
      </c>
      <c r="O160" s="31">
        <v>6</v>
      </c>
      <c r="P160" s="31">
        <v>5</v>
      </c>
      <c r="Q160" s="31">
        <v>4</v>
      </c>
      <c r="R160" s="31">
        <v>3.5</v>
      </c>
      <c r="S160" s="31">
        <v>3</v>
      </c>
      <c r="T160" s="2"/>
      <c r="U160" s="2"/>
      <c r="V160" s="2"/>
      <c r="W160" s="2"/>
      <c r="X160" s="4"/>
      <c r="Y160" s="16"/>
      <c r="Z160" s="1"/>
      <c r="AA160" s="1"/>
      <c r="AB160" s="1"/>
    </row>
    <row r="161" spans="1:28" outlineLevel="3" collapsed="1" x14ac:dyDescent="0.35">
      <c r="A161" s="1"/>
      <c r="B161" s="33"/>
      <c r="C161" s="73">
        <f>INT($C$148)+3</f>
        <v>4</v>
      </c>
      <c r="D161" s="4"/>
      <c r="E161" s="5"/>
      <c r="F161" s="5"/>
      <c r="G161" s="4"/>
      <c r="H161" s="183" t="s">
        <v>296</v>
      </c>
      <c r="I161" s="2"/>
      <c r="J161" s="31">
        <v>13.3</v>
      </c>
      <c r="K161" s="31">
        <v>13.3</v>
      </c>
      <c r="L161" s="31">
        <v>13.3</v>
      </c>
      <c r="M161" s="31">
        <v>13.3</v>
      </c>
      <c r="N161" s="31">
        <v>13.3</v>
      </c>
      <c r="O161" s="31">
        <v>13.3</v>
      </c>
      <c r="P161" s="31">
        <v>13.3</v>
      </c>
      <c r="Q161" s="31">
        <v>13.3</v>
      </c>
      <c r="R161" s="31">
        <v>13.3</v>
      </c>
      <c r="S161" s="31">
        <v>13.3</v>
      </c>
      <c r="T161" s="2"/>
      <c r="U161" s="2"/>
      <c r="V161" s="2"/>
      <c r="W161" s="2"/>
      <c r="X161" s="4"/>
      <c r="Y161" s="16"/>
      <c r="Z161" s="1"/>
      <c r="AA161" s="1"/>
      <c r="AB161" s="1"/>
    </row>
    <row r="162" spans="1:28" outlineLevel="3" x14ac:dyDescent="0.35">
      <c r="A162" s="1"/>
      <c r="B162" s="33"/>
      <c r="C162" s="73">
        <f>INT(C$148+3)</f>
        <v>4</v>
      </c>
      <c r="D162" s="4"/>
      <c r="E162" s="5"/>
      <c r="F162" s="5"/>
      <c r="G162" s="4"/>
      <c r="H162" s="171"/>
      <c r="I162" s="171"/>
      <c r="J162" s="171"/>
      <c r="K162" s="171"/>
      <c r="L162" s="171"/>
      <c r="M162" s="171"/>
      <c r="N162" s="171"/>
      <c r="O162" s="171"/>
      <c r="P162" s="171"/>
      <c r="Q162" s="171"/>
      <c r="R162" s="171"/>
      <c r="S162" s="171"/>
      <c r="T162" s="2"/>
      <c r="U162" s="2"/>
      <c r="V162" s="2"/>
      <c r="W162" s="2"/>
      <c r="X162" s="4"/>
      <c r="Y162" s="16"/>
      <c r="Z162" s="1"/>
      <c r="AA162" s="1"/>
      <c r="AB162" s="1"/>
    </row>
    <row r="163" spans="1:28" outlineLevel="3" x14ac:dyDescent="0.35">
      <c r="A163" s="1"/>
      <c r="B163" s="33"/>
      <c r="C163" s="73">
        <f>INT(C$148+3)</f>
        <v>4</v>
      </c>
      <c r="D163" s="4"/>
      <c r="E163" s="5"/>
      <c r="F163" s="5"/>
      <c r="G163" s="4"/>
      <c r="H163" s="171"/>
      <c r="I163" s="171"/>
      <c r="J163" s="171"/>
      <c r="K163" s="171"/>
      <c r="L163" s="171"/>
      <c r="M163" s="171"/>
      <c r="N163" s="171"/>
      <c r="O163" s="171"/>
      <c r="P163" s="171"/>
      <c r="Q163" s="171"/>
      <c r="R163" s="171"/>
      <c r="S163" s="2"/>
      <c r="T163" s="2"/>
      <c r="U163" s="2"/>
      <c r="V163" s="2"/>
      <c r="W163" s="2"/>
      <c r="X163" s="4"/>
      <c r="Y163" s="16"/>
      <c r="Z163" s="1"/>
      <c r="AA163" s="1"/>
      <c r="AB163" s="1"/>
    </row>
    <row r="164" spans="1:28" ht="5.15" customHeight="1" outlineLevel="3" x14ac:dyDescent="0.35">
      <c r="A164" s="1"/>
      <c r="B164" s="33"/>
      <c r="C164" s="73">
        <f>INT($C$148)+3.005</f>
        <v>4.0049999999999999</v>
      </c>
      <c r="D164" s="4"/>
      <c r="E164" s="4"/>
      <c r="F164" s="4"/>
      <c r="G164" s="4"/>
      <c r="H164" s="4"/>
      <c r="I164" s="4"/>
      <c r="J164" s="4"/>
      <c r="K164" s="4"/>
      <c r="L164" s="4"/>
      <c r="M164" s="4"/>
      <c r="N164" s="4"/>
      <c r="O164" s="4"/>
      <c r="P164" s="4"/>
      <c r="Q164" s="4"/>
      <c r="R164" s="4"/>
      <c r="S164" s="4"/>
      <c r="T164" s="4"/>
      <c r="U164" s="4"/>
      <c r="V164" s="4"/>
      <c r="W164" s="4"/>
      <c r="X164" s="4" t="s">
        <v>3</v>
      </c>
      <c r="Y164" s="16"/>
      <c r="Z164" s="1"/>
      <c r="AA164" s="1"/>
      <c r="AB164" s="1"/>
    </row>
    <row r="165" spans="1:28" ht="5.15" customHeight="1" outlineLevel="2" x14ac:dyDescent="0.35">
      <c r="A165" s="1"/>
      <c r="B165" s="33"/>
      <c r="C165" s="73">
        <f>INT($C$148)+2.005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row>
    <row r="166" spans="1:28" ht="5.15" customHeight="1" outlineLevel="1" x14ac:dyDescent="0.35">
      <c r="A166" s="1"/>
      <c r="B166" s="35"/>
      <c r="C166" s="76">
        <f>INT($C$148)+1.005</f>
        <v>2.0049999999999999</v>
      </c>
      <c r="D166" s="17"/>
      <c r="E166" s="17"/>
      <c r="F166" s="17"/>
      <c r="G166" s="17"/>
      <c r="H166" s="17"/>
      <c r="I166" s="17"/>
      <c r="J166" s="17"/>
      <c r="K166" s="17"/>
      <c r="L166" s="17"/>
      <c r="M166" s="17"/>
      <c r="N166" s="17"/>
      <c r="O166" s="17"/>
      <c r="P166" s="17"/>
      <c r="Q166" s="17"/>
      <c r="R166" s="17"/>
      <c r="S166" s="17"/>
      <c r="T166" s="17"/>
      <c r="U166" s="17"/>
      <c r="V166" s="17"/>
      <c r="W166" s="17"/>
      <c r="X166" s="17"/>
      <c r="Y166" s="18" t="s">
        <v>1</v>
      </c>
      <c r="Z166" s="1"/>
      <c r="AA166" s="1"/>
      <c r="AB166" s="1"/>
    </row>
    <row r="167" spans="1:28" ht="5.15" customHeight="1" x14ac:dyDescent="0.35">
      <c r="A167" s="1"/>
      <c r="B167" s="19"/>
      <c r="C167" s="77">
        <f>INT($C$148)+0.005</f>
        <v>1.0049999999999999</v>
      </c>
      <c r="D167" s="19"/>
      <c r="E167" s="19"/>
      <c r="F167" s="19"/>
      <c r="G167" s="19"/>
      <c r="H167" s="19"/>
      <c r="I167" s="19"/>
      <c r="J167" s="19"/>
      <c r="K167" s="19"/>
      <c r="L167" s="19"/>
      <c r="M167" s="19"/>
      <c r="N167" s="19"/>
      <c r="O167" s="19"/>
      <c r="P167" s="19"/>
      <c r="Q167" s="19"/>
      <c r="R167" s="19"/>
      <c r="S167" s="19"/>
      <c r="T167" s="19"/>
      <c r="U167" s="19"/>
      <c r="V167" s="19"/>
      <c r="W167" s="19"/>
      <c r="X167" s="19"/>
      <c r="Y167" s="19"/>
      <c r="Z167" s="1"/>
      <c r="AA167" s="1"/>
      <c r="AB167" s="1"/>
    </row>
    <row r="168" spans="1:28" outlineLevel="2" x14ac:dyDescent="0.35">
      <c r="A168" s="1"/>
      <c r="B168" s="1"/>
      <c r="C168" s="73">
        <f>INT($C$148)+2</f>
        <v>3</v>
      </c>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35">
      <c r="A169" s="1"/>
      <c r="B169" s="1"/>
      <c r="C169" s="66"/>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x14ac:dyDescent="0.35">
      <c r="A170" s="1"/>
      <c r="B170" s="1"/>
      <c r="C170" s="66"/>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x14ac:dyDescent="0.35">
      <c r="A171" s="1"/>
      <c r="B171" s="1"/>
      <c r="C171" s="66"/>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x14ac:dyDescent="0.35">
      <c r="A172" s="1"/>
      <c r="B172" s="1"/>
      <c r="C172" s="66"/>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x14ac:dyDescent="0.35">
      <c r="A173" s="1"/>
      <c r="B173" s="1"/>
      <c r="C173" s="66"/>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x14ac:dyDescent="0.35">
      <c r="A174" s="1"/>
      <c r="B174" s="1"/>
      <c r="C174" s="66"/>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x14ac:dyDescent="0.35">
      <c r="C175" s="72" t="s">
        <v>4</v>
      </c>
    </row>
  </sheetData>
  <mergeCells count="2">
    <mergeCell ref="J13:T13"/>
    <mergeCell ref="J14:T14"/>
  </mergeCells>
  <phoneticPr fontId="14" type="noConversion"/>
  <conditionalFormatting sqref="J99:M101">
    <cfRule type="expression" dxfId="2" priority="1">
      <formula>($E99&gt;=$J$80)</formula>
    </cfRule>
  </conditionalFormatting>
  <conditionalFormatting sqref="O99:R101">
    <cfRule type="expression" dxfId="1" priority="89">
      <formula>($E99&gt;=$M$80)</formula>
    </cfRule>
  </conditionalFormatting>
  <conditionalFormatting sqref="T99:W101">
    <cfRule type="expression" dxfId="0" priority="90">
      <formula>($E99&gt;=$S$80)</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dimension ref="A1:Z31"/>
  <sheetViews>
    <sheetView tabSelected="1" workbookViewId="0">
      <selection activeCell="Q18" sqref="Q18"/>
    </sheetView>
  </sheetViews>
  <sheetFormatPr defaultColWidth="9.1796875" defaultRowHeight="14.5" outlineLevelRow="1" x14ac:dyDescent="0.35"/>
  <cols>
    <col min="1" max="1" width="2.7265625" style="140" customWidth="1"/>
    <col min="2" max="2" width="4.26953125" style="140" customWidth="1"/>
    <col min="3" max="3" width="6.453125" style="140" customWidth="1"/>
    <col min="4" max="4" width="3.26953125" style="140" customWidth="1"/>
    <col min="5" max="5" width="3.7265625" style="140" customWidth="1"/>
    <col min="6" max="6" width="2.7265625" style="140" customWidth="1"/>
    <col min="7" max="16384" width="9.1796875" style="140"/>
  </cols>
  <sheetData>
    <row r="1" spans="1:26" ht="12" customHeight="1" outlineLevel="1" x14ac:dyDescent="0.35">
      <c r="A1" s="190"/>
      <c r="B1" s="191"/>
      <c r="C1" s="191"/>
      <c r="D1" s="191"/>
      <c r="E1" s="191"/>
      <c r="F1" s="192"/>
      <c r="G1" s="192"/>
      <c r="H1" s="192"/>
      <c r="I1" s="192"/>
      <c r="J1" s="192"/>
      <c r="K1" s="192"/>
      <c r="L1" s="192"/>
      <c r="M1" s="192"/>
      <c r="N1" s="192"/>
      <c r="O1" s="192"/>
      <c r="P1" s="192"/>
      <c r="Q1" s="192"/>
      <c r="R1" s="192"/>
      <c r="S1" s="192"/>
      <c r="T1" s="192"/>
      <c r="U1" s="192"/>
      <c r="V1" s="192"/>
      <c r="W1" s="192"/>
      <c r="X1" s="192"/>
      <c r="Y1" s="192"/>
      <c r="Z1" s="192"/>
    </row>
    <row r="2" spans="1:26" ht="12" customHeight="1" outlineLevel="1" x14ac:dyDescent="0.35">
      <c r="A2" s="190"/>
      <c r="B2" s="191"/>
      <c r="C2" s="191"/>
      <c r="D2" s="191"/>
      <c r="E2" s="191"/>
      <c r="F2" s="191"/>
      <c r="G2" s="191"/>
      <c r="H2" s="192"/>
      <c r="I2" s="192"/>
      <c r="J2" s="192"/>
      <c r="K2" s="192"/>
      <c r="L2" s="192"/>
      <c r="M2" s="192"/>
      <c r="N2" s="192"/>
      <c r="O2" s="192"/>
      <c r="P2" s="192"/>
      <c r="Q2" s="192"/>
      <c r="R2" s="192"/>
      <c r="S2" s="192"/>
      <c r="T2" s="192"/>
      <c r="U2" s="192"/>
      <c r="V2" s="192"/>
      <c r="W2" s="192"/>
      <c r="X2" s="191"/>
      <c r="Y2" s="191"/>
      <c r="Z2" s="191"/>
    </row>
    <row r="3" spans="1:26" ht="5.15" customHeight="1" outlineLevel="1" thickBot="1" x14ac:dyDescent="0.4">
      <c r="A3" s="190"/>
      <c r="B3" s="191"/>
      <c r="C3" s="191"/>
      <c r="D3" s="191"/>
      <c r="E3" s="191"/>
      <c r="F3" s="191"/>
      <c r="G3" s="191"/>
      <c r="H3" s="192"/>
      <c r="I3" s="192"/>
      <c r="J3" s="192"/>
      <c r="K3" s="192"/>
      <c r="L3" s="192"/>
      <c r="M3" s="192"/>
      <c r="N3" s="192"/>
      <c r="O3" s="192"/>
      <c r="P3" s="192"/>
      <c r="Q3" s="192"/>
      <c r="R3" s="192"/>
      <c r="S3" s="192"/>
      <c r="T3" s="192"/>
      <c r="U3" s="192"/>
      <c r="V3" s="192"/>
      <c r="W3" s="192"/>
      <c r="X3" s="191"/>
      <c r="Y3" s="191"/>
      <c r="Z3" s="191"/>
    </row>
    <row r="4" spans="1:26" ht="5.15" customHeight="1" outlineLevel="1" x14ac:dyDescent="0.35">
      <c r="A4" s="190"/>
      <c r="B4" s="191"/>
      <c r="C4" s="193"/>
      <c r="D4" s="193"/>
      <c r="E4" s="193"/>
      <c r="F4" s="193"/>
      <c r="G4" s="193"/>
      <c r="H4" s="193"/>
      <c r="I4" s="193"/>
      <c r="J4" s="193"/>
      <c r="K4" s="194"/>
      <c r="L4" s="194"/>
      <c r="M4" s="194"/>
      <c r="N4" s="194"/>
      <c r="O4" s="194"/>
      <c r="P4" s="194"/>
      <c r="Q4" s="194"/>
      <c r="R4" s="194"/>
      <c r="S4" s="194"/>
      <c r="T4" s="194"/>
      <c r="U4" s="194"/>
      <c r="V4" s="194"/>
      <c r="W4" s="195"/>
      <c r="X4" s="192"/>
      <c r="Y4" s="192"/>
      <c r="Z4" s="192"/>
    </row>
    <row r="5" spans="1:26" ht="12" customHeight="1" outlineLevel="1" x14ac:dyDescent="0.35">
      <c r="A5" s="190"/>
      <c r="B5" s="191"/>
      <c r="C5" s="196"/>
      <c r="D5" s="196"/>
      <c r="E5" s="196"/>
      <c r="F5" s="197"/>
      <c r="G5" s="198" t="s">
        <v>353</v>
      </c>
      <c r="H5" s="197"/>
      <c r="I5" s="197"/>
      <c r="J5" s="197"/>
      <c r="K5" s="197"/>
      <c r="L5" s="197"/>
      <c r="M5" s="197"/>
      <c r="N5" s="197"/>
      <c r="O5" s="197"/>
      <c r="P5" s="197"/>
      <c r="Q5" s="197"/>
      <c r="R5" s="197"/>
      <c r="S5" s="199"/>
      <c r="T5" s="197"/>
      <c r="U5" s="199"/>
      <c r="V5" s="199"/>
      <c r="W5" s="200"/>
      <c r="X5" s="192"/>
      <c r="Y5" s="192"/>
      <c r="Z5" s="192"/>
    </row>
    <row r="6" spans="1:26" ht="12" customHeight="1" outlineLevel="1" x14ac:dyDescent="0.35">
      <c r="A6" s="190"/>
      <c r="B6" s="191"/>
      <c r="C6" s="196"/>
      <c r="D6" s="196"/>
      <c r="E6" s="201"/>
      <c r="F6" s="197"/>
      <c r="G6" s="197"/>
      <c r="H6" s="197"/>
      <c r="I6" s="197"/>
      <c r="J6" s="197"/>
      <c r="K6" s="197"/>
      <c r="L6" s="197"/>
      <c r="M6" s="197"/>
      <c r="N6" s="197"/>
      <c r="O6" s="197"/>
      <c r="P6" s="197"/>
      <c r="Q6" s="197"/>
      <c r="R6" s="197"/>
      <c r="S6" s="199"/>
      <c r="T6" s="202"/>
      <c r="U6" s="199"/>
      <c r="V6" s="199"/>
      <c r="W6" s="200"/>
      <c r="X6" s="192"/>
      <c r="Y6" s="192"/>
      <c r="Z6" s="192"/>
    </row>
    <row r="7" spans="1:26" ht="12" customHeight="1" outlineLevel="1" x14ac:dyDescent="0.35">
      <c r="A7" s="190"/>
      <c r="B7" s="191"/>
      <c r="C7" s="201"/>
      <c r="D7" s="196"/>
      <c r="E7" s="201"/>
      <c r="F7" s="197"/>
      <c r="G7" s="203" t="s">
        <v>354</v>
      </c>
      <c r="H7" s="197"/>
      <c r="I7" s="197"/>
      <c r="J7" s="197"/>
      <c r="K7" s="197"/>
      <c r="L7" s="197"/>
      <c r="M7" s="197"/>
      <c r="N7" s="197"/>
      <c r="O7" s="197"/>
      <c r="P7" s="197"/>
      <c r="Q7" s="197"/>
      <c r="R7" s="197"/>
      <c r="S7" s="199"/>
      <c r="T7" s="202"/>
      <c r="U7" s="199"/>
      <c r="V7" s="199"/>
      <c r="W7" s="200"/>
      <c r="X7" s="192"/>
      <c r="Y7" s="192"/>
      <c r="Z7" s="192"/>
    </row>
    <row r="8" spans="1:26" ht="12" customHeight="1" outlineLevel="1" x14ac:dyDescent="0.35">
      <c r="A8" s="190"/>
      <c r="B8" s="191"/>
      <c r="C8" s="204"/>
      <c r="D8" s="196"/>
      <c r="E8" s="201"/>
      <c r="F8" s="197"/>
      <c r="G8" s="205"/>
      <c r="H8" s="197"/>
      <c r="I8" s="197"/>
      <c r="J8" s="197"/>
      <c r="K8" s="197"/>
      <c r="L8" s="197"/>
      <c r="M8" s="197"/>
      <c r="N8" s="197"/>
      <c r="O8" s="197"/>
      <c r="P8" s="197"/>
      <c r="Q8" s="197"/>
      <c r="R8" s="197"/>
      <c r="S8" s="199"/>
      <c r="T8" s="202"/>
      <c r="U8" s="199"/>
      <c r="V8" s="199"/>
      <c r="W8" s="200"/>
      <c r="X8" s="192"/>
      <c r="Y8" s="192"/>
      <c r="Z8" s="192"/>
    </row>
    <row r="9" spans="1:26" ht="12" customHeight="1" outlineLevel="1" x14ac:dyDescent="0.35">
      <c r="A9" s="190"/>
      <c r="B9" s="191"/>
      <c r="C9" s="201"/>
      <c r="D9" s="201"/>
      <c r="E9" s="201"/>
      <c r="F9" s="201"/>
      <c r="G9" s="201"/>
      <c r="H9" s="201"/>
      <c r="I9" s="201"/>
      <c r="J9" s="206"/>
      <c r="K9" s="206"/>
      <c r="L9" s="206"/>
      <c r="M9" s="206"/>
      <c r="N9" s="206"/>
      <c r="O9" s="206"/>
      <c r="P9" s="206"/>
      <c r="Q9" s="206"/>
      <c r="R9" s="206"/>
      <c r="S9" s="206"/>
      <c r="T9" s="206"/>
      <c r="U9" s="206"/>
      <c r="V9" s="206"/>
      <c r="W9" s="200"/>
      <c r="X9" s="192"/>
      <c r="Y9" s="192"/>
      <c r="Z9" s="192"/>
    </row>
    <row r="10" spans="1:26" ht="12" customHeight="1" outlineLevel="1" x14ac:dyDescent="0.35">
      <c r="A10" s="190"/>
      <c r="B10" s="191"/>
      <c r="C10" s="201"/>
      <c r="D10" s="201"/>
      <c r="E10" s="201"/>
      <c r="F10" s="201"/>
      <c r="G10" s="201"/>
      <c r="H10" s="201"/>
      <c r="I10" s="201"/>
      <c r="J10" s="201"/>
      <c r="K10" s="201"/>
      <c r="L10" s="206"/>
      <c r="M10" s="206"/>
      <c r="N10" s="206"/>
      <c r="O10" s="206"/>
      <c r="P10" s="206"/>
      <c r="Q10" s="206"/>
      <c r="R10" s="206"/>
      <c r="S10" s="206"/>
      <c r="T10" s="206"/>
      <c r="U10" s="206"/>
      <c r="V10" s="206"/>
      <c r="W10" s="200"/>
      <c r="X10" s="192"/>
      <c r="Y10" s="192"/>
      <c r="Z10" s="192"/>
    </row>
    <row r="11" spans="1:26" ht="12" customHeight="1" outlineLevel="1" x14ac:dyDescent="0.35">
      <c r="A11" s="190"/>
      <c r="B11" s="191"/>
      <c r="C11" s="201"/>
      <c r="D11" s="201"/>
      <c r="E11" s="201"/>
      <c r="F11" s="201"/>
      <c r="G11" s="201"/>
      <c r="H11" s="201"/>
      <c r="I11" s="201"/>
      <c r="J11" s="207"/>
      <c r="K11" s="207"/>
      <c r="L11" s="207"/>
      <c r="M11" s="207"/>
      <c r="N11" s="207"/>
      <c r="O11" s="207"/>
      <c r="P11" s="208"/>
      <c r="Q11" s="208"/>
      <c r="R11" s="208"/>
      <c r="S11" s="206"/>
      <c r="T11" s="206"/>
      <c r="U11" s="206"/>
      <c r="V11" s="206"/>
      <c r="W11" s="200"/>
      <c r="X11" s="192"/>
      <c r="Y11" s="192"/>
      <c r="Z11" s="192"/>
    </row>
    <row r="12" spans="1:26" ht="12" customHeight="1" outlineLevel="1" x14ac:dyDescent="0.35">
      <c r="A12" s="190"/>
      <c r="B12" s="191"/>
      <c r="C12" s="201"/>
      <c r="D12" s="201"/>
      <c r="E12" s="201"/>
      <c r="F12" s="201"/>
      <c r="G12" s="201"/>
      <c r="H12" s="201"/>
      <c r="I12" s="206"/>
      <c r="J12" s="207"/>
      <c r="K12" s="207"/>
      <c r="L12" s="207"/>
      <c r="M12" s="207"/>
      <c r="N12" s="207"/>
      <c r="O12" s="207"/>
      <c r="P12" s="208"/>
      <c r="Q12" s="208"/>
      <c r="R12" s="208"/>
      <c r="S12" s="206"/>
      <c r="T12" s="206"/>
      <c r="U12" s="206"/>
      <c r="V12" s="206"/>
      <c r="W12" s="200"/>
      <c r="X12" s="192"/>
      <c r="Y12" s="192"/>
      <c r="Z12" s="192"/>
    </row>
    <row r="13" spans="1:26" ht="5.15" customHeight="1" outlineLevel="1" x14ac:dyDescent="0.35">
      <c r="A13" s="190"/>
      <c r="B13" s="191"/>
      <c r="C13" s="201"/>
      <c r="D13" s="201"/>
      <c r="E13" s="201"/>
      <c r="F13" s="201"/>
      <c r="G13" s="201"/>
      <c r="H13" s="201"/>
      <c r="I13" s="201"/>
      <c r="J13" s="207"/>
      <c r="K13" s="207"/>
      <c r="L13" s="208"/>
      <c r="M13" s="208"/>
      <c r="N13" s="208"/>
      <c r="O13" s="208"/>
      <c r="P13" s="208"/>
      <c r="Q13" s="208"/>
      <c r="R13" s="208"/>
      <c r="S13" s="206"/>
      <c r="T13" s="206"/>
      <c r="U13" s="206"/>
      <c r="V13" s="206"/>
      <c r="W13" s="200"/>
      <c r="X13" s="192"/>
      <c r="Y13" s="192"/>
      <c r="Z13" s="192"/>
    </row>
    <row r="14" spans="1:26" ht="5.15" customHeight="1" outlineLevel="1" x14ac:dyDescent="0.35">
      <c r="A14" s="190"/>
      <c r="B14" s="191"/>
      <c r="C14" s="201"/>
      <c r="D14" s="201"/>
      <c r="E14" s="201"/>
      <c r="F14" s="209"/>
      <c r="G14" s="210"/>
      <c r="H14" s="210"/>
      <c r="I14" s="211"/>
      <c r="J14" s="212"/>
      <c r="K14" s="212"/>
      <c r="L14" s="212"/>
      <c r="M14" s="212"/>
      <c r="N14" s="212"/>
      <c r="O14" s="212"/>
      <c r="P14" s="213"/>
      <c r="Q14" s="213"/>
      <c r="R14" s="213"/>
      <c r="S14" s="213"/>
      <c r="T14" s="213"/>
      <c r="U14" s="213"/>
      <c r="V14" s="214"/>
      <c r="W14" s="200"/>
      <c r="X14" s="192"/>
      <c r="Y14" s="192"/>
      <c r="Z14" s="192"/>
    </row>
    <row r="15" spans="1:26" ht="12" customHeight="1" outlineLevel="1" x14ac:dyDescent="0.35">
      <c r="A15" s="190"/>
      <c r="B15" s="191"/>
      <c r="C15" s="201"/>
      <c r="D15" s="201"/>
      <c r="E15" s="201"/>
      <c r="F15" s="209"/>
      <c r="G15" s="215"/>
      <c r="H15" s="215"/>
      <c r="I15" s="215"/>
      <c r="J15" s="215"/>
      <c r="K15" s="215"/>
      <c r="L15" s="215"/>
      <c r="M15" s="215"/>
      <c r="N15" s="215"/>
      <c r="O15" s="215"/>
      <c r="P15" s="216"/>
      <c r="Q15" s="216"/>
      <c r="R15" s="216"/>
      <c r="S15" s="216"/>
      <c r="T15" s="216"/>
      <c r="U15" s="216"/>
      <c r="V15" s="214"/>
      <c r="W15" s="200"/>
      <c r="X15" s="192"/>
      <c r="Y15" s="192"/>
      <c r="Z15" s="192"/>
    </row>
    <row r="16" spans="1:26" ht="12" customHeight="1" outlineLevel="1" x14ac:dyDescent="0.35">
      <c r="A16" s="190"/>
      <c r="B16" s="191"/>
      <c r="C16" s="201"/>
      <c r="D16" s="201"/>
      <c r="E16" s="201"/>
      <c r="F16" s="209"/>
      <c r="G16" s="217" t="s">
        <v>355</v>
      </c>
      <c r="H16" s="215"/>
      <c r="I16" s="217" t="s">
        <v>249</v>
      </c>
      <c r="K16" s="217" t="s">
        <v>356</v>
      </c>
      <c r="L16" s="215"/>
      <c r="M16" s="217" t="s">
        <v>357</v>
      </c>
      <c r="N16" s="215"/>
      <c r="O16" s="217" t="s">
        <v>358</v>
      </c>
      <c r="P16" s="216"/>
      <c r="Q16" s="217" t="s">
        <v>363</v>
      </c>
      <c r="R16" s="216"/>
      <c r="S16" s="216"/>
      <c r="T16" s="216"/>
      <c r="U16" s="216"/>
      <c r="V16" s="214"/>
      <c r="W16" s="200"/>
      <c r="X16" s="192"/>
      <c r="Y16" s="192"/>
      <c r="Z16" s="192"/>
    </row>
    <row r="17" spans="1:26" ht="12" customHeight="1" outlineLevel="1" x14ac:dyDescent="0.35">
      <c r="A17" s="190"/>
      <c r="B17" s="191"/>
      <c r="C17" s="201"/>
      <c r="D17" s="201"/>
      <c r="E17" s="201"/>
      <c r="F17" s="209"/>
      <c r="G17" s="215" t="s">
        <v>359</v>
      </c>
      <c r="H17" s="215"/>
      <c r="I17" s="215" t="s">
        <v>359</v>
      </c>
      <c r="J17" s="218"/>
      <c r="K17" s="215" t="s">
        <v>360</v>
      </c>
      <c r="L17" s="215"/>
      <c r="M17" s="215" t="s">
        <v>361</v>
      </c>
      <c r="N17" s="215"/>
      <c r="O17" s="215" t="s">
        <v>362</v>
      </c>
      <c r="P17" s="216"/>
      <c r="Q17" s="215" t="s">
        <v>364</v>
      </c>
      <c r="R17" s="216"/>
      <c r="S17" s="216"/>
      <c r="T17" s="216"/>
      <c r="U17" s="216"/>
      <c r="V17" s="214"/>
      <c r="W17" s="200"/>
      <c r="X17" s="192"/>
      <c r="Y17" s="192"/>
      <c r="Z17" s="192"/>
    </row>
    <row r="18" spans="1:26" ht="12" customHeight="1" outlineLevel="1" x14ac:dyDescent="0.35">
      <c r="A18" s="190"/>
      <c r="B18" s="191"/>
      <c r="C18" s="201"/>
      <c r="D18" s="201"/>
      <c r="E18" s="201"/>
      <c r="F18" s="209"/>
      <c r="G18" s="219" t="b">
        <v>0</v>
      </c>
      <c r="H18" s="215"/>
      <c r="I18" s="219" t="b">
        <v>0</v>
      </c>
      <c r="K18" s="219" t="b">
        <v>0</v>
      </c>
      <c r="L18" s="215"/>
      <c r="M18" s="219" t="b">
        <v>0</v>
      </c>
      <c r="N18" s="215"/>
      <c r="O18" s="219" t="b">
        <v>0</v>
      </c>
      <c r="P18" s="216"/>
      <c r="Q18" s="219" t="b">
        <v>1</v>
      </c>
      <c r="R18" s="216"/>
      <c r="S18" s="216"/>
      <c r="T18" s="216"/>
      <c r="U18" s="216"/>
      <c r="V18" s="214"/>
      <c r="W18" s="200"/>
      <c r="X18" s="192"/>
      <c r="Y18" s="192"/>
      <c r="Z18" s="192"/>
    </row>
    <row r="19" spans="1:26" ht="12" customHeight="1" outlineLevel="1" x14ac:dyDescent="0.35">
      <c r="A19" s="190"/>
      <c r="B19" s="191"/>
      <c r="C19" s="201"/>
      <c r="D19" s="201"/>
      <c r="E19" s="201"/>
      <c r="F19" s="209"/>
      <c r="G19" s="215"/>
      <c r="H19" s="215"/>
      <c r="I19" s="215"/>
      <c r="J19" s="215"/>
      <c r="K19" s="215"/>
      <c r="L19" s="215"/>
      <c r="M19" s="215"/>
      <c r="N19" s="215"/>
      <c r="O19" s="220"/>
      <c r="P19" s="216"/>
      <c r="Q19" s="216"/>
      <c r="R19" s="216"/>
      <c r="S19" s="216"/>
      <c r="T19" s="216"/>
      <c r="U19" s="216"/>
      <c r="V19" s="214"/>
      <c r="W19" s="200"/>
      <c r="X19" s="192"/>
      <c r="Y19" s="192"/>
      <c r="Z19" s="192"/>
    </row>
    <row r="20" spans="1:26" ht="12" customHeight="1" outlineLevel="1" x14ac:dyDescent="0.35">
      <c r="A20" s="190"/>
      <c r="B20" s="191"/>
      <c r="C20" s="201"/>
      <c r="D20" s="201"/>
      <c r="E20" s="201"/>
      <c r="F20" s="209"/>
      <c r="G20" s="215"/>
      <c r="H20" s="215"/>
      <c r="I20" s="215"/>
      <c r="J20" s="215"/>
      <c r="K20" s="215"/>
      <c r="L20" s="215"/>
      <c r="M20" s="215"/>
      <c r="N20" s="215"/>
      <c r="O20" s="220"/>
      <c r="P20" s="216"/>
      <c r="Q20" s="216"/>
      <c r="R20" s="216"/>
      <c r="S20" s="216"/>
      <c r="T20" s="216"/>
      <c r="U20" s="216"/>
      <c r="V20" s="214"/>
      <c r="W20" s="200"/>
      <c r="X20" s="192"/>
      <c r="Y20" s="192"/>
      <c r="Z20" s="192"/>
    </row>
    <row r="21" spans="1:26" ht="12" customHeight="1" outlineLevel="1" x14ac:dyDescent="0.35">
      <c r="A21" s="190"/>
      <c r="B21" s="191"/>
      <c r="C21" s="201"/>
      <c r="D21" s="201"/>
      <c r="E21" s="201"/>
      <c r="F21" s="209"/>
      <c r="G21" s="215"/>
      <c r="H21" s="215"/>
      <c r="I21" s="215"/>
      <c r="J21" s="215"/>
      <c r="K21" s="215"/>
      <c r="L21" s="215"/>
      <c r="M21" s="215"/>
      <c r="N21" s="215"/>
      <c r="O21" s="220"/>
      <c r="P21" s="216"/>
      <c r="Q21" s="216"/>
      <c r="R21" s="216"/>
      <c r="S21" s="216"/>
      <c r="T21" s="216"/>
      <c r="U21" s="216"/>
      <c r="V21" s="214"/>
      <c r="W21" s="200"/>
      <c r="X21" s="192"/>
      <c r="Y21" s="192"/>
      <c r="Z21" s="192"/>
    </row>
    <row r="22" spans="1:26" ht="12" customHeight="1" outlineLevel="1" x14ac:dyDescent="0.35">
      <c r="A22" s="190"/>
      <c r="B22" s="191"/>
      <c r="C22" s="201"/>
      <c r="D22" s="201"/>
      <c r="E22" s="201"/>
      <c r="F22" s="209"/>
      <c r="G22" s="215"/>
      <c r="H22" s="215"/>
      <c r="I22" s="215"/>
      <c r="J22" s="215"/>
      <c r="K22" s="215"/>
      <c r="L22" s="215"/>
      <c r="M22" s="215"/>
      <c r="N22" s="215"/>
      <c r="O22" s="220"/>
      <c r="P22" s="216"/>
      <c r="Q22" s="216"/>
      <c r="R22" s="216"/>
      <c r="S22" s="216"/>
      <c r="T22" s="216"/>
      <c r="U22" s="216"/>
      <c r="V22" s="214"/>
      <c r="W22" s="200"/>
      <c r="X22" s="192"/>
      <c r="Y22" s="192"/>
      <c r="Z22" s="192"/>
    </row>
    <row r="23" spans="1:26" ht="12" customHeight="1" outlineLevel="1" x14ac:dyDescent="0.35">
      <c r="A23" s="190"/>
      <c r="B23" s="191"/>
      <c r="C23" s="201"/>
      <c r="D23" s="201"/>
      <c r="E23" s="201"/>
      <c r="F23" s="209"/>
      <c r="G23" s="215"/>
      <c r="H23" s="215"/>
      <c r="I23" s="215"/>
      <c r="J23" s="215"/>
      <c r="K23" s="215"/>
      <c r="L23" s="215"/>
      <c r="M23" s="215"/>
      <c r="N23" s="215"/>
      <c r="O23" s="215"/>
      <c r="P23" s="216"/>
      <c r="Q23" s="216"/>
      <c r="R23" s="216"/>
      <c r="S23" s="216"/>
      <c r="T23" s="216"/>
      <c r="U23" s="216"/>
      <c r="V23" s="214"/>
      <c r="W23" s="200"/>
      <c r="X23" s="192"/>
      <c r="Y23" s="192"/>
      <c r="Z23" s="192"/>
    </row>
    <row r="24" spans="1:26" ht="12" customHeight="1" outlineLevel="1" x14ac:dyDescent="0.35">
      <c r="A24" s="190"/>
      <c r="B24" s="191"/>
      <c r="C24" s="201"/>
      <c r="D24" s="201"/>
      <c r="E24" s="201"/>
      <c r="F24" s="209"/>
      <c r="G24" s="215"/>
      <c r="H24" s="215"/>
      <c r="I24" s="215"/>
      <c r="J24" s="215"/>
      <c r="K24" s="215"/>
      <c r="L24" s="215"/>
      <c r="M24" s="215"/>
      <c r="N24" s="215"/>
      <c r="O24" s="215"/>
      <c r="P24" s="216"/>
      <c r="Q24" s="216"/>
      <c r="R24" s="216"/>
      <c r="S24" s="216"/>
      <c r="T24" s="216"/>
      <c r="U24" s="216"/>
      <c r="V24" s="214"/>
      <c r="W24" s="200"/>
      <c r="X24" s="192"/>
      <c r="Y24" s="192"/>
      <c r="Z24" s="192"/>
    </row>
    <row r="25" spans="1:26" ht="12" customHeight="1" outlineLevel="1" x14ac:dyDescent="0.35">
      <c r="A25" s="190"/>
      <c r="B25" s="191"/>
      <c r="C25" s="201"/>
      <c r="D25" s="201"/>
      <c r="E25" s="201"/>
      <c r="F25" s="209"/>
      <c r="G25" s="215"/>
      <c r="H25" s="215"/>
      <c r="I25" s="215"/>
      <c r="J25" s="215"/>
      <c r="K25" s="215"/>
      <c r="L25" s="215"/>
      <c r="M25" s="215"/>
      <c r="N25" s="215"/>
      <c r="O25" s="220"/>
      <c r="P25" s="216"/>
      <c r="Q25" s="216"/>
      <c r="R25" s="216"/>
      <c r="S25" s="216"/>
      <c r="T25" s="216"/>
      <c r="U25" s="216"/>
      <c r="V25" s="214"/>
      <c r="W25" s="200"/>
      <c r="X25" s="192"/>
      <c r="Y25" s="192"/>
      <c r="Z25" s="192"/>
    </row>
    <row r="26" spans="1:26" ht="12" customHeight="1" outlineLevel="1" x14ac:dyDescent="0.35">
      <c r="A26" s="190"/>
      <c r="B26" s="191"/>
      <c r="C26" s="201"/>
      <c r="D26" s="201"/>
      <c r="E26" s="201"/>
      <c r="F26" s="209"/>
      <c r="G26" s="215"/>
      <c r="H26" s="215"/>
      <c r="I26" s="215"/>
      <c r="J26" s="215"/>
      <c r="K26" s="215"/>
      <c r="L26" s="215"/>
      <c r="M26" s="215"/>
      <c r="N26" s="215"/>
      <c r="O26" s="220"/>
      <c r="P26" s="216"/>
      <c r="Q26" s="216"/>
      <c r="R26" s="216"/>
      <c r="S26" s="216"/>
      <c r="T26" s="216"/>
      <c r="U26" s="216"/>
      <c r="V26" s="214"/>
      <c r="W26" s="200"/>
      <c r="X26" s="192"/>
      <c r="Y26" s="192"/>
      <c r="Z26" s="192"/>
    </row>
    <row r="27" spans="1:26" ht="12" customHeight="1" outlineLevel="1" x14ac:dyDescent="0.35">
      <c r="A27" s="190"/>
      <c r="B27" s="191"/>
      <c r="C27" s="201"/>
      <c r="D27" s="201"/>
      <c r="E27" s="201"/>
      <c r="F27" s="209"/>
      <c r="G27" s="215"/>
      <c r="H27" s="215"/>
      <c r="I27" s="215"/>
      <c r="J27" s="215"/>
      <c r="K27" s="215"/>
      <c r="L27" s="215"/>
      <c r="M27" s="215"/>
      <c r="N27" s="215"/>
      <c r="O27" s="220"/>
      <c r="P27" s="216"/>
      <c r="Q27" s="216"/>
      <c r="R27" s="216"/>
      <c r="S27" s="216"/>
      <c r="T27" s="216"/>
      <c r="U27" s="216"/>
      <c r="V27" s="214"/>
      <c r="W27" s="200"/>
      <c r="X27" s="192"/>
      <c r="Y27" s="192"/>
      <c r="Z27" s="192"/>
    </row>
    <row r="28" spans="1:26" ht="5.15" customHeight="1" outlineLevel="1" x14ac:dyDescent="0.35">
      <c r="A28" s="190"/>
      <c r="B28" s="191"/>
      <c r="C28" s="201"/>
      <c r="D28" s="201"/>
      <c r="E28" s="201"/>
      <c r="F28" s="221"/>
      <c r="G28" s="222"/>
      <c r="H28" s="222"/>
      <c r="I28" s="222"/>
      <c r="J28" s="223"/>
      <c r="K28" s="223"/>
      <c r="L28" s="223"/>
      <c r="M28" s="223"/>
      <c r="N28" s="223"/>
      <c r="O28" s="223"/>
      <c r="P28" s="223"/>
      <c r="Q28" s="223"/>
      <c r="R28" s="223"/>
      <c r="S28" s="223"/>
      <c r="T28" s="223"/>
      <c r="U28" s="223"/>
      <c r="V28" s="214"/>
      <c r="W28" s="200"/>
      <c r="X28" s="192"/>
      <c r="Y28" s="192"/>
      <c r="Z28" s="192"/>
    </row>
    <row r="29" spans="1:26" ht="25.15" customHeight="1" outlineLevel="1" x14ac:dyDescent="0.35">
      <c r="A29" s="190"/>
      <c r="B29" s="191"/>
      <c r="C29" s="224"/>
      <c r="D29" s="224"/>
      <c r="E29" s="224"/>
      <c r="F29" s="224"/>
      <c r="G29" s="225"/>
      <c r="H29" s="224"/>
      <c r="I29" s="224"/>
      <c r="J29" s="224"/>
      <c r="K29" s="224"/>
      <c r="L29" s="224"/>
      <c r="M29" s="224"/>
      <c r="N29" s="224"/>
      <c r="O29" s="224"/>
      <c r="P29" s="224"/>
      <c r="Q29" s="224"/>
      <c r="R29" s="224"/>
      <c r="S29" s="224"/>
      <c r="T29" s="224"/>
      <c r="U29" s="224"/>
      <c r="V29" s="224"/>
      <c r="W29" s="226"/>
      <c r="X29" s="192"/>
      <c r="Y29" s="192"/>
      <c r="Z29" s="192"/>
    </row>
    <row r="30" spans="1:26" ht="12" customHeight="1" outlineLevel="1" x14ac:dyDescent="0.35">
      <c r="A30" s="190"/>
      <c r="B30" s="191"/>
      <c r="C30" s="191"/>
      <c r="D30" s="191"/>
      <c r="E30" s="191"/>
      <c r="F30" s="192"/>
      <c r="G30" s="192"/>
      <c r="H30" s="192"/>
      <c r="I30" s="192"/>
      <c r="J30" s="192"/>
      <c r="K30" s="192"/>
      <c r="L30" s="192"/>
      <c r="M30" s="192"/>
      <c r="N30" s="192"/>
      <c r="O30" s="192"/>
      <c r="P30" s="192"/>
      <c r="Q30" s="192"/>
      <c r="R30" s="192"/>
      <c r="S30" s="192"/>
      <c r="T30" s="192"/>
      <c r="U30" s="192"/>
      <c r="V30" s="192"/>
      <c r="W30" s="192"/>
      <c r="X30" s="192"/>
      <c r="Y30" s="192"/>
      <c r="Z30" s="192"/>
    </row>
    <row r="31" spans="1:26" ht="12" customHeight="1" outlineLevel="1" x14ac:dyDescent="0.35">
      <c r="A31" s="190"/>
      <c r="B31" s="191"/>
      <c r="C31" s="191"/>
      <c r="D31" s="191"/>
      <c r="E31" s="191"/>
      <c r="F31" s="192"/>
      <c r="G31" s="192"/>
      <c r="H31" s="192"/>
      <c r="I31" s="192"/>
      <c r="J31" s="192"/>
      <c r="K31" s="192"/>
      <c r="L31" s="192"/>
      <c r="M31" s="192"/>
      <c r="N31" s="192"/>
      <c r="O31" s="192"/>
      <c r="P31" s="192"/>
      <c r="Q31" s="192"/>
      <c r="R31" s="192"/>
      <c r="S31" s="192"/>
      <c r="T31" s="192"/>
      <c r="U31" s="192"/>
      <c r="V31" s="192"/>
      <c r="W31" s="192"/>
      <c r="X31" s="192"/>
      <c r="Y31" s="192"/>
      <c r="Z31" s="192"/>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241" t="s">
        <v>22</v>
      </c>
      <c r="K18" s="241"/>
      <c r="L18" s="241"/>
      <c r="M18" s="241"/>
      <c r="N18" s="241"/>
      <c r="O18" s="241"/>
      <c r="P18" s="241"/>
      <c r="Q18" s="241"/>
      <c r="R18" s="241"/>
      <c r="S18" s="241"/>
      <c r="T18" s="241"/>
      <c r="U18" s="241"/>
      <c r="V18" s="241"/>
      <c r="W18" s="241"/>
      <c r="X18" s="241"/>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239" t="s">
        <v>34</v>
      </c>
      <c r="K21" s="240"/>
      <c r="L21" s="240"/>
      <c r="M21" s="240"/>
      <c r="N21" s="240"/>
      <c r="O21" s="240"/>
      <c r="P21" s="240"/>
      <c r="Q21" s="240"/>
      <c r="R21" s="240"/>
      <c r="S21" s="240"/>
      <c r="T21" s="240"/>
      <c r="U21" s="240"/>
      <c r="V21" s="240"/>
      <c r="W21" s="240"/>
      <c r="X21" s="242"/>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147</vt:i4>
      </vt:variant>
    </vt:vector>
  </HeadingPairs>
  <TitlesOfParts>
    <vt:vector size="152"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i_initial_b1</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StructuralSA!i_offs_user_fvp_date_iu</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'Report Settings'!i_store_feedbud</vt:lpstr>
      <vt:lpstr>i_store_ffcfw_rep</vt:lpstr>
      <vt:lpstr>i_store_lw_rep</vt:lpstr>
      <vt:lpstr>'Report Settings'!i_store_mort</vt:lpstr>
      <vt:lpstr>i_store_nv_rep</vt:lpstr>
      <vt:lpstr>'Report Settings'!i_store_on_hand_mort</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2023-03-08T08:13:42Z</dcterms:modified>
</cp:coreProperties>
</file>