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3A70E2BE-6D1A-427B-85DD-57509162B80D}" xr6:coauthVersionLast="47" xr6:coauthVersionMax="47" xr10:uidLastSave="{00000000-0000-0000-0000-000000000000}"/>
  <bookViews>
    <workbookView xWindow="30075" yWindow="4875" windowWidth="27525" windowHeight="1572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Parameters!$E$36:$AH$1356</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Parameters!$V$624</definedName>
    <definedName name="i_b0_pos">Parameters!$W$624</definedName>
    <definedName name="i_b1_pos">Parameters!$W$844</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Parameters!$U$625:$AC$738</definedName>
    <definedName name="i_cb0_len">Parameters!$U$624</definedName>
    <definedName name="i_cb0_len2">Parameters!$V$624</definedName>
    <definedName name="i_cb0_pos">Parameters!$W$624</definedName>
    <definedName name="i_cb0_y">Parameters!$AF$625:$AG$738</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Parameters!$U$367:$AC$550</definedName>
    <definedName name="i_ce_len">Parameters!$U$366</definedName>
    <definedName name="i_ce_len2">Parameters!$V$366</definedName>
    <definedName name="i_ce_pos">Parameters!$W$366</definedName>
    <definedName name="i_ce_y">Parameters!$AF$367:$AG$550</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Parameters!$U$740:$AC$843</definedName>
    <definedName name="i_cl0_len">Parameters!$U$739</definedName>
    <definedName name="i_cl0_len2">Parameters!$V$739</definedName>
    <definedName name="i_cl0_pos">Parameters!$W$739</definedName>
    <definedName name="i_cl0_y">Parameters!$AF$740:$AG$843</definedName>
    <definedName name="i_cl1_c2">Parameters!$U$845:$AC$948</definedName>
    <definedName name="i_cl1_len">Parameters!$U$844</definedName>
    <definedName name="i_cl1_len2">Parameters!$V$844</definedName>
    <definedName name="i_cl1_pos">Parameters!$W$844</definedName>
    <definedName name="i_cl1_y">Parameters!$AF$845:$AG$948</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Parameters!$U$950:$AC$954</definedName>
    <definedName name="i_cu0_len">Parameters!$U$949</definedName>
    <definedName name="i_cu0_pos">Parameters!$W$949</definedName>
    <definedName name="i_cu0_y">Parameters!$AF$950:$AG$954</definedName>
    <definedName name="i_cu1_c2">Parameters!$U$956:$AC$1107</definedName>
    <definedName name="i_cu1_len">Parameters!$U$955</definedName>
    <definedName name="i_cu1_len2">Parameters!$V$955</definedName>
    <definedName name="i_cu1_pos">Parameters!$W$955</definedName>
    <definedName name="i_cu1_y">Parameters!$AF$956:$AG$1107</definedName>
    <definedName name="i_cu2_c2">Parameters!$U$1109:$AC$1342</definedName>
    <definedName name="i_cu2_len">Parameters!$U$1108</definedName>
    <definedName name="i_cu2_len2">Parameters!$V$1108</definedName>
    <definedName name="i_cu2_pos">Parameters!$W$1108</definedName>
    <definedName name="i_cu2_y">Parameters!$AF$1109:$AG$1342</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Parameters!$U$552:$AC$623</definedName>
    <definedName name="i_cx_len">Parameters!$U$551</definedName>
    <definedName name="i_cx_len2">Parameters!$V$551</definedName>
    <definedName name="i_cx_pos">Parameters!$W$551</definedName>
    <definedName name="i_cx_y">Parameters!$AF$552:$AG$623</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Parameters!$U$951:$AC$951</definedName>
    <definedName name="i_kgcs_y">Parameters!$AF$951:$AG$951</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Parameters!$W$551</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Parameters!$E$72:$P$819</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4" i="14" l="1"/>
  <c r="V777" i="14"/>
  <c r="Y578" i="14"/>
  <c r="U578" i="14"/>
  <c r="P52" i="13" l="1"/>
  <c r="P51" i="13"/>
  <c r="Z779" i="14" l="1"/>
  <c r="AA779" i="14" s="1"/>
  <c r="AB779" i="14" s="1"/>
  <c r="X779" i="14"/>
  <c r="Z778" i="14"/>
  <c r="AA778" i="14" s="1"/>
  <c r="AB778" i="14" s="1"/>
  <c r="X778" i="14"/>
  <c r="Z777" i="14"/>
  <c r="AA777" i="14" s="1"/>
  <c r="AB777" i="14" s="1"/>
  <c r="X777" i="14"/>
  <c r="V779" i="14"/>
  <c r="W779" i="14" s="1"/>
  <c r="U1185" i="14"/>
  <c r="V1185" i="14" s="1"/>
  <c r="W1185" i="14" s="1"/>
  <c r="U1186" i="14"/>
  <c r="V1186" i="14" s="1"/>
  <c r="W1186" i="14" s="1"/>
  <c r="V775" i="14"/>
  <c r="W775" i="14" s="1"/>
  <c r="V1181" i="14"/>
  <c r="W1181" i="14" s="1"/>
  <c r="V1189" i="14"/>
  <c r="W1189" i="14" s="1"/>
  <c r="V1183" i="14"/>
  <c r="W1183" i="14" s="1"/>
  <c r="V1182" i="14"/>
  <c r="W1182" i="14" s="1"/>
  <c r="V778" i="14"/>
  <c r="W778" i="14" s="1"/>
  <c r="W777" i="14"/>
  <c r="V774" i="14"/>
  <c r="W774" i="14" s="1"/>
  <c r="V773" i="14"/>
  <c r="W773" i="14" s="1"/>
  <c r="V580" i="14"/>
  <c r="W580" i="14" s="1"/>
  <c r="V579" i="14"/>
  <c r="W579" i="14" s="1"/>
  <c r="V577" i="14"/>
  <c r="W577" i="14" s="1"/>
  <c r="V576" i="14"/>
  <c r="V601" i="14"/>
  <c r="W601" i="14" s="1"/>
  <c r="V1087" i="14"/>
  <c r="W1087" i="14" s="1"/>
  <c r="V1086" i="14"/>
  <c r="W1086" i="14" s="1"/>
  <c r="W1085" i="14" s="1"/>
  <c r="V1084" i="14"/>
  <c r="W1084" i="14" s="1"/>
  <c r="V696" i="14"/>
  <c r="V695" i="14"/>
  <c r="V694" i="14"/>
  <c r="V693" i="14"/>
  <c r="V692" i="14"/>
  <c r="V691" i="14"/>
  <c r="W576" i="14" l="1"/>
  <c r="W578" i="14" s="1"/>
  <c r="V578" i="14"/>
  <c r="V1085" i="14"/>
  <c r="AB783" i="14"/>
  <c r="AA783" i="14"/>
  <c r="Z783" i="14"/>
  <c r="Y783" i="14"/>
  <c r="X783" i="14"/>
  <c r="W783" i="14"/>
  <c r="V783" i="14"/>
  <c r="U783" i="14"/>
  <c r="W696" i="14" l="1"/>
  <c r="X696" i="14" s="1"/>
  <c r="Y696" i="14" s="1"/>
  <c r="Z696" i="14" s="1"/>
  <c r="AA696" i="14" s="1"/>
  <c r="AB696" i="14" s="1"/>
  <c r="W695" i="14"/>
  <c r="X695" i="14" s="1"/>
  <c r="Y695" i="14" s="1"/>
  <c r="Z695" i="14" s="1"/>
  <c r="AA695" i="14" s="1"/>
  <c r="AB695" i="14" s="1"/>
  <c r="W694" i="14"/>
  <c r="X694" i="14" s="1"/>
  <c r="Y694" i="14" s="1"/>
  <c r="Z694" i="14" s="1"/>
  <c r="AA694" i="14" s="1"/>
  <c r="AB694" i="14" s="1"/>
  <c r="W693" i="14"/>
  <c r="X693" i="14" s="1"/>
  <c r="Y693" i="14" s="1"/>
  <c r="Z693" i="14" s="1"/>
  <c r="AA693" i="14" s="1"/>
  <c r="AB693" i="14" s="1"/>
  <c r="W692" i="14"/>
  <c r="X692" i="14" s="1"/>
  <c r="Y692" i="14" s="1"/>
  <c r="Z692" i="14" s="1"/>
  <c r="AA692" i="14" s="1"/>
  <c r="AB692" i="14" s="1"/>
  <c r="W691" i="14"/>
  <c r="X691" i="14" s="1"/>
  <c r="Y691" i="14" s="1"/>
  <c r="Z691" i="14" s="1"/>
  <c r="AA691" i="14" s="1"/>
  <c r="AB691" i="14" s="1"/>
  <c r="K37" i="17" a="1"/>
  <c r="K37" i="17" s="1"/>
  <c r="B156" i="18" l="1"/>
  <c r="A156" i="18"/>
  <c r="B155" i="18"/>
  <c r="A155" i="18"/>
  <c r="B150" i="18"/>
  <c r="A150" i="18"/>
  <c r="B154" i="18"/>
  <c r="A154" i="18"/>
  <c r="B153" i="18"/>
  <c r="A153" i="18"/>
  <c r="B152" i="18"/>
  <c r="A152" i="18"/>
  <c r="B151" i="18"/>
  <c r="A151" i="18"/>
  <c r="Y496" i="14" l="1"/>
  <c r="X496" i="14" s="1"/>
  <c r="Z502" i="14"/>
  <c r="Y502" i="14" s="1"/>
  <c r="X502" i="14" s="1"/>
  <c r="Y600" i="14"/>
  <c r="Y601" i="14"/>
  <c r="Z602" i="14"/>
  <c r="Y602" i="14" s="1"/>
  <c r="Y495" i="14"/>
  <c r="X831" i="14" l="1"/>
  <c r="Y831" i="14" s="1"/>
  <c r="Z831" i="14" s="1"/>
  <c r="AA831" i="14" s="1"/>
  <c r="AB831" i="14" s="1"/>
  <c r="X830" i="14"/>
  <c r="Y830" i="14" s="1"/>
  <c r="Z830" i="14" s="1"/>
  <c r="AA830" i="14" s="1"/>
  <c r="AB830" i="14" s="1"/>
  <c r="X829" i="14"/>
  <c r="Y829" i="14" s="1"/>
  <c r="Z829" i="14" s="1"/>
  <c r="AA829" i="14" s="1"/>
  <c r="AB829" i="14" s="1"/>
  <c r="B152" i="16"/>
  <c r="B153" i="16"/>
  <c r="B154" i="16"/>
  <c r="B150" i="16"/>
  <c r="B155" i="16"/>
  <c r="B156" i="16"/>
  <c r="B151" i="16"/>
  <c r="A152" i="16"/>
  <c r="A153" i="16"/>
  <c r="A154" i="16"/>
  <c r="A150" i="16"/>
  <c r="A155" i="16"/>
  <c r="A156" i="16"/>
  <c r="A151"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U431" i="14"/>
  <c r="V431" i="14" s="1"/>
  <c r="W431" i="14" s="1"/>
  <c r="U1333"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47" i="14"/>
  <c r="V746" i="14"/>
  <c r="V745" i="14"/>
  <c r="Z1091" i="14" l="1"/>
  <c r="AA1091" i="14" s="1"/>
  <c r="AB1091" i="14" s="1"/>
  <c r="X1091" i="14" l="1"/>
  <c r="AC747" i="14"/>
  <c r="AB747" i="14"/>
  <c r="AA747" i="14"/>
  <c r="Z747" i="14"/>
  <c r="Y747" i="14"/>
  <c r="AC746" i="14"/>
  <c r="AB746" i="14"/>
  <c r="AA746" i="14"/>
  <c r="Z746" i="14"/>
  <c r="Y746" i="14"/>
  <c r="AC745" i="14"/>
  <c r="AB745" i="14"/>
  <c r="AA745" i="14"/>
  <c r="Z745" i="14"/>
  <c r="Y745" i="14"/>
  <c r="X747" i="14"/>
  <c r="X746" i="14"/>
  <c r="X745" i="14"/>
  <c r="W747" i="14"/>
  <c r="W746" i="14"/>
  <c r="W745" i="14"/>
  <c r="U747" i="14"/>
  <c r="U746" i="14"/>
  <c r="U745" i="14"/>
  <c r="U1328" i="14"/>
  <c r="Y1328" i="14"/>
  <c r="Z431" i="14"/>
  <c r="AA431" i="14" s="1"/>
  <c r="AB431" i="14" s="1"/>
  <c r="X431" i="14"/>
  <c r="X601" i="14"/>
  <c r="X600" i="14"/>
  <c r="AA495" i="14" l="1"/>
  <c r="AB495" i="14" s="1"/>
  <c r="Z775" i="14"/>
  <c r="AA775" i="14" s="1"/>
  <c r="AB775" i="14" s="1"/>
  <c r="X775" i="14"/>
  <c r="X774" i="14"/>
  <c r="X773" i="14"/>
  <c r="X577" i="14"/>
  <c r="Z581" i="14"/>
  <c r="AA581" i="14" s="1"/>
  <c r="AB581" i="14" s="1"/>
  <c r="Z579" i="14"/>
  <c r="AA579" i="14" s="1"/>
  <c r="AB579" i="14" s="1"/>
  <c r="Z576" i="14"/>
  <c r="X579" i="14"/>
  <c r="X576" i="14"/>
  <c r="X578" i="14" s="1"/>
  <c r="Z1183" i="14"/>
  <c r="AA1183" i="14" s="1"/>
  <c r="AB1183" i="14" s="1"/>
  <c r="X1183" i="14"/>
  <c r="Z1182" i="14"/>
  <c r="AA1182" i="14" s="1"/>
  <c r="AB1182" i="14" s="1"/>
  <c r="X1182" i="14"/>
  <c r="Z1181" i="14"/>
  <c r="AA1181" i="14" s="1"/>
  <c r="AB1181" i="14" s="1"/>
  <c r="X1181" i="14"/>
  <c r="Z1186" i="14"/>
  <c r="AA1186" i="14" s="1"/>
  <c r="AB1186" i="14" s="1"/>
  <c r="X1186" i="14"/>
  <c r="Z1185" i="14"/>
  <c r="AA1185" i="14" s="1"/>
  <c r="AB1185" i="14" s="1"/>
  <c r="X1185" i="14"/>
  <c r="AA576" i="14" l="1"/>
  <c r="Z578" i="14"/>
  <c r="X580" i="14"/>
  <c r="Z1189" i="14"/>
  <c r="AA1189" i="14" s="1"/>
  <c r="AB1189" i="14" s="1"/>
  <c r="Z580" i="14"/>
  <c r="AA580" i="14" s="1"/>
  <c r="AB580" i="14" s="1"/>
  <c r="AB576" i="14" l="1"/>
  <c r="AB578" i="14" s="1"/>
  <c r="AA578" i="14"/>
  <c r="X1189" i="14"/>
  <c r="A53" i="18"/>
  <c r="A53" i="16"/>
  <c r="C45" i="13" l="1"/>
  <c r="C44" i="13"/>
  <c r="C43" i="13"/>
  <c r="I42" i="13"/>
  <c r="C42" i="13"/>
  <c r="C41" i="13"/>
  <c r="X1342" i="14"/>
  <c r="W1342" i="14"/>
  <c r="X1340" i="14"/>
  <c r="W1340" i="14"/>
  <c r="X1338" i="14"/>
  <c r="W1338" i="14"/>
  <c r="X1336" i="14"/>
  <c r="W1336" i="14"/>
  <c r="X1335" i="14"/>
  <c r="W1335" i="14"/>
  <c r="X1334" i="14"/>
  <c r="W1334" i="14"/>
  <c r="X1333" i="14"/>
  <c r="V1333" i="14"/>
  <c r="W1333" i="14" s="1"/>
  <c r="X1331" i="14"/>
  <c r="V1331" i="14"/>
  <c r="W1331" i="14" s="1"/>
  <c r="X1329" i="14"/>
  <c r="V1329" i="14"/>
  <c r="W1329" i="14" s="1"/>
  <c r="X1328" i="14"/>
  <c r="V1328" i="14"/>
  <c r="W1328" i="14" s="1"/>
  <c r="X1327" i="14"/>
  <c r="V1327" i="14"/>
  <c r="W1327" i="14" s="1"/>
  <c r="X1326" i="14"/>
  <c r="V1326" i="14"/>
  <c r="W1326" i="14" s="1"/>
  <c r="X1325" i="14"/>
  <c r="V1325" i="14"/>
  <c r="W1325" i="14" s="1"/>
  <c r="Z1328" i="14"/>
  <c r="AA1328" i="14" s="1"/>
  <c r="AB1328"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8" i="14" l="1"/>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X843" i="14"/>
  <c r="X842" i="14"/>
  <c r="X841" i="14"/>
  <c r="X839" i="14"/>
  <c r="X838" i="14"/>
  <c r="X837" i="14"/>
  <c r="V843" i="14"/>
  <c r="W843" i="14" s="1"/>
  <c r="W842" i="14"/>
  <c r="W841" i="14"/>
  <c r="V839" i="14"/>
  <c r="W839" i="14" s="1"/>
  <c r="V838" i="14"/>
  <c r="W838" i="14" s="1"/>
  <c r="V837" i="14"/>
  <c r="W837" i="14" s="1"/>
  <c r="Z843" i="14" l="1"/>
  <c r="AA843" i="14" s="1"/>
  <c r="AB843" i="14" s="1"/>
  <c r="Z842" i="14"/>
  <c r="AA842" i="14" s="1"/>
  <c r="AB842" i="14" s="1"/>
  <c r="Z841" i="14"/>
  <c r="AA841" i="14" s="1"/>
  <c r="AB841" i="14" s="1"/>
  <c r="Z1342" i="14"/>
  <c r="AA1342" i="14" s="1"/>
  <c r="AB1342" i="14" s="1"/>
  <c r="Z1340" i="14"/>
  <c r="AA1340" i="14" s="1"/>
  <c r="AB1340" i="14" s="1"/>
  <c r="Z1338" i="14"/>
  <c r="AA1338" i="14" s="1"/>
  <c r="AB1338" i="14" s="1"/>
  <c r="Z1336" i="14"/>
  <c r="AA1336" i="14" s="1"/>
  <c r="AB1336" i="14" s="1"/>
  <c r="Z1335" i="14"/>
  <c r="AA1335" i="14" s="1"/>
  <c r="AB1335" i="14" s="1"/>
  <c r="Z1334" i="14"/>
  <c r="AA1334" i="14" s="1"/>
  <c r="AB1334" i="14" s="1"/>
  <c r="Z1333" i="14"/>
  <c r="AA1333" i="14" s="1"/>
  <c r="AB1333" i="14" s="1"/>
  <c r="Z1331" i="14"/>
  <c r="AA1331" i="14" s="1"/>
  <c r="AB1331" i="14" s="1"/>
  <c r="Z1329" i="14"/>
  <c r="AA1329" i="14" s="1"/>
  <c r="AB1329" i="14" s="1"/>
  <c r="Z1327" i="14"/>
  <c r="AA1327" i="14" s="1"/>
  <c r="AB1327" i="14" s="1"/>
  <c r="Z1326" i="14"/>
  <c r="AA1326" i="14" s="1"/>
  <c r="AB1326" i="14" s="1"/>
  <c r="Z1325" i="14"/>
  <c r="AA1325" i="14" s="1"/>
  <c r="AB1325" i="14" s="1"/>
  <c r="Z839" i="14"/>
  <c r="AA839" i="14" s="1"/>
  <c r="AB839" i="14" s="1"/>
  <c r="Z838" i="14"/>
  <c r="AA838" i="14" s="1"/>
  <c r="AB838" i="14" s="1"/>
  <c r="Z837" i="14"/>
  <c r="AA837" i="14" s="1"/>
  <c r="AB837" i="14" s="1"/>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1188" i="14"/>
  <c r="C1187" i="14"/>
  <c r="C1184" i="14"/>
  <c r="C1296" i="14"/>
  <c r="C1295" i="14"/>
  <c r="C1292" i="14"/>
  <c r="C1333" i="14"/>
  <c r="C1332" i="14"/>
  <c r="C1331" i="14"/>
  <c r="C1330" i="14"/>
  <c r="C1329" i="14"/>
  <c r="C1328" i="14"/>
  <c r="C1327" i="14"/>
  <c r="C1326" i="14"/>
  <c r="C1325" i="14"/>
  <c r="C1342" i="14"/>
  <c r="C1341" i="14"/>
  <c r="C1340" i="14"/>
  <c r="C1339" i="14"/>
  <c r="C1338" i="14"/>
  <c r="C1337" i="14"/>
  <c r="C1336" i="14"/>
  <c r="C1335" i="14"/>
  <c r="C1334" i="14"/>
  <c r="C1324" i="14"/>
  <c r="C1323" i="14"/>
  <c r="C1322" i="14"/>
  <c r="C1321" i="14"/>
  <c r="C1320" i="14"/>
  <c r="C1319" i="14"/>
  <c r="C1318" i="14"/>
  <c r="C1317" i="14"/>
  <c r="C1316" i="14"/>
  <c r="C1314" i="14"/>
  <c r="C1313" i="14"/>
  <c r="C1310" i="14"/>
  <c r="C1116" i="14"/>
  <c r="C1115" i="14"/>
  <c r="C1112" i="14"/>
  <c r="Y1099" i="14"/>
  <c r="X1099" i="14" s="1"/>
  <c r="Y1107" i="14"/>
  <c r="Y1106" i="14"/>
  <c r="Y1105" i="14"/>
  <c r="Y1100" i="14"/>
  <c r="Y1103" i="14" s="1"/>
  <c r="X1098" i="14"/>
  <c r="X1097" i="14"/>
  <c r="X1092" i="14"/>
  <c r="X1084" i="14"/>
  <c r="Y1096" i="14"/>
  <c r="X1096" i="14" s="1"/>
  <c r="Y1095" i="14"/>
  <c r="X1095" i="14" s="1"/>
  <c r="Y1094" i="14"/>
  <c r="X1094" i="14" s="1"/>
  <c r="AB333" i="14"/>
  <c r="AA333" i="14"/>
  <c r="Z333" i="14"/>
  <c r="Y333" i="14"/>
  <c r="X333" i="14"/>
  <c r="W333" i="14"/>
  <c r="V333" i="14"/>
  <c r="U333" i="14"/>
  <c r="Z59" i="14"/>
  <c r="AA59" i="14" s="1"/>
  <c r="AB59" i="14" s="1"/>
  <c r="X59" i="14"/>
  <c r="C59" i="14"/>
  <c r="AB309" i="14"/>
  <c r="Y309" i="14"/>
  <c r="AA310" i="14"/>
  <c r="Z310" i="14"/>
  <c r="B31" i="16"/>
  <c r="B31" i="18"/>
  <c r="Y1104" i="14" l="1"/>
  <c r="Y1102" i="14"/>
  <c r="Y1101"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32" i="14"/>
  <c r="X731" i="14"/>
  <c r="X730" i="14"/>
  <c r="X729" i="14"/>
  <c r="X728" i="14"/>
  <c r="U729" i="14"/>
  <c r="V729" i="14" s="1"/>
  <c r="W729" i="14" s="1"/>
  <c r="Z732" i="14"/>
  <c r="AA732" i="14" s="1"/>
  <c r="AB732" i="14" s="1"/>
  <c r="Z731" i="14"/>
  <c r="AA731" i="14" s="1"/>
  <c r="AB731" i="14" s="1"/>
  <c r="Z729" i="14"/>
  <c r="AA729" i="14" s="1"/>
  <c r="AB729" i="14" s="1"/>
  <c r="U731" i="14" l="1"/>
  <c r="V731" i="14" s="1"/>
  <c r="W731" i="14" s="1"/>
  <c r="U732" i="14"/>
  <c r="V732" i="14" s="1"/>
  <c r="W732"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54" i="14"/>
  <c r="W750" i="14"/>
  <c r="W753"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356" i="14" l="1"/>
  <c r="C1355" i="14"/>
  <c r="C1354" i="14"/>
  <c r="C1353" i="14"/>
  <c r="C1352" i="14"/>
  <c r="C1351" i="14"/>
  <c r="C1350" i="14"/>
  <c r="C1349" i="14"/>
  <c r="C1348" i="14"/>
  <c r="C1347" i="14"/>
  <c r="C1346" i="14"/>
  <c r="C1345" i="14"/>
  <c r="C1344" i="14"/>
  <c r="C1343" i="14"/>
  <c r="V1315" i="14"/>
  <c r="W1315" i="14" s="1"/>
  <c r="X1315" i="14" s="1"/>
  <c r="Y1315" i="14" s="1"/>
  <c r="Z1315" i="14" s="1"/>
  <c r="AA1315" i="14" s="1"/>
  <c r="AB1315" i="14" s="1"/>
  <c r="C1315" i="14"/>
  <c r="C1312" i="14"/>
  <c r="C1311" i="14"/>
  <c r="C1309" i="14"/>
  <c r="V1308" i="14"/>
  <c r="W1308" i="14" s="1"/>
  <c r="X1308" i="14" s="1"/>
  <c r="Y1308" i="14" s="1"/>
  <c r="Z1308" i="14" s="1"/>
  <c r="AA1308" i="14" s="1"/>
  <c r="AB1308" i="14" s="1"/>
  <c r="C1308" i="14"/>
  <c r="V1307" i="14"/>
  <c r="W1307" i="14" s="1"/>
  <c r="X1307" i="14" s="1"/>
  <c r="Y1307" i="14" s="1"/>
  <c r="Z1307" i="14" s="1"/>
  <c r="AA1307" i="14" s="1"/>
  <c r="AB1307" i="14" s="1"/>
  <c r="C1307" i="14"/>
  <c r="C1306" i="14"/>
  <c r="C1302" i="14"/>
  <c r="C1301" i="14"/>
  <c r="C1300" i="14"/>
  <c r="C1299" i="14"/>
  <c r="C1298" i="14"/>
  <c r="X1297" i="14"/>
  <c r="Y1297" i="14" s="1"/>
  <c r="Z1297" i="14" s="1"/>
  <c r="AA1297" i="14" s="1"/>
  <c r="AB1297" i="14" s="1"/>
  <c r="C1297" i="14"/>
  <c r="C1294" i="14"/>
  <c r="C1293" i="14"/>
  <c r="C1291" i="14"/>
  <c r="X1290" i="14"/>
  <c r="Y1290" i="14" s="1"/>
  <c r="Z1290" i="14" s="1"/>
  <c r="AA1290" i="14" s="1"/>
  <c r="AB1290" i="14" s="1"/>
  <c r="C1290" i="14"/>
  <c r="X1289" i="14"/>
  <c r="Y1289" i="14" s="1"/>
  <c r="Z1289" i="14" s="1"/>
  <c r="AA1289" i="14" s="1"/>
  <c r="AB1289" i="14" s="1"/>
  <c r="C1289" i="14"/>
  <c r="C1288" i="14"/>
  <c r="C1284" i="14"/>
  <c r="C1283" i="14"/>
  <c r="C1282" i="14"/>
  <c r="C1281" i="14"/>
  <c r="C1280" i="14"/>
  <c r="C1279" i="14"/>
  <c r="C1275" i="14"/>
  <c r="C1274" i="14"/>
  <c r="C1273" i="14"/>
  <c r="C1272" i="14"/>
  <c r="C1271" i="14"/>
  <c r="C1270" i="14"/>
  <c r="C1266" i="14"/>
  <c r="C1265" i="14"/>
  <c r="C1264" i="14"/>
  <c r="C1263" i="14"/>
  <c r="C1262" i="14"/>
  <c r="C1261" i="14"/>
  <c r="C1257" i="14"/>
  <c r="C1256" i="14"/>
  <c r="C1255" i="14"/>
  <c r="C1254" i="14"/>
  <c r="C1253" i="14"/>
  <c r="C1252" i="14"/>
  <c r="C1248" i="14"/>
  <c r="C1247" i="14"/>
  <c r="C1246" i="14"/>
  <c r="C1245" i="14"/>
  <c r="C1244" i="14"/>
  <c r="C1243" i="14"/>
  <c r="C1239" i="14"/>
  <c r="C1238" i="14"/>
  <c r="C1237" i="14"/>
  <c r="C1236" i="14"/>
  <c r="C1235" i="14"/>
  <c r="C1234" i="14"/>
  <c r="C1230" i="14"/>
  <c r="C1229" i="14"/>
  <c r="C1228" i="14"/>
  <c r="C1227" i="14"/>
  <c r="C1226" i="14"/>
  <c r="C1225" i="14"/>
  <c r="C1221" i="14"/>
  <c r="C1220" i="14"/>
  <c r="C1219" i="14"/>
  <c r="C1218" i="14"/>
  <c r="C1217" i="14"/>
  <c r="C1216" i="14"/>
  <c r="C1212" i="14"/>
  <c r="C1211" i="14"/>
  <c r="C1210" i="14"/>
  <c r="C1209" i="14"/>
  <c r="C1208" i="14"/>
  <c r="C1207" i="14"/>
  <c r="C1203" i="14"/>
  <c r="C1202" i="14"/>
  <c r="C1201" i="14"/>
  <c r="C1200" i="14"/>
  <c r="C1199" i="14"/>
  <c r="C1198" i="14"/>
  <c r="C1194" i="14"/>
  <c r="C1193" i="14"/>
  <c r="C1192" i="14"/>
  <c r="C1191" i="14"/>
  <c r="C1190" i="14"/>
  <c r="C1189" i="14"/>
  <c r="C1186" i="14"/>
  <c r="C1185" i="14"/>
  <c r="C1183" i="14"/>
  <c r="C1182" i="14"/>
  <c r="C1181" i="14"/>
  <c r="C1180" i="14"/>
  <c r="C1176" i="14"/>
  <c r="C1175" i="14"/>
  <c r="C1174" i="14"/>
  <c r="C1173" i="14"/>
  <c r="C1172" i="14"/>
  <c r="C1171" i="14"/>
  <c r="C1167" i="14"/>
  <c r="C1166" i="14"/>
  <c r="C1165" i="14"/>
  <c r="C1164" i="14"/>
  <c r="C1163" i="14"/>
  <c r="C1162" i="14"/>
  <c r="C1158" i="14"/>
  <c r="C1157" i="14"/>
  <c r="C1156" i="14"/>
  <c r="C1155" i="14"/>
  <c r="C1154" i="14"/>
  <c r="C1153" i="14"/>
  <c r="C1149" i="14"/>
  <c r="C1148" i="14"/>
  <c r="C1147" i="14"/>
  <c r="C1146" i="14"/>
  <c r="C1145" i="14"/>
  <c r="C1144" i="14"/>
  <c r="C1140" i="14"/>
  <c r="C1139" i="14"/>
  <c r="C1138" i="14"/>
  <c r="C1137" i="14"/>
  <c r="C1136" i="14"/>
  <c r="C1135" i="14"/>
  <c r="C1131" i="14"/>
  <c r="C1130" i="14"/>
  <c r="C1129" i="14"/>
  <c r="C1128" i="14"/>
  <c r="C1127" i="14"/>
  <c r="C1126" i="14"/>
  <c r="C1122" i="14"/>
  <c r="C1121" i="14"/>
  <c r="C1120" i="14"/>
  <c r="C1119" i="14"/>
  <c r="C1118" i="14"/>
  <c r="C1117" i="14"/>
  <c r="C1114" i="14"/>
  <c r="C1113" i="14"/>
  <c r="C1111" i="14"/>
  <c r="C1110" i="14"/>
  <c r="C1109" i="14"/>
  <c r="C1108" i="14"/>
  <c r="W1107" i="14"/>
  <c r="V1107" i="14"/>
  <c r="U1107" i="14"/>
  <c r="C1107" i="14"/>
  <c r="W1106" i="14"/>
  <c r="V1106" i="14"/>
  <c r="U1106" i="14"/>
  <c r="C1106" i="14"/>
  <c r="W1105" i="14"/>
  <c r="V1105" i="14"/>
  <c r="U1105" i="14"/>
  <c r="C1105" i="14"/>
  <c r="C1104" i="14"/>
  <c r="C1103" i="14"/>
  <c r="C1102" i="14"/>
  <c r="AG1101" i="14"/>
  <c r="AF1101" i="14"/>
  <c r="C1101" i="14"/>
  <c r="W1100" i="14"/>
  <c r="V1100" i="14"/>
  <c r="V1104" i="14" s="1"/>
  <c r="U1100" i="14"/>
  <c r="U1104" i="14" s="1"/>
  <c r="C1100" i="14"/>
  <c r="Z1099" i="14"/>
  <c r="AA1099" i="14" s="1"/>
  <c r="AB1099" i="14" s="1"/>
  <c r="C1099" i="14"/>
  <c r="Z1098" i="14"/>
  <c r="AA1098" i="14" s="1"/>
  <c r="AB1098" i="14" s="1"/>
  <c r="C1098" i="14"/>
  <c r="Z1097" i="14"/>
  <c r="AA1097" i="14" s="1"/>
  <c r="AB1097" i="14" s="1"/>
  <c r="C1097" i="14"/>
  <c r="Z1096" i="14"/>
  <c r="AA1096" i="14" s="1"/>
  <c r="AB1096" i="14" s="1"/>
  <c r="W1096" i="14"/>
  <c r="V1096" i="14"/>
  <c r="U1096" i="14"/>
  <c r="C1096" i="14"/>
  <c r="Z1095" i="14"/>
  <c r="AA1095" i="14" s="1"/>
  <c r="AB1095" i="14" s="1"/>
  <c r="W1095" i="14"/>
  <c r="V1095" i="14"/>
  <c r="U1095" i="14"/>
  <c r="C1095" i="14"/>
  <c r="Z1094" i="14"/>
  <c r="W1094" i="14"/>
  <c r="X1093" i="14" s="1"/>
  <c r="V1094" i="14"/>
  <c r="V1093" i="14" s="1"/>
  <c r="U1094" i="14"/>
  <c r="U1093" i="14" s="1"/>
  <c r="C1094" i="14"/>
  <c r="AG1093" i="14"/>
  <c r="AF1093" i="14"/>
  <c r="C1093" i="14"/>
  <c r="Z1092" i="14"/>
  <c r="AA1092" i="14" s="1"/>
  <c r="AB1092" i="14" s="1"/>
  <c r="C1092" i="14"/>
  <c r="C1091" i="14"/>
  <c r="C1090" i="14"/>
  <c r="C1089" i="14"/>
  <c r="C1088" i="14"/>
  <c r="C1087" i="14"/>
  <c r="U1085" i="14"/>
  <c r="C1086" i="14"/>
  <c r="AG1085" i="14"/>
  <c r="AF1085" i="14"/>
  <c r="C1085" i="14"/>
  <c r="Z1084" i="14"/>
  <c r="AA1084" i="14" s="1"/>
  <c r="AB1084" i="14" s="1"/>
  <c r="C1084" i="14"/>
  <c r="C1083" i="14"/>
  <c r="C1082" i="14"/>
  <c r="C1081" i="14"/>
  <c r="C1080" i="14"/>
  <c r="C1079" i="14"/>
  <c r="C1078" i="14"/>
  <c r="C1077" i="14"/>
  <c r="C1076" i="14"/>
  <c r="C1075" i="14"/>
  <c r="C1074" i="14"/>
  <c r="C1073" i="14"/>
  <c r="C1072" i="14"/>
  <c r="C1071" i="14"/>
  <c r="C1070" i="14"/>
  <c r="C1069" i="14"/>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X1062" i="14" s="1"/>
  <c r="V1062" i="14"/>
  <c r="V1061" i="14" s="1"/>
  <c r="U1062" i="14"/>
  <c r="U1061" i="14" s="1"/>
  <c r="C1062" i="14"/>
  <c r="AG1061" i="14"/>
  <c r="AF1061" i="14"/>
  <c r="C1061" i="14"/>
  <c r="X1060" i="14"/>
  <c r="Y1060" i="14" s="1"/>
  <c r="Z1060" i="14" s="1"/>
  <c r="AA1060" i="14" s="1"/>
  <c r="AB1060" i="14" s="1"/>
  <c r="C1060" i="14"/>
  <c r="X1059" i="14"/>
  <c r="Y1059" i="14" s="1"/>
  <c r="Z1059" i="14" s="1"/>
  <c r="AA1059" i="14" s="1"/>
  <c r="AB1059" i="14" s="1"/>
  <c r="C1059" i="14"/>
  <c r="C1058" i="14"/>
  <c r="C1057" i="14"/>
  <c r="C1056" i="14"/>
  <c r="W1055" i="14"/>
  <c r="X1055" i="14" s="1"/>
  <c r="Y1055" i="14" s="1"/>
  <c r="Z1055" i="14" s="1"/>
  <c r="AA1055" i="14" s="1"/>
  <c r="AB1055" i="14" s="1"/>
  <c r="V1055" i="14"/>
  <c r="U1055" i="14"/>
  <c r="C1055" i="14"/>
  <c r="W1054" i="14"/>
  <c r="W1053" i="14" s="1"/>
  <c r="V1054" i="14"/>
  <c r="V1053" i="14" s="1"/>
  <c r="U1054" i="14"/>
  <c r="U1053" i="14" s="1"/>
  <c r="C1054" i="14"/>
  <c r="AG1053" i="14"/>
  <c r="AF1053" i="14"/>
  <c r="C1053" i="14"/>
  <c r="X1052" i="14"/>
  <c r="Y1052" i="14" s="1"/>
  <c r="Z1052" i="14" s="1"/>
  <c r="AA1052" i="14" s="1"/>
  <c r="AB1052" i="14" s="1"/>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X954" i="14"/>
  <c r="Y954" i="14" s="1"/>
  <c r="Z954" i="14" s="1"/>
  <c r="AA954" i="14" s="1"/>
  <c r="AB954" i="14" s="1"/>
  <c r="C954" i="14"/>
  <c r="X953" i="14"/>
  <c r="Y953" i="14" s="1"/>
  <c r="Z953" i="14" s="1"/>
  <c r="AA953" i="14" s="1"/>
  <c r="AB953" i="14" s="1"/>
  <c r="C953" i="14"/>
  <c r="X952" i="14"/>
  <c r="Y952" i="14" s="1"/>
  <c r="Z952" i="14" s="1"/>
  <c r="AA952" i="14" s="1"/>
  <c r="AB952" i="14" s="1"/>
  <c r="C952" i="14"/>
  <c r="C951" i="14"/>
  <c r="AB950" i="14"/>
  <c r="AA950" i="14"/>
  <c r="Z950" i="14"/>
  <c r="Y950" i="14"/>
  <c r="X950" i="14"/>
  <c r="W950" i="14"/>
  <c r="V950" i="14"/>
  <c r="U950" i="14"/>
  <c r="C950" i="14"/>
  <c r="C949" i="14"/>
  <c r="AB924" i="14"/>
  <c r="AA924" i="14"/>
  <c r="Z924" i="14"/>
  <c r="Y924" i="14"/>
  <c r="X924" i="14"/>
  <c r="W924" i="14"/>
  <c r="V924" i="14"/>
  <c r="U924" i="14"/>
  <c r="C924" i="14"/>
  <c r="AB923" i="14"/>
  <c r="AA923" i="14"/>
  <c r="Z923" i="14"/>
  <c r="Y923" i="14"/>
  <c r="X923" i="14"/>
  <c r="W923" i="14"/>
  <c r="V923" i="14"/>
  <c r="U923" i="14"/>
  <c r="C923" i="14"/>
  <c r="AB922" i="14"/>
  <c r="AA922" i="14"/>
  <c r="Z922" i="14"/>
  <c r="Y922" i="14"/>
  <c r="X922" i="14"/>
  <c r="W922" i="14"/>
  <c r="V922" i="14"/>
  <c r="U922"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AB848" i="14"/>
  <c r="AA848" i="14"/>
  <c r="Z848" i="14"/>
  <c r="Y848" i="14"/>
  <c r="X848" i="14"/>
  <c r="W848" i="14"/>
  <c r="V848" i="14"/>
  <c r="U848" i="14"/>
  <c r="C848" i="14"/>
  <c r="AB847" i="14"/>
  <c r="AA847" i="14"/>
  <c r="Z847" i="14"/>
  <c r="Y847" i="14"/>
  <c r="X847" i="14"/>
  <c r="W847" i="14"/>
  <c r="V847" i="14"/>
  <c r="U847" i="14"/>
  <c r="C847" i="14"/>
  <c r="AB846" i="14"/>
  <c r="AA846" i="14"/>
  <c r="Z846" i="14"/>
  <c r="Y846" i="14"/>
  <c r="X846" i="14"/>
  <c r="W846" i="14"/>
  <c r="V846" i="14"/>
  <c r="U846" i="14"/>
  <c r="C846" i="14"/>
  <c r="C845" i="14"/>
  <c r="C844" i="14"/>
  <c r="C819" i="14"/>
  <c r="C818" i="14"/>
  <c r="C817" i="14"/>
  <c r="C816" i="14"/>
  <c r="C815" i="14"/>
  <c r="C814" i="14"/>
  <c r="C813" i="14"/>
  <c r="C812" i="14"/>
  <c r="C811" i="14"/>
  <c r="C810" i="14"/>
  <c r="C809" i="14"/>
  <c r="C808" i="14"/>
  <c r="Z807" i="14"/>
  <c r="Z725" i="14" s="1"/>
  <c r="V807" i="14"/>
  <c r="W807" i="14" s="1"/>
  <c r="C807" i="14"/>
  <c r="Z806" i="14"/>
  <c r="AA806" i="14" s="1"/>
  <c r="V806" i="14"/>
  <c r="W806" i="14" s="1"/>
  <c r="C806" i="14"/>
  <c r="Z805" i="14"/>
  <c r="Z721" i="14" s="1"/>
  <c r="V805" i="14"/>
  <c r="W805" i="14" s="1"/>
  <c r="C805" i="14"/>
  <c r="C804" i="14"/>
  <c r="AB803" i="14"/>
  <c r="AB719" i="14" s="1"/>
  <c r="AA803" i="14"/>
  <c r="AA719" i="14" s="1"/>
  <c r="Z803" i="14"/>
  <c r="Z719" i="14" s="1"/>
  <c r="Y803" i="14"/>
  <c r="Y717" i="14" s="1"/>
  <c r="X803" i="14"/>
  <c r="X717" i="14" s="1"/>
  <c r="W803" i="14"/>
  <c r="W720" i="14" s="1"/>
  <c r="V803" i="14"/>
  <c r="V717" i="14" s="1"/>
  <c r="U803" i="14"/>
  <c r="U720" i="14" s="1"/>
  <c r="C803" i="14"/>
  <c r="AB802" i="14"/>
  <c r="AB718" i="14" s="1"/>
  <c r="AA802" i="14"/>
  <c r="AA718" i="14" s="1"/>
  <c r="Z802" i="14"/>
  <c r="Z718" i="14" s="1"/>
  <c r="Y802" i="14"/>
  <c r="Y716" i="14" s="1"/>
  <c r="X802" i="14"/>
  <c r="X718" i="14" s="1"/>
  <c r="W802" i="14"/>
  <c r="W718" i="14" s="1"/>
  <c r="V802" i="14"/>
  <c r="V718" i="14" s="1"/>
  <c r="U802" i="14"/>
  <c r="U718" i="14" s="1"/>
  <c r="C802" i="14"/>
  <c r="AB801" i="14"/>
  <c r="AB715" i="14" s="1"/>
  <c r="AA801" i="14"/>
  <c r="AA715" i="14" s="1"/>
  <c r="Z801" i="14"/>
  <c r="Z715" i="14" s="1"/>
  <c r="Y801" i="14"/>
  <c r="Y715" i="14" s="1"/>
  <c r="X801" i="14"/>
  <c r="X715" i="14" s="1"/>
  <c r="W801" i="14"/>
  <c r="W715" i="14" s="1"/>
  <c r="V801" i="14"/>
  <c r="V715" i="14" s="1"/>
  <c r="U801" i="14"/>
  <c r="U715" i="14" s="1"/>
  <c r="C801" i="14"/>
  <c r="C800" i="14"/>
  <c r="AB799" i="14"/>
  <c r="AA799" i="14"/>
  <c r="Z799" i="14"/>
  <c r="Y799" i="14"/>
  <c r="X799" i="14"/>
  <c r="W799" i="14"/>
  <c r="V799" i="14"/>
  <c r="U799" i="14"/>
  <c r="C799" i="14"/>
  <c r="AB798" i="14"/>
  <c r="AA798" i="14"/>
  <c r="Z798" i="14"/>
  <c r="Y798" i="14"/>
  <c r="X798" i="14"/>
  <c r="W798" i="14"/>
  <c r="V798" i="14"/>
  <c r="U798" i="14"/>
  <c r="C798" i="14"/>
  <c r="AB797" i="14"/>
  <c r="AA797" i="14"/>
  <c r="Z797" i="14"/>
  <c r="Y797" i="14"/>
  <c r="X797" i="14"/>
  <c r="W797" i="14"/>
  <c r="V797" i="14"/>
  <c r="U797" i="14"/>
  <c r="C797" i="14"/>
  <c r="C796" i="14"/>
  <c r="C795" i="14"/>
  <c r="C794" i="14"/>
  <c r="C793" i="14"/>
  <c r="C792" i="14"/>
  <c r="C791" i="14"/>
  <c r="C790" i="14"/>
  <c r="C789" i="14"/>
  <c r="C788" i="14"/>
  <c r="C787" i="14"/>
  <c r="C786" i="14"/>
  <c r="C785" i="14"/>
  <c r="C784" i="14"/>
  <c r="C783" i="14"/>
  <c r="C782" i="14"/>
  <c r="C781" i="14"/>
  <c r="C780" i="14"/>
  <c r="C779" i="14"/>
  <c r="C778" i="14"/>
  <c r="C777" i="14"/>
  <c r="C776" i="14"/>
  <c r="W677" i="14"/>
  <c r="V677" i="14"/>
  <c r="U677" i="14"/>
  <c r="C775" i="14"/>
  <c r="C774" i="14"/>
  <c r="C773" i="14"/>
  <c r="C772" i="14"/>
  <c r="C771" i="14"/>
  <c r="C770" i="14"/>
  <c r="C769" i="14"/>
  <c r="C768" i="14"/>
  <c r="C767" i="14"/>
  <c r="C766" i="14"/>
  <c r="C765" i="14"/>
  <c r="C764" i="14"/>
  <c r="AB763" i="14"/>
  <c r="AA763" i="14"/>
  <c r="Z763" i="14"/>
  <c r="Y763" i="14"/>
  <c r="X763" i="14"/>
  <c r="W763" i="14"/>
  <c r="V763" i="14"/>
  <c r="U763" i="14"/>
  <c r="C763" i="14"/>
  <c r="AB762" i="14"/>
  <c r="AA762" i="14"/>
  <c r="Z762" i="14"/>
  <c r="Y762" i="14"/>
  <c r="X762" i="14"/>
  <c r="W762" i="14"/>
  <c r="V762" i="14"/>
  <c r="U762" i="14"/>
  <c r="C762" i="14"/>
  <c r="C761" i="14"/>
  <c r="C760" i="14"/>
  <c r="AB759" i="14"/>
  <c r="AA759" i="14"/>
  <c r="Z759" i="14"/>
  <c r="Y759" i="14"/>
  <c r="X759" i="14"/>
  <c r="W759" i="14"/>
  <c r="V759" i="14"/>
  <c r="U759" i="14"/>
  <c r="C759" i="14"/>
  <c r="AB758" i="14"/>
  <c r="AA758" i="14"/>
  <c r="Z758" i="14"/>
  <c r="Y758" i="14"/>
  <c r="X758" i="14"/>
  <c r="W758" i="14"/>
  <c r="V758" i="14"/>
  <c r="U758" i="14"/>
  <c r="C758" i="14"/>
  <c r="C757" i="14"/>
  <c r="C756" i="14"/>
  <c r="C755" i="14"/>
  <c r="C754" i="14"/>
  <c r="C753" i="14"/>
  <c r="C752" i="14"/>
  <c r="C751" i="14"/>
  <c r="C750" i="14"/>
  <c r="C749" i="14"/>
  <c r="C748" i="14"/>
  <c r="C747" i="14"/>
  <c r="C746" i="14"/>
  <c r="C745" i="14"/>
  <c r="C744" i="14"/>
  <c r="C743" i="14"/>
  <c r="C742" i="14"/>
  <c r="C741" i="14"/>
  <c r="C740" i="14"/>
  <c r="C739" i="14"/>
  <c r="C738" i="14"/>
  <c r="A738" i="14"/>
  <c r="C737" i="14"/>
  <c r="U736" i="14"/>
  <c r="U737" i="14" s="1"/>
  <c r="U738" i="14" s="1"/>
  <c r="C736" i="14"/>
  <c r="C735" i="14"/>
  <c r="U734" i="14"/>
  <c r="U735" i="14" s="1"/>
  <c r="C734" i="14"/>
  <c r="C733" i="14"/>
  <c r="C732" i="14"/>
  <c r="A732" i="14"/>
  <c r="C731" i="14"/>
  <c r="Z730" i="14"/>
  <c r="V730" i="14"/>
  <c r="C730" i="14"/>
  <c r="C729" i="14"/>
  <c r="Z728" i="14"/>
  <c r="V728" i="14"/>
  <c r="W728" i="14" s="1"/>
  <c r="C728" i="14"/>
  <c r="C727" i="14"/>
  <c r="AG726" i="14"/>
  <c r="AF726" i="14"/>
  <c r="Y726" i="14"/>
  <c r="U726" i="14"/>
  <c r="C726" i="14"/>
  <c r="A726" i="14"/>
  <c r="AG725" i="14"/>
  <c r="AF725" i="14"/>
  <c r="Y725" i="14"/>
  <c r="U725" i="14"/>
  <c r="C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C720" i="14"/>
  <c r="A720" i="14"/>
  <c r="AG719" i="14"/>
  <c r="AF719" i="14"/>
  <c r="C719" i="14"/>
  <c r="AG718" i="14"/>
  <c r="AF718" i="14"/>
  <c r="C718" i="14"/>
  <c r="AG717" i="14"/>
  <c r="AF717" i="14"/>
  <c r="C717" i="14"/>
  <c r="AG716" i="14"/>
  <c r="AF716" i="14"/>
  <c r="C716" i="14"/>
  <c r="AG715" i="14"/>
  <c r="AF715" i="14"/>
  <c r="C715" i="14"/>
  <c r="C714" i="14"/>
  <c r="A714" i="14"/>
  <c r="C713" i="14"/>
  <c r="C712" i="14"/>
  <c r="C711" i="14"/>
  <c r="C710" i="14"/>
  <c r="C709" i="14"/>
  <c r="X708" i="14"/>
  <c r="Y708" i="14" s="1"/>
  <c r="Z708" i="14" s="1"/>
  <c r="AA708" i="14" s="1"/>
  <c r="AB708" i="14" s="1"/>
  <c r="C708" i="14"/>
  <c r="A708" i="14"/>
  <c r="X707" i="14"/>
  <c r="Y707" i="14" s="1"/>
  <c r="Z707" i="14" s="1"/>
  <c r="AA707" i="14" s="1"/>
  <c r="AB707" i="14" s="1"/>
  <c r="C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A702" i="14"/>
  <c r="X701" i="14"/>
  <c r="Y701" i="14" s="1"/>
  <c r="Z701" i="14" s="1"/>
  <c r="AA701" i="14" s="1"/>
  <c r="AB701" i="14" s="1"/>
  <c r="C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C696" i="14"/>
  <c r="A696" i="14"/>
  <c r="C695" i="14"/>
  <c r="C694" i="14"/>
  <c r="C693" i="14"/>
  <c r="C692" i="14"/>
  <c r="C691" i="14"/>
  <c r="C690" i="14"/>
  <c r="A690" i="14"/>
  <c r="C689" i="14"/>
  <c r="C688" i="14"/>
  <c r="C687" i="14"/>
  <c r="C686" i="14"/>
  <c r="C685" i="14"/>
  <c r="C684" i="14"/>
  <c r="A684" i="14"/>
  <c r="C683" i="14"/>
  <c r="C682" i="14"/>
  <c r="C681" i="14"/>
  <c r="C680" i="14"/>
  <c r="C679" i="14"/>
  <c r="AG678" i="14"/>
  <c r="AF678" i="14"/>
  <c r="C678" i="14"/>
  <c r="A678" i="14"/>
  <c r="AG677" i="14"/>
  <c r="AF677" i="14"/>
  <c r="C677" i="14"/>
  <c r="AG676" i="14"/>
  <c r="AF676" i="14"/>
  <c r="W676" i="14"/>
  <c r="V676" i="14"/>
  <c r="U676" i="14"/>
  <c r="C676" i="14"/>
  <c r="AG675" i="14"/>
  <c r="AF675" i="14"/>
  <c r="C675" i="14"/>
  <c r="AG674" i="14"/>
  <c r="AF674" i="14"/>
  <c r="W674" i="14"/>
  <c r="V674" i="14"/>
  <c r="U674" i="14"/>
  <c r="C674" i="14"/>
  <c r="AG673" i="14"/>
  <c r="AF673" i="14"/>
  <c r="W673" i="14"/>
  <c r="V673" i="14"/>
  <c r="U673" i="14"/>
  <c r="C673" i="14"/>
  <c r="C672" i="14"/>
  <c r="A672" i="14"/>
  <c r="C671" i="14"/>
  <c r="C670" i="14"/>
  <c r="C669" i="14"/>
  <c r="C668" i="14"/>
  <c r="C667" i="14"/>
  <c r="C666" i="14"/>
  <c r="A666" i="14"/>
  <c r="C665" i="14"/>
  <c r="C664" i="14"/>
  <c r="C663" i="14"/>
  <c r="C662" i="14"/>
  <c r="C661" i="14"/>
  <c r="C660" i="14"/>
  <c r="A660" i="14"/>
  <c r="C659" i="14"/>
  <c r="C658" i="14"/>
  <c r="C657" i="14"/>
  <c r="C656" i="14"/>
  <c r="C655" i="14"/>
  <c r="C654" i="14"/>
  <c r="A654" i="14"/>
  <c r="C653" i="14"/>
  <c r="C652" i="14"/>
  <c r="C651" i="14"/>
  <c r="C650" i="14"/>
  <c r="C649" i="14"/>
  <c r="C648" i="14"/>
  <c r="A648" i="14"/>
  <c r="C647" i="14"/>
  <c r="C646" i="14"/>
  <c r="C645" i="14"/>
  <c r="C644" i="14"/>
  <c r="C643" i="14"/>
  <c r="C642" i="14"/>
  <c r="A642" i="14"/>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X617" i="14"/>
  <c r="Y617" i="14" s="1"/>
  <c r="Z617" i="14" s="1"/>
  <c r="AA617" i="14" s="1"/>
  <c r="AB617" i="14" s="1"/>
  <c r="C617" i="14"/>
  <c r="X616" i="14"/>
  <c r="Y616" i="14" s="1"/>
  <c r="Z616" i="14" s="1"/>
  <c r="AA616" i="14" s="1"/>
  <c r="AB616" i="14" s="1"/>
  <c r="C616" i="14"/>
  <c r="X615" i="14"/>
  <c r="Y615" i="14" s="1"/>
  <c r="Z615" i="14" s="1"/>
  <c r="AA615" i="14" s="1"/>
  <c r="AB615" i="14" s="1"/>
  <c r="C615" i="14"/>
  <c r="C614" i="14"/>
  <c r="X613" i="14"/>
  <c r="Y613" i="14" s="1"/>
  <c r="Z613" i="14" s="1"/>
  <c r="AA613" i="14" s="1"/>
  <c r="AB613" i="14" s="1"/>
  <c r="C613" i="14"/>
  <c r="C612" i="14"/>
  <c r="C611" i="14"/>
  <c r="C610" i="14"/>
  <c r="C609" i="14"/>
  <c r="X608" i="14"/>
  <c r="Y608" i="14" s="1"/>
  <c r="Z608" i="14" s="1"/>
  <c r="AA608" i="14" s="1"/>
  <c r="AB608" i="14" s="1"/>
  <c r="C608" i="14"/>
  <c r="W607" i="14"/>
  <c r="X607" i="14" s="1"/>
  <c r="Y607" i="14" s="1"/>
  <c r="Z607" i="14" s="1"/>
  <c r="AA607" i="14" s="1"/>
  <c r="AB607" i="14" s="1"/>
  <c r="V607" i="14"/>
  <c r="U607" i="14"/>
  <c r="C607" i="14"/>
  <c r="X606" i="14"/>
  <c r="Y606" i="14" s="1"/>
  <c r="Z606" i="14" s="1"/>
  <c r="AA606" i="14" s="1"/>
  <c r="AB606" i="14" s="1"/>
  <c r="C606" i="14"/>
  <c r="Y605" i="14"/>
  <c r="Z605" i="14" s="1"/>
  <c r="AA605" i="14" s="1"/>
  <c r="AB605" i="14" s="1"/>
  <c r="X605" i="14"/>
  <c r="C605" i="14"/>
  <c r="Z604" i="14"/>
  <c r="AA604" i="14" s="1"/>
  <c r="AB604" i="14" s="1"/>
  <c r="X604" i="14"/>
  <c r="C604" i="14"/>
  <c r="Z603" i="14"/>
  <c r="AA603" i="14" s="1"/>
  <c r="AB603" i="14" s="1"/>
  <c r="X603" i="14"/>
  <c r="C603" i="14"/>
  <c r="C602" i="14"/>
  <c r="AA601" i="14"/>
  <c r="AB601" i="14" s="1"/>
  <c r="C601" i="14"/>
  <c r="AA600" i="14"/>
  <c r="AB600" i="14" s="1"/>
  <c r="C600" i="14"/>
  <c r="P599" i="14"/>
  <c r="O599" i="14"/>
  <c r="N599" i="14"/>
  <c r="M599" i="14"/>
  <c r="C599" i="14"/>
  <c r="L598" i="14"/>
  <c r="AA598" i="14" s="1"/>
  <c r="K598" i="14"/>
  <c r="W598" i="14" s="1"/>
  <c r="C598" i="14"/>
  <c r="L597" i="14"/>
  <c r="AB597" i="14" s="1"/>
  <c r="K597" i="14"/>
  <c r="K599" i="14" s="1"/>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AB587" i="14"/>
  <c r="AA587" i="14"/>
  <c r="Z587" i="14"/>
  <c r="Y587" i="14"/>
  <c r="X587" i="14"/>
  <c r="W587" i="14"/>
  <c r="V587" i="14"/>
  <c r="U587" i="14"/>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C581" i="14"/>
  <c r="C580" i="14"/>
  <c r="C579" i="14"/>
  <c r="C578" i="14"/>
  <c r="Z577" i="14"/>
  <c r="AA577" i="14" s="1"/>
  <c r="AB577" i="14" s="1"/>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U551" i="14"/>
  <c r="C551"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02" i="14" l="1"/>
  <c r="AB602" i="14" s="1"/>
  <c r="X602" i="14"/>
  <c r="Z1086" i="14"/>
  <c r="AA1086" i="14" s="1"/>
  <c r="X1086" i="14"/>
  <c r="X1085" i="14" s="1"/>
  <c r="Z1087" i="14"/>
  <c r="AA1087" i="14" s="1"/>
  <c r="AB1087" i="14" s="1"/>
  <c r="X1087" i="14"/>
  <c r="V721" i="14"/>
  <c r="AQ172" i="13"/>
  <c r="AQ169" i="13"/>
  <c r="I225" i="13"/>
  <c r="AA720" i="14"/>
  <c r="W597" i="14"/>
  <c r="V736" i="14"/>
  <c r="V737" i="14" s="1"/>
  <c r="V738" i="14" s="1"/>
  <c r="BA95" i="13"/>
  <c r="AW109" i="13" s="1"/>
  <c r="AX109" i="13" s="1"/>
  <c r="F98" i="13"/>
  <c r="Z726" i="14"/>
  <c r="Y598" i="14"/>
  <c r="M98" i="13"/>
  <c r="M97" i="13" s="1"/>
  <c r="M96" i="13" s="1"/>
  <c r="AC89" i="13"/>
  <c r="W717" i="14"/>
  <c r="W716" i="14"/>
  <c r="X716" i="14"/>
  <c r="Z716" i="14"/>
  <c r="AB716" i="14"/>
  <c r="V597" i="14"/>
  <c r="K47" i="10"/>
  <c r="AF318" i="13"/>
  <c r="V678" i="14"/>
  <c r="V724" i="14"/>
  <c r="AA716" i="14"/>
  <c r="Z717" i="14"/>
  <c r="AA717" i="14"/>
  <c r="J123" i="13"/>
  <c r="AN100" i="13" s="1"/>
  <c r="U597" i="14"/>
  <c r="U717" i="14"/>
  <c r="C275" i="13"/>
  <c r="C80" i="13"/>
  <c r="N98" i="13"/>
  <c r="N97" i="13" s="1"/>
  <c r="N96" i="13" s="1"/>
  <c r="AB720" i="14"/>
  <c r="P98" i="13"/>
  <c r="P97" i="13" s="1"/>
  <c r="P96" i="13" s="1"/>
  <c r="M211" i="13"/>
  <c r="R98" i="13"/>
  <c r="R97" i="13" s="1"/>
  <c r="R96" i="13" s="1"/>
  <c r="C38" i="13"/>
  <c r="C159" i="13"/>
  <c r="P100" i="13"/>
  <c r="P101" i="13" s="1"/>
  <c r="P102" i="13" s="1"/>
  <c r="P103" i="13" s="1"/>
  <c r="P104" i="13" s="1"/>
  <c r="P105" i="13" s="1"/>
  <c r="P107" i="13" s="1"/>
  <c r="P109" i="13" s="1"/>
  <c r="C379" i="13"/>
  <c r="AA807" i="14"/>
  <c r="AB807" i="14" s="1"/>
  <c r="AB726" i="14" s="1"/>
  <c r="X673" i="14"/>
  <c r="Z723" i="14"/>
  <c r="X674" i="14"/>
  <c r="V720" i="14"/>
  <c r="X720" i="14"/>
  <c r="Y720" i="14"/>
  <c r="Z720" i="14"/>
  <c r="V726" i="14"/>
  <c r="U678" i="14"/>
  <c r="U719" i="14"/>
  <c r="V719" i="14"/>
  <c r="V723" i="14"/>
  <c r="AB717" i="14"/>
  <c r="W719" i="14"/>
  <c r="Y719" i="14"/>
  <c r="Y1093" i="14"/>
  <c r="Z724" i="14"/>
  <c r="Y1085" i="14"/>
  <c r="U716" i="14"/>
  <c r="V716" i="14"/>
  <c r="C28" i="14"/>
  <c r="U675" i="14"/>
  <c r="W1061" i="14"/>
  <c r="V675" i="14"/>
  <c r="C37" i="14"/>
  <c r="W675" i="14"/>
  <c r="W678" i="14"/>
  <c r="X676" i="14"/>
  <c r="C38" i="14"/>
  <c r="V722" i="14"/>
  <c r="Z722" i="14"/>
  <c r="V725" i="14"/>
  <c r="AA805" i="14"/>
  <c r="Y718" i="14"/>
  <c r="X719"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597" i="14"/>
  <c r="L599" i="14"/>
  <c r="Z597" i="14"/>
  <c r="Y597" i="14"/>
  <c r="X597" i="14"/>
  <c r="X677" i="14"/>
  <c r="X678" i="14"/>
  <c r="X675" i="14"/>
  <c r="W721" i="14"/>
  <c r="X805" i="14"/>
  <c r="X721" i="14" s="1"/>
  <c r="X1061" i="14"/>
  <c r="Y1062" i="14"/>
  <c r="Z1093" i="14"/>
  <c r="AA1094" i="14"/>
  <c r="W156" i="14"/>
  <c r="Y263" i="14"/>
  <c r="Z277" i="14"/>
  <c r="C285" i="13"/>
  <c r="X156" i="14"/>
  <c r="Z263" i="14"/>
  <c r="AA277" i="14"/>
  <c r="AA263" i="14"/>
  <c r="AB277" i="14"/>
  <c r="Z156" i="14"/>
  <c r="U277" i="14"/>
  <c r="W724" i="14"/>
  <c r="W722" i="14"/>
  <c r="X806" i="14"/>
  <c r="AA156" i="14"/>
  <c r="U263" i="14"/>
  <c r="V277" i="14"/>
  <c r="AA722" i="14"/>
  <c r="AB806" i="14"/>
  <c r="AA724" i="14"/>
  <c r="V263" i="14"/>
  <c r="Z773" i="14"/>
  <c r="Y673" i="14"/>
  <c r="Y467" i="14"/>
  <c r="W599" i="14"/>
  <c r="V599" i="14"/>
  <c r="U599" i="14"/>
  <c r="X807" i="14"/>
  <c r="W726" i="14"/>
  <c r="W723" i="14"/>
  <c r="W725" i="14"/>
  <c r="AB598" i="14"/>
  <c r="W730" i="14"/>
  <c r="U1102" i="14"/>
  <c r="U1101" i="14" s="1"/>
  <c r="U598" i="14"/>
  <c r="W1093" i="14"/>
  <c r="V1102" i="14"/>
  <c r="V1101" i="14" s="1"/>
  <c r="U1103" i="14"/>
  <c r="V598" i="14"/>
  <c r="W1102" i="14"/>
  <c r="V1103" i="14"/>
  <c r="X1054" i="14"/>
  <c r="W1103" i="14"/>
  <c r="X598" i="14"/>
  <c r="AA728" i="14"/>
  <c r="AA730" i="14"/>
  <c r="V734" i="14"/>
  <c r="W1104" i="14"/>
  <c r="Z598"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5" i="14"/>
  <c r="I226" i="13"/>
  <c r="W736" i="14"/>
  <c r="W737" i="14" s="1"/>
  <c r="W738" i="14" s="1"/>
  <c r="AB725" i="14"/>
  <c r="AB723" i="14"/>
  <c r="AS167" i="13"/>
  <c r="F97" i="13"/>
  <c r="AR172" i="13"/>
  <c r="AA723" i="14"/>
  <c r="AR168" i="13"/>
  <c r="AS168" i="13" s="1"/>
  <c r="K42" i="10"/>
  <c r="P106" i="13"/>
  <c r="P108" i="13" s="1"/>
  <c r="AR169" i="13"/>
  <c r="AA726" i="14"/>
  <c r="AA725" i="14"/>
  <c r="AB805" i="14"/>
  <c r="AB721" i="14" s="1"/>
  <c r="AA721" i="14"/>
  <c r="J96" i="13"/>
  <c r="F96" i="13" s="1"/>
  <c r="AA773" i="14"/>
  <c r="Z673" i="14"/>
  <c r="X722" i="14"/>
  <c r="X724" i="14"/>
  <c r="AB1086" i="14"/>
  <c r="AB1085" i="14" s="1"/>
  <c r="AA1085" i="14"/>
  <c r="L243" i="13"/>
  <c r="N243" i="13"/>
  <c r="AS166" i="13"/>
  <c r="V735" i="14"/>
  <c r="W734" i="14"/>
  <c r="W1101" i="14"/>
  <c r="X726" i="14"/>
  <c r="X723" i="14"/>
  <c r="X725" i="14"/>
  <c r="Y1061" i="14"/>
  <c r="Z1062" i="14"/>
  <c r="O107" i="13"/>
  <c r="O109" i="13" s="1"/>
  <c r="O106" i="13"/>
  <c r="O108" i="13" s="1"/>
  <c r="Y674" i="14"/>
  <c r="Z774" i="14"/>
  <c r="Y676" i="14"/>
  <c r="AB722" i="14"/>
  <c r="AB724" i="14"/>
  <c r="M242" i="13"/>
  <c r="AB730" i="14"/>
  <c r="AB728" i="14"/>
  <c r="AB599" i="14"/>
  <c r="AA599" i="14"/>
  <c r="Y599" i="14"/>
  <c r="X599" i="14"/>
  <c r="Z599" i="14"/>
  <c r="F103" i="13"/>
  <c r="F104" i="13"/>
  <c r="Y468" i="14"/>
  <c r="Y469" i="14" s="1"/>
  <c r="Y470" i="14" s="1"/>
  <c r="Z467" i="14"/>
  <c r="AA1093" i="14"/>
  <c r="AB1094" i="14"/>
  <c r="AB1093" i="14" s="1"/>
  <c r="Y476" i="14"/>
  <c r="Y477" i="14" s="1"/>
  <c r="Y478" i="14" s="1"/>
  <c r="Z475" i="14"/>
  <c r="Y1054" i="14"/>
  <c r="X1053" i="14"/>
  <c r="AY101" i="13" l="1"/>
  <c r="AY100" i="13"/>
  <c r="AY104" i="13"/>
  <c r="AY106" i="13"/>
  <c r="AX106" i="13"/>
  <c r="AY107" i="13"/>
  <c r="AX107" i="13"/>
  <c r="AX108" i="13"/>
  <c r="AY108" i="13"/>
  <c r="AN96" i="13"/>
  <c r="AY97" i="13"/>
  <c r="AV172" i="13"/>
  <c r="AS172" i="13"/>
  <c r="AV169" i="13"/>
  <c r="AS169" i="13"/>
  <c r="I227" i="13"/>
  <c r="X736" i="14"/>
  <c r="X737" i="14" s="1"/>
  <c r="X738" i="14" s="1"/>
  <c r="Y678" i="14"/>
  <c r="Y675" i="14"/>
  <c r="Y677" i="14"/>
  <c r="Z468" i="14"/>
  <c r="Z469" i="14" s="1"/>
  <c r="Z470" i="14" s="1"/>
  <c r="AA467" i="14"/>
  <c r="W735" i="14"/>
  <c r="X734" i="14"/>
  <c r="AB773" i="14"/>
  <c r="AB673" i="14" s="1"/>
  <c r="AA673" i="14"/>
  <c r="Z1054" i="14"/>
  <c r="Y1053" i="14"/>
  <c r="Z476" i="14"/>
  <c r="Z477" i="14" s="1"/>
  <c r="Z478" i="14" s="1"/>
  <c r="AA475" i="14"/>
  <c r="M243" i="13"/>
  <c r="Z676" i="14"/>
  <c r="AA774" i="14"/>
  <c r="Z674" i="14"/>
  <c r="Z1061" i="14"/>
  <c r="AA1062" i="14"/>
  <c r="Y736" i="14" l="1"/>
  <c r="Z736" i="14" s="1"/>
  <c r="AA1054" i="14"/>
  <c r="Z1053" i="14"/>
  <c r="AA676" i="14"/>
  <c r="AB774" i="14"/>
  <c r="AA674" i="14"/>
  <c r="AR173" i="13"/>
  <c r="AS173" i="13" s="1"/>
  <c r="Z675" i="14"/>
  <c r="Z677" i="14"/>
  <c r="Z678" i="14"/>
  <c r="AA1061" i="14"/>
  <c r="AB1062" i="14"/>
  <c r="AB1061" i="14" s="1"/>
  <c r="AA468" i="14"/>
  <c r="AA469" i="14" s="1"/>
  <c r="AA470" i="14" s="1"/>
  <c r="AB467" i="14"/>
  <c r="AB468" i="14" s="1"/>
  <c r="AB469" i="14" s="1"/>
  <c r="AB470" i="14" s="1"/>
  <c r="AA476" i="14"/>
  <c r="AA477" i="14" s="1"/>
  <c r="AA478" i="14" s="1"/>
  <c r="AB475" i="14"/>
  <c r="AB476" i="14" s="1"/>
  <c r="AB477" i="14" s="1"/>
  <c r="AB478" i="14" s="1"/>
  <c r="X735" i="14"/>
  <c r="Y734" i="14"/>
  <c r="Y737" i="14" l="1"/>
  <c r="Y738" i="14" s="1"/>
  <c r="AB1054" i="14"/>
  <c r="AB1053" i="14" s="1"/>
  <c r="AA1053" i="14"/>
  <c r="AB674" i="14"/>
  <c r="AB676" i="14"/>
  <c r="AA678" i="14"/>
  <c r="AA675" i="14"/>
  <c r="AA677" i="14"/>
  <c r="Y735" i="14"/>
  <c r="Z734" i="14"/>
  <c r="Z737" i="14"/>
  <c r="Z738" i="14" s="1"/>
  <c r="AA736" i="14"/>
  <c r="AR170" i="13" l="1"/>
  <c r="AS170" i="13" s="1"/>
  <c r="AR171" i="13"/>
  <c r="AB678" i="14"/>
  <c r="AB677" i="14"/>
  <c r="AB675" i="14"/>
  <c r="AA737" i="14"/>
  <c r="AA738" i="14" s="1"/>
  <c r="AB736" i="14"/>
  <c r="AB737" i="14" s="1"/>
  <c r="AB738" i="14" s="1"/>
  <c r="Z735" i="14"/>
  <c r="AA734" i="14"/>
  <c r="AV171" i="13" l="1"/>
  <c r="AS171" i="13"/>
  <c r="AA735" i="14"/>
  <c r="AB734" i="14"/>
  <c r="AB735"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2" i="14" l="1"/>
  <c r="Z1101" i="14" s="1"/>
  <c r="X1105" i="14"/>
  <c r="Z1105" i="14"/>
  <c r="AA1105" i="14" s="1"/>
  <c r="AB1105" i="14" s="1"/>
  <c r="X1104" i="14"/>
  <c r="Z1104" i="14"/>
  <c r="AA1104" i="14" s="1"/>
  <c r="AB1104" i="14" s="1"/>
  <c r="X1107" i="14"/>
  <c r="Z1107" i="14"/>
  <c r="AA1107" i="14" s="1"/>
  <c r="AB1107" i="14" s="1"/>
  <c r="X1102" i="14"/>
  <c r="X1101" i="14" s="1"/>
  <c r="X1103" i="14"/>
  <c r="Z1103" i="14"/>
  <c r="AA1103" i="14" s="1"/>
  <c r="AB1103" i="14" s="1"/>
  <c r="X1106" i="14"/>
  <c r="Z1106" i="14"/>
  <c r="AA1106" i="14" s="1"/>
  <c r="AB1106" i="14" s="1"/>
  <c r="X1100" i="14"/>
  <c r="Z1100" i="14"/>
  <c r="AA1100" i="14" s="1"/>
  <c r="AB1100" i="14" s="1"/>
  <c r="AA1102" i="14" l="1"/>
  <c r="AA1101" i="14" l="1"/>
  <c r="AB1102" i="14"/>
  <c r="AB1101" i="14" s="1"/>
  <c r="X581"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charset val="1"/>
          </rPr>
          <t>John:</t>
        </r>
        <r>
          <rPr>
            <sz val="9"/>
            <color indexed="81"/>
            <rFont val="Tahoma"/>
            <charset val="1"/>
          </rPr>
          <t xml:space="preserve">
Paganoni et al 2014 comparison of 2yo vesus older ewes. Which were statistically different
</t>
        </r>
      </text>
    </comment>
    <comment ref="Z502" authorId="0" shapeId="0" xr:uid="{55837F99-4855-4E4F-ABFB-CBB0D0322B62}">
      <text>
        <r>
          <rPr>
            <b/>
            <sz val="9"/>
            <color indexed="81"/>
            <rFont val="Tahoma"/>
            <charset val="1"/>
          </rPr>
          <t>John:</t>
        </r>
        <r>
          <rPr>
            <sz val="9"/>
            <color indexed="81"/>
            <rFont val="Tahoma"/>
            <charset val="1"/>
          </rPr>
          <t xml:space="preserve">
Paganoni et al 2014 2yo &amp; 8yo were not statiscally different</t>
        </r>
      </text>
    </comment>
    <comment ref="Y577" authorId="0" shapeId="0" xr:uid="{161509F7-C828-4560-B854-BD6276723336}">
      <text>
        <r>
          <rPr>
            <b/>
            <sz val="9"/>
            <color indexed="81"/>
            <rFont val="Tahoma"/>
            <charset val="1"/>
          </rPr>
          <t>John:</t>
        </r>
        <r>
          <rPr>
            <sz val="9"/>
            <color indexed="81"/>
            <rFont val="Tahoma"/>
            <charset val="1"/>
          </rPr>
          <t xml:space="preserve">
No interaction in LMAT between chill and gender</t>
        </r>
      </text>
    </comment>
    <comment ref="Y580" authorId="0" shapeId="0" xr:uid="{4ABB4CD6-8846-4AC3-B17C-F120D3EBEF57}">
      <text>
        <r>
          <rPr>
            <b/>
            <sz val="9"/>
            <color indexed="81"/>
            <rFont val="Tahoma"/>
            <charset val="1"/>
          </rPr>
          <t>John:</t>
        </r>
        <r>
          <rPr>
            <sz val="9"/>
            <color indexed="81"/>
            <rFont val="Tahoma"/>
            <charset val="1"/>
          </rPr>
          <t xml:space="preserve">
No interaction in LMAT between chill and gender</t>
        </r>
      </text>
    </comment>
    <comment ref="H597"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1" authorId="0" shapeId="0" xr:uid="{AB3E1EB5-3A3C-4132-A4AA-1C1EEEF827F6}">
      <text>
        <r>
          <rPr>
            <b/>
            <sz val="9"/>
            <color indexed="81"/>
            <rFont val="Tahoma"/>
            <charset val="1"/>
          </rPr>
          <t>John:</t>
        </r>
        <r>
          <rPr>
            <sz val="9"/>
            <color indexed="81"/>
            <rFont val="Tahoma"/>
            <charset val="1"/>
          </rPr>
          <t xml:space="preserve">
Developed in the Triplets project Apr2023</t>
        </r>
      </text>
    </comment>
    <comment ref="H744"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9"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4" authorId="0" shapeId="0" xr:uid="{D3B8B49A-747D-4E30-8A26-FDD375A723AC}">
      <text>
        <r>
          <rPr>
            <b/>
            <sz val="9"/>
            <color indexed="81"/>
            <rFont val="Tahoma"/>
            <family val="2"/>
          </rPr>
          <t>John:</t>
        </r>
        <r>
          <rPr>
            <sz val="9"/>
            <color indexed="81"/>
            <rFont val="Tahoma"/>
            <family val="2"/>
          </rPr>
          <t xml:space="preserve">
3yo dam with a scanning % of 137%</t>
        </r>
      </text>
    </comment>
    <comment ref="I758"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8"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76"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7"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8"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4"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6"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2"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4"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9"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0"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7"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4"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1"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2"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0"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8"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3" authorId="0" shapeId="0" xr:uid="{4489C792-1EE6-4CEF-9B8E-0328AD65B31E}">
      <text>
        <r>
          <rPr>
            <b/>
            <sz val="9"/>
            <color indexed="81"/>
            <rFont val="Tahoma"/>
            <family val="2"/>
          </rPr>
          <t>John:</t>
        </r>
        <r>
          <rPr>
            <sz val="9"/>
            <color indexed="81"/>
            <rFont val="Tahoma"/>
            <family val="2"/>
          </rPr>
          <t xml:space="preserve">
From LMAT</t>
        </r>
      </text>
    </comment>
    <comment ref="U1185" authorId="0" shapeId="0" xr:uid="{E7983B21-0AEA-4810-A6F9-E0B705C52F79}">
      <text>
        <r>
          <rPr>
            <b/>
            <sz val="9"/>
            <color indexed="81"/>
            <rFont val="Tahoma"/>
            <charset val="1"/>
          </rPr>
          <t>John:</t>
        </r>
        <r>
          <rPr>
            <sz val="9"/>
            <color indexed="81"/>
            <rFont val="Tahoma"/>
            <charset val="1"/>
          </rPr>
          <t xml:space="preserve">
FOO is included in the LTEM equations but was removed due to calculation of FOO that includes a correction for region (24Dec22)
Might need to add back for the AWI adult repro analysis</t>
        </r>
      </text>
    </comment>
    <comment ref="Y1185" authorId="0" shapeId="0" xr:uid="{C228E3A4-7E5C-416C-BFB2-AFFCFB91913E}">
      <text>
        <r>
          <rPr>
            <b/>
            <sz val="9"/>
            <color indexed="81"/>
            <rFont val="Tahoma"/>
            <family val="2"/>
          </rPr>
          <t>John:</t>
        </r>
        <r>
          <rPr>
            <sz val="9"/>
            <color indexed="81"/>
            <rFont val="Tahoma"/>
            <family val="2"/>
          </rPr>
          <t xml:space="preserve">
FOO is ns in LMAT</t>
        </r>
      </text>
    </comment>
    <comment ref="Y118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40"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<sst xmlns="http://schemas.openxmlformats.org/spreadsheetml/2006/main" count="4822" uniqueCount="2868">
  <si>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</si>
  <si>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</si>
  <si>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</si>
  <si>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</si>
  <si>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</si>
  <si>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</si>
  <si>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</si>
  <si>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</si>
  <si>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</si>
  <si>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</si>
  <si>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</si>
  <si>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</si>
  <si>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</si>
  <si>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</si>
  <si>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</si>
  <si>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</si>
  <si>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</si>
  <si>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</si>
  <si>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</si>
  <si>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</si>
  <si>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</si>
  <si>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</si>
  <si>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</si>
  <si>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</si>
  <si>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</si>
  <si>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</si>
  <si>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</si>
  <si>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</si>
  <si>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</si>
  <si>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</si>
  <si>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</si>
  <si>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</si>
  <si>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</si>
  <si>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</si>
  <si>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</si>
  <si>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</si>
  <si>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</si>
  <si>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</si>
  <si>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</si>
  <si>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</si>
  <si>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</si>
  <si>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</si>
  <si>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</si>
  <si>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</si>
  <si>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</si>
  <si>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</si>
  <si>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</si>
  <si>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</si>
  <si>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</si>
  <si>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</si>
  <si>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</si>
  <si>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</si>
  <si>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</si>
  <si>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</si>
  <si>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</si>
  <si>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</si>
  <si>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</si>
  <si>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</si>
  <si>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</si>
  <si>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</si>
  <si>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</si>
  <si>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</si>
  <si>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</si>
  <si>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</si>
  <si>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</si>
  <si>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</si>
  <si>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</si>
  <si>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</si>
  <si>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</si>
  <si>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</si>
  <si>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</si>
  <si>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</si>
  <si>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</si>
  <si>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</si>
  <si>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</si>
  <si>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</si>
  <si>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</si>
  <si>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</si>
  <si>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</si>
  <si>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</si>
  <si>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</si>
  <si>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</si>
  <si>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</si>
  <si>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</si>
  <si>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</si>
  <si>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</si>
  <si>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</si>
  <si>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</si>
  <si>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</si>
  <si>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</si>
  <si>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</si>
  <si>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</si>
  <si>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</si>
  <si>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</si>
  <si>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</si>
  <si>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</si>
  <si>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</si>
  <si>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</si>
  <si>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</si>
  <si>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</si>
  <si>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</si>
  <si>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</si>
  <si>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</si>
  <si>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</si>
  <si>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</si>
  <si>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</si>
  <si>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</si>
  <si>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</si>
  <si>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</si>
  <si>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</si>
  <si>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</si>
  <si>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</si>
  <si>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</si>
  <si>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</si>
  <si>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</si>
  <si>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</si>
  <si>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</si>
  <si>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</si>
  <si>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</si>
  <si>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</si>
  <si>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</si>
  <si>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</si>
  <si>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</si>
  <si>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</si>
  <si>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</si>
  <si>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</si>
  <si>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</si>
  <si>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</si>
  <si>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</si>
  <si>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</si>
  <si>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</si>
  <si>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</si>
  <si>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</si>
  <si>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</si>
  <si>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</si>
  <si>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</si>
  <si>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</si>
  <si>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</si>
  <si>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</si>
  <si>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</si>
  <si>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</si>
  <si>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</si>
  <si>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</si>
  <si>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</si>
  <si>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</si>
  <si>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</si>
  <si>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</si>
  <si>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</si>
  <si>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</si>
  <si>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</si>
  <si>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</si>
  <si>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</si>
  <si>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</si>
  <si>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</si>
  <si>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</si>
  <si>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</si>
  <si>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</si>
  <si>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</si>
  <si>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</si>
  <si>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</si>
  <si>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</si>
  <si>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</si>
  <si>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</si>
  <si>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</si>
  <si>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</si>
  <si>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</si>
  <si>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</si>
  <si>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</si>
  <si>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</si>
  <si>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</si>
  <si>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</si>
  <si>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</si>
  <si>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</si>
  <si>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</si>
  <si>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</si>
  <si>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</si>
  <si>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</si>
  <si>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</si>
  <si>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</si>
  <si>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</si>
  <si>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</si>
  <si>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</si>
  <si>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</si>
  <si>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</si>
  <si>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</si>
  <si>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</si>
  <si>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</si>
  <si>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</si>
  <si>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</si>
  <si>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</si>
  <si>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</si>
  <si>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</si>
  <si>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</si>
  <si>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</si>
  <si>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</si>
  <si>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</si>
  <si>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</si>
  <si>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</si>
  <si>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</si>
  <si>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</si>
  <si>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</si>
  <si>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</si>
  <si>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</si>
  <si>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</si>
  <si>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</si>
  <si>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</si>
  <si>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</si>
  <si>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</si>
  <si>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</si>
  <si>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</si>
  <si>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</si>
  <si>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</si>
  <si>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</si>
  <si>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</si>
  <si>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</si>
  <si>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</si>
  <si>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</si>
  <si>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</si>
  <si>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</si>
  <si>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</si>
  <si>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</si>
  <si>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</si>
  <si>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</si>
  <si>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</si>
  <si>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</si>
  <si>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</si>
  <si>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</si>
  <si>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</si>
  <si>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</si>
  <si>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</si>
  <si>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</si>
  <si>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</si>
  <si>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</si>
  <si>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</si>
  <si>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</si>
  <si>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</si>
  <si>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</si>
  <si>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</si>
  <si>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</si>
  <si>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</si>
  <si>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</si>
  <si>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</si>
  <si>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</si>
  <si>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</si>
  <si>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</si>
  <si>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</si>
  <si>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</si>
  <si>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</si>
  <si>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</si>
  <si>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</si>
  <si>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</si>
  <si>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</si>
  <si>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</si>
  <si>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</si>
  <si>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</si>
  <si>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</si>
  <si>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</si>
  <si>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</si>
  <si>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</si>
  <si>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</si>
  <si>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</si>
  <si>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</si>
  <si>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</si>
  <si>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</si>
  <si>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</si>
  <si>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</si>
  <si>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</si>
  <si>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</si>
  <si>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</si>
  <si>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</si>
  <si>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</si>
  <si>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</si>
  <si>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</si>
  <si>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</si>
  <si>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</si>
  <si>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</si>
  <si>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</si>
  <si>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</si>
  <si>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</si>
  <si>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</si>
  <si>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</si>
  <si>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</si>
  <si>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</si>
  <si>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</si>
  <si>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</si>
  <si>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</si>
  <si>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</si>
  <si>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</si>
  <si>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</si>
  <si>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</si>
  <si>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</si>
  <si>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</si>
  <si>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</si>
  <si>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</si>
  <si>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</si>
  <si>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</si>
  <si>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</si>
  <si>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</si>
  <si>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</si>
  <si>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</si>
  <si>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</si>
  <si>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</si>
  <si>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</si>
  <si>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</si>
  <si>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</si>
  <si>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</si>
  <si>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</si>
  <si>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</si>
  <si>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</si>
  <si>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</si>
  <si>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</si>
  <si>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</si>
  <si>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</si>
  <si>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</si>
  <si>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</si>
  <si>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</si>
  <si>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</si>
  <si>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</si>
  <si>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</si>
  <si>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</si>
  <si>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</si>
  <si>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</si>
  <si>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</si>
  <si>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</si>
  <si>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</si>
  <si>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</si>
  <si>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</si>
  <si>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</si>
  <si>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</si>
  <si>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</si>
  <si>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</si>
  <si>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</si>
  <si>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</si>
  <si>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</si>
  <si>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</si>
  <si>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</si>
  <si>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</si>
  <si>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</si>
  <si>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</si>
  <si>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</si>
  <si>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</si>
  <si>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</si>
  <si>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</si>
  <si>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</si>
  <si>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</si>
  <si>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</si>
  <si>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</si>
  <si>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</si>
  <si>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</si>
  <si>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</si>
  <si>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</si>
  <si>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</si>
  <si>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</si>
  <si>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</si>
  <si>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</si>
  <si>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</si>
  <si>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</si>
  <si>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</si>
  <si>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</si>
  <si>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</si>
  <si>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</si>
  <si>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</si>
  <si>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</si>
  <si>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</si>
  <si>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</si>
  <si>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</si>
  <si>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</si>
  <si>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</si>
  <si>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</si>
  <si>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</si>
  <si>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</si>
  <si>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</si>
  <si>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</si>
  <si>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</si>
  <si>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</si>
  <si>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</si>
  <si>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</si>
  <si>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</si>
  <si>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</si>
  <si>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</si>
  <si>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</si>
  <si>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</si>
  <si>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</si>
  <si>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</si>
  <si>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</si>
  <si>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</si>
  <si>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</si>
  <si>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</si>
  <si>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</si>
  <si>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</si>
  <si>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</si>
  <si>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</si>
  <si>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</si>
  <si>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</si>
  <si>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</si>
  <si>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</si>
  <si>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</si>
  <si>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</si>
  <si>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</si>
  <si>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</si>
  <si>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</si>
  <si>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</si>
  <si>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</si>
  <si>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</si>
  <si>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</si>
  <si>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</si>
  <si>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</si>
  <si>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</si>
  <si>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</si>
  <si>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</si>
  <si>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</si>
  <si>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</si>
  <si>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</si>
  <si>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</si>
  <si>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</si>
  <si>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</si>
  <si>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</si>
  <si>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</si>
  <si>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</si>
  <si>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</si>
  <si>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</si>
  <si>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</si>
  <si>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</si>
  <si>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</si>
  <si>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</si>
  <si>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</si>
  <si>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</si>
  <si>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</si>
  <si>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</si>
  <si>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</si>
  <si>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</si>
  <si>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</si>
  <si>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</si>
  <si>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</si>
  <si>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</si>
  <si>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</si>
  <si>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</si>
  <si>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</si>
  <si>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</si>
  <si>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</si>
  <si>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</si>
  <si>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</si>
  <si>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</si>
  <si>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</si>
  <si>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</si>
  <si>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</si>
  <si>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</si>
  <si>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</si>
  <si>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</si>
  <si>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</si>
  <si>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</si>
  <si>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</si>
  <si>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</si>
  <si>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</si>
  <si>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</si>
  <si>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</si>
  <si>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</si>
  <si>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</si>
  <si>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</si>
  <si>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</si>
  <si>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</si>
  <si>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</si>
  <si>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</si>
  <si>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</si>
  <si>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</si>
  <si>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</si>
  <si>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</si>
  <si>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</si>
  <si>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</si>
  <si>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</si>
  <si>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</si>
  <si>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</si>
  <si>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</si>
  <si>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</si>
  <si>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</si>
  <si>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</si>
  <si>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</si>
  <si>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</si>
  <si>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</si>
  <si>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</si>
  <si>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</si>
  <si>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</si>
  <si>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</si>
  <si>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</si>
  <si>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</si>
  <si>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</si>
  <si>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</si>
  <si>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</si>
  <si>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</si>
  <si>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</si>
  <si>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</si>
  <si>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</si>
  <si>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</si>
  <si>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</si>
  <si>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</si>
  <si>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</si>
  <si>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</si>
  <si>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</si>
  <si>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</si>
  <si>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</si>
  <si>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</si>
  <si>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</si>
  <si>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</si>
  <si>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</si>
  <si>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</si>
  <si>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</si>
  <si>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</si>
  <si>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</si>
  <si>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</si>
  <si>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</si>
  <si>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</si>
  <si>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</si>
  <si>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</si>
  <si>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</si>
  <si>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</si>
  <si>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</si>
  <si>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</si>
  <si>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</si>
  <si>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</si>
  <si>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</si>
  <si>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</si>
  <si>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</si>
  <si>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</si>
  <si>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</si>
  <si>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</si>
  <si>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</si>
  <si>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</si>
  <si>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</si>
  <si>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</si>
  <si>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</si>
  <si>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</si>
  <si>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</si>
  <si>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</si>
  <si>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</si>
  <si>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</si>
  <si>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</si>
  <si>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</si>
  <si>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</si>
  <si>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</si>
  <si>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</si>
  <si>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</si>
  <si>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</si>
  <si>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</si>
  <si>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</si>
  <si>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</si>
  <si>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</si>
  <si>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</si>
  <si>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</si>
  <si>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</si>
  <si>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</si>
  <si>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</si>
  <si>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</si>
  <si>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</si>
  <si>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</si>
  <si>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</si>
  <si>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</si>
  <si>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</si>
  <si>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</si>
  <si>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</si>
  <si>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</si>
  <si>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</si>
  <si>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</si>
  <si>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</si>
  <si>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</si>
  <si>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</si>
  <si>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</si>
  <si>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</si>
  <si>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</si>
  <si>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</si>
  <si>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</si>
  <si>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</si>
  <si>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</si>
  <si>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</si>
  <si>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</si>
  <si>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</si>
  <si>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</si>
  <si>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</si>
  <si>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</si>
  <si>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</si>
  <si>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</si>
  <si>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</si>
  <si>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</si>
  <si>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</si>
  <si>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</si>
  <si>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</si>
  <si>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</si>
  <si>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</si>
  <si>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</si>
  <si>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</si>
  <si>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</si>
  <si>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</si>
  <si>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</si>
  <si>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</si>
  <si>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</si>
  <si>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</si>
  <si>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</si>
  <si>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</si>
  <si>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</si>
  <si>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</si>
  <si>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</si>
  <si>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</si>
  <si>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</si>
  <si>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</si>
  <si>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</si>
  <si>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</si>
  <si>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</si>
  <si>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</si>
  <si>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</si>
  <si>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</si>
  <si>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</si>
  <si>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</si>
  <si>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</si>
  <si>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</si>
  <si>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</si>
  <si>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</si>
  <si>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</si>
  <si>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</si>
  <si>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</si>
  <si>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</si>
  <si>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</si>
  <si>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</si>
  <si>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</si>
  <si>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</si>
  <si>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</si>
  <si>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</si>
  <si>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</si>
  <si>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</si>
  <si>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</si>
  <si>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</si>
  <si>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</si>
  <si>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</si>
  <si>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</si>
  <si>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</si>
  <si>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</si>
  <si>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</si>
  <si>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</si>
  <si>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</si>
  <si>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</si>
  <si>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</si>
  <si>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</si>
  <si>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</si>
  <si>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</si>
  <si>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</si>
  <si>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</si>
  <si>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</si>
  <si>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</si>
  <si>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</si>
  <si>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</si>
  <si>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</si>
  <si>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</si>
  <si>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</si>
  <si>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</si>
  <si>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</si>
  <si>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</si>
  <si>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</si>
  <si>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</si>
  <si>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</si>
  <si>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</si>
  <si>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</si>
  <si>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</si>
  <si>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</si>
  <si>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</si>
  <si>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</si>
  <si>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</si>
  <si>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</si>
  <si>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</si>
  <si>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</si>
  <si>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</si>
  <si>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</si>
  <si>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</si>
  <si>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</si>
  <si>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</si>
  <si>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</si>
  <si>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</si>
  <si>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</si>
  <si>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</si>
  <si>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</si>
  <si>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</si>
  <si>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</si>
  <si>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</si>
  <si>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</si>
  <si>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</si>
  <si>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</si>
  <si>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</si>
  <si>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</si>
  <si>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</si>
  <si>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</si>
  <si>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</si>
  <si>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</si>
  <si>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</si>
  <si>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</si>
  <si>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</si>
  <si>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</si>
  <si>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</si>
  <si>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</si>
  <si>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</si>
  <si>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</si>
  <si>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</si>
  <si>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</si>
  <si>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</si>
  <si>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</si>
  <si>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</si>
  <si>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</si>
  <si>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</si>
  <si>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</si>
  <si>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</si>
  <si>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</si>
  <si>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</si>
  <si>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</si>
  <si>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</si>
  <si>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</si>
  <si>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</si>
  <si>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</si>
  <si>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</si>
  <si>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</si>
  <si>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</si>
  <si>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</si>
  <si>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</si>
  <si>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</si>
  <si>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</si>
  <si>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</si>
  <si>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</si>
  <si>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</si>
  <si>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</si>
  <si>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</si>
  <si>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</si>
  <si>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</si>
  <si>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</si>
  <si>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</si>
  <si>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</si>
  <si>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</si>
  <si>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</si>
  <si>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</si>
  <si>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</si>
  <si>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</si>
  <si>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</si>
  <si>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</si>
  <si>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</si>
  <si>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</si>
  <si>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</si>
  <si>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</si>
  <si>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</si>
  <si>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</si>
  <si>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</si>
  <si>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</si>
  <si>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</si>
  <si>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</si>
  <si>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</si>
  <si>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</si>
  <si>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</si>
  <si>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</si>
  <si>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</si>
  <si>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</si>
  <si>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</si>
  <si>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</si>
  <si>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</si>
  <si>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</si>
  <si>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</si>
  <si>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</si>
  <si>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</si>
  <si>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</si>
  <si>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</si>
  <si>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</si>
  <si>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</si>
  <si>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</si>
  <si>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</si>
  <si>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</si>
  <si>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</si>
  <si>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</si>
  <si>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</si>
  <si>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</si>
  <si>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</si>
  <si>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</si>
  <si>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</si>
  <si>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</si>
  <si>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</si>
  <si>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</si>
  <si>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</si>
  <si>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</si>
  <si>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</si>
  <si>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</si>
  <si>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</si>
  <si>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</si>
  <si>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</si>
  <si>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</si>
  <si>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</si>
  <si>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</si>
  <si>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</si>
  <si>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</si>
  <si>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</si>
  <si>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</si>
  <si>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</si>
  <si>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</si>
  <si>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</si>
  <si>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</si>
  <si>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</si>
  <si>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</si>
  <si>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</si>
  <si>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</si>
  <si>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</si>
  <si>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</si>
  <si>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</si>
  <si>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</si>
  <si>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</si>
  <si>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</si>
  <si>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</si>
  <si>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</si>
  <si>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</si>
  <si>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</si>
  <si>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</si>
  <si>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</si>
  <si>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</si>
  <si>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</si>
  <si>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</si>
  <si>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</si>
  <si>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</si>
  <si>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</si>
  <si>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</si>
  <si>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</si>
  <si>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</si>
  <si>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</si>
  <si>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</si>
  <si>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</si>
  <si>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</si>
  <si>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</si>
  <si>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</si>
  <si>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</si>
  <si>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</si>
  <si>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</si>
  <si>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</si>
  <si>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</si>
  <si>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</si>
  <si>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</si>
  <si>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</si>
  <si>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</si>
  <si>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</si>
  <si>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</si>
  <si>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</si>
  <si>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</si>
  <si>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</si>
  <si>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</si>
  <si>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</si>
  <si>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</si>
  <si>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</si>
  <si>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</si>
  <si>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</si>
  <si>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</si>
  <si>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</si>
  <si>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</si>
  <si>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</si>
  <si>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</si>
  <si>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</si>
  <si>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</si>
  <si>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</si>
  <si>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</si>
  <si>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</si>
  <si>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</si>
  <si>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</si>
  <si>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</si>
  <si>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</si>
  <si>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</si>
  <si>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</si>
  <si>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</si>
  <si>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</si>
  <si>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</si>
  <si>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</si>
  <si>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</si>
  <si>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</si>
  <si>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</si>
  <si>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</si>
  <si>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</si>
  <si>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</si>
  <si>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</si>
  <si>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</si>
  <si>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</si>
  <si>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</si>
  <si>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</si>
  <si>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</si>
  <si>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</si>
  <si>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</si>
  <si>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</si>
  <si>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</si>
  <si>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</si>
  <si>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</si>
  <si>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</si>
  <si>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</si>
  <si>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</si>
  <si>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</si>
  <si>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</si>
  <si>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</si>
  <si>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</si>
  <si>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</si>
  <si>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</si>
  <si>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</si>
  <si>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</si>
  <si>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</si>
  <si>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</si>
  <si>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</si>
  <si>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</si>
  <si>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</si>
  <si>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</si>
  <si>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</si>
  <si>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</si>
  <si>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</si>
  <si>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</si>
  <si>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</si>
  <si>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</si>
  <si>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</si>
  <si>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</si>
  <si>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</si>
  <si>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</si>
  <si>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</si>
  <si>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</si>
  <si>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</si>
  <si>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</si>
  <si>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</si>
  <si>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</si>
  <si>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</si>
  <si>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</si>
  <si>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</si>
  <si>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</si>
  <si>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</si>
  <si>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</si>
  <si>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</si>
  <si>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</si>
  <si>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</si>
  <si>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</si>
  <si>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</si>
  <si>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</si>
  <si>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</si>
  <si>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</si>
  <si>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</si>
  <si>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</si>
  <si>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</si>
  <si>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</si>
  <si>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</si>
  <si>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</si>
  <si>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</si>
  <si>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</si>
  <si>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</si>
  <si>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</si>
  <si>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</si>
  <si>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</si>
  <si>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</si>
  <si>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</si>
  <si>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</si>
  <si>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</si>
  <si>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</si>
  <si>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</si>
  <si>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</si>
  <si>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</si>
  <si>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</si>
  <si>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</si>
  <si>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</si>
  <si>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</si>
  <si>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</si>
  <si>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</si>
  <si>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</si>
  <si>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</si>
  <si>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</si>
  <si>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</si>
  <si>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</si>
  <si>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</si>
  <si>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</si>
  <si>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</si>
  <si>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</si>
  <si>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</si>
  <si>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</si>
  <si>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</si>
  <si>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</si>
  <si>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</si>
  <si>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</si>
  <si>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</si>
  <si>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</si>
  <si>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</si>
  <si>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</si>
  <si>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</si>
  <si>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</si>
  <si>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</si>
  <si>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</si>
  <si>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</si>
  <si>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</si>
  <si>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</si>
  <si>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</si>
  <si>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</si>
  <si>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</si>
  <si>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</si>
  <si>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</si>
  <si>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</si>
  <si>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</si>
  <si>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</si>
  <si>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</si>
  <si>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</si>
  <si>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</si>
  <si>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</si>
  <si>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</si>
  <si>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</si>
  <si>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</si>
  <si>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</si>
  <si>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</si>
  <si>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</si>
  <si>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</si>
  <si>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</si>
  <si>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</si>
  <si>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</si>
  <si>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</si>
  <si>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</si>
  <si>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</si>
  <si>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</si>
  <si>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</si>
  <si>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</si>
  <si>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</si>
  <si>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</si>
  <si>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</si>
  <si>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</si>
  <si>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</si>
  <si>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</si>
  <si>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</si>
  <si>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</si>
  <si>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</si>
  <si>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</si>
  <si>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</si>
  <si>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</si>
  <si>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</si>
  <si>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</si>
  <si>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</si>
  <si>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</si>
  <si>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</si>
  <si>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</si>
  <si>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</si>
  <si>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</si>
  <si>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</si>
  <si>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</si>
  <si>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</si>
  <si>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</si>
  <si>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</si>
  <si>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</si>
  <si>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</si>
  <si>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</si>
  <si>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</si>
  <si>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</si>
  <si>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</si>
  <si>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</si>
  <si>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</si>
  <si>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</si>
  <si>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</si>
  <si>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</si>
  <si>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</si>
  <si>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</si>
  <si>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</si>
  <si>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</si>
  <si>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</si>
  <si>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</si>
  <si>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</si>
  <si>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</si>
  <si>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</si>
  <si>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</si>
  <si>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</si>
  <si>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</si>
  <si>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</si>
  <si>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</si>
  <si>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</si>
  <si>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</si>
  <si>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</si>
  <si>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</si>
  <si>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</si>
  <si>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</si>
  <si>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</si>
  <si>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</si>
  <si>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</si>
  <si>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</si>
  <si>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</si>
  <si>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</si>
  <si>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</si>
  <si>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</si>
  <si>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</si>
  <si>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</si>
  <si>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</si>
  <si>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</si>
  <si>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</si>
  <si>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</si>
  <si>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</si>
  <si>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</si>
  <si>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</si>
  <si>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</si>
  <si>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</si>
  <si>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</si>
  <si>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</si>
  <si>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</si>
  <si>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</si>
  <si>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</si>
  <si>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</si>
  <si>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</si>
  <si>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</si>
  <si>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</si>
  <si>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</si>
  <si>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</si>
  <si>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</si>
  <si>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</si>
  <si>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</si>
  <si>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</si>
  <si>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</si>
  <si>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</si>
  <si>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</si>
  <si>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</si>
  <si>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</si>
  <si>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</si>
  <si>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</si>
  <si>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</si>
  <si>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</si>
  <si>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</si>
  <si>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</si>
  <si>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</si>
  <si>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</si>
  <si>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</si>
  <si>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</si>
  <si>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</si>
  <si>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</si>
  <si>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</si>
  <si>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</si>
  <si>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</si>
  <si>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</si>
  <si>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</si>
  <si>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</si>
  <si>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</si>
  <si>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</si>
  <si>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</si>
  <si>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</si>
  <si>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</si>
  <si>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</si>
  <si>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</si>
  <si>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</si>
  <si>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</si>
  <si>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</si>
  <si>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</si>
  <si>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</si>
  <si>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</si>
  <si>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</si>
  <si>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</si>
  <si>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</si>
  <si>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</si>
  <si>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</si>
  <si>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</si>
  <si>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</si>
  <si>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</si>
  <si>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</si>
  <si>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</si>
  <si>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</si>
  <si>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</si>
  <si>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</si>
  <si>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</si>
  <si>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</si>
  <si>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</si>
  <si>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</si>
  <si>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</si>
  <si>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</si>
  <si>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</si>
  <si>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</si>
  <si>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</si>
  <si>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</si>
  <si>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</si>
  <si>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</si>
  <si>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</si>
  <si>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</si>
  <si>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</si>
  <si>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</si>
  <si>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</si>
  <si>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</si>
  <si>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</si>
  <si>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</si>
  <si>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</si>
  <si>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</si>
  <si>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</si>
  <si>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</si>
  <si>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</si>
  <si>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</si>
  <si>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</si>
  <si>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</si>
  <si>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</si>
  <si>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</si>
  <si>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</si>
  <si>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</si>
  <si>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</si>
  <si>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</si>
  <si>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</si>
  <si>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</si>
  <si>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</si>
  <si>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</si>
  <si>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</si>
  <si>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</si>
  <si>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</si>
  <si>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</si>
  <si>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</si>
  <si>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</si>
  <si>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</si>
  <si>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</si>
  <si>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</si>
  <si>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</si>
  <si>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</si>
  <si>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</si>
  <si>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</si>
  <si>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</si>
  <si>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</si>
  <si>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</si>
  <si>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</si>
  <si>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</si>
  <si>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</si>
  <si>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</si>
  <si>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</si>
  <si>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</si>
  <si>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</si>
  <si>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</si>
  <si>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</si>
  <si>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</si>
  <si>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</si>
  <si>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</si>
  <si>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</si>
  <si>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</si>
  <si>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</si>
  <si>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</si>
  <si>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</si>
  <si>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</si>
  <si>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</si>
  <si>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</si>
  <si>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</si>
  <si>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</si>
  <si>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</si>
  <si>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</si>
  <si>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</si>
  <si>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</si>
  <si>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</si>
  <si>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</si>
  <si>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</si>
  <si>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</si>
  <si>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</si>
  <si>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</si>
  <si>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</si>
  <si>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</si>
  <si>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</si>
  <si>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</si>
  <si>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</si>
  <si>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</si>
  <si>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</si>
  <si>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</si>
  <si>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</si>
  <si>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</si>
  <si>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</si>
  <si>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</si>
  <si>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</si>
  <si>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</si>
  <si>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</si>
  <si>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</si>
  <si>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</si>
  <si>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</si>
  <si>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</si>
  <si>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</si>
  <si>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</si>
  <si>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</si>
  <si>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</si>
  <si>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</si>
  <si>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</si>
  <si>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</si>
  <si>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</si>
  <si>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</si>
  <si>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</si>
  <si>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</si>
  <si>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</si>
  <si>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</si>
  <si>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</si>
  <si>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</si>
  <si>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</si>
  <si>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</si>
  <si>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</si>
  <si>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</si>
  <si>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</si>
  <si>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</si>
  <si>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</si>
  <si>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</si>
  <si>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</si>
  <si>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</si>
  <si>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</si>
  <si>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</si>
  <si>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</si>
  <si>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</si>
  <si>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</si>
  <si>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</si>
  <si>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</si>
  <si>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</si>
  <si>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</si>
  <si>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</si>
  <si>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</si>
  <si>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</si>
  <si>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</si>
  <si>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</si>
  <si>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</si>
  <si>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</si>
  <si>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</si>
  <si>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</si>
  <si>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</si>
  <si>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</si>
  <si>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</si>
  <si>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</si>
  <si>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</si>
  <si>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</si>
  <si>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</si>
  <si>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</si>
  <si>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</si>
  <si>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</si>
  <si>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</si>
  <si>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</si>
  <si>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</si>
  <si>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</si>
  <si>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</si>
  <si>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</si>
  <si>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</si>
  <si>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</si>
  <si>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</si>
  <si>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</si>
  <si>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</si>
  <si>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</si>
  <si>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</si>
  <si>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</si>
  <si>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</si>
  <si>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</si>
  <si>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</si>
  <si>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</si>
  <si>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</si>
  <si>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</si>
  <si>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</si>
  <si>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</si>
  <si>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</si>
  <si>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</si>
  <si>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</si>
  <si>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</si>
  <si>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</si>
  <si>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</si>
  <si>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</si>
  <si>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</si>
  <si>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</si>
  <si>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</si>
  <si>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</si>
  <si>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</si>
  <si>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</si>
  <si>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</si>
  <si>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</si>
  <si>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</si>
  <si>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</si>
  <si>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</si>
  <si>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</si>
  <si>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</si>
  <si>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</si>
  <si>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</si>
  <si>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</si>
  <si>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</si>
  <si>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</si>
  <si>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</si>
  <si>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</si>
  <si>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</si>
  <si>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</si>
  <si>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</si>
  <si>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</si>
  <si>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</si>
  <si>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</si>
  <si>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</si>
  <si>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</si>
  <si>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</si>
  <si>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</si>
  <si>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</si>
  <si>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</si>
  <si>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</si>
  <si>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</si>
  <si>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</si>
  <si>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</si>
  <si>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</si>
  <si>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</si>
  <si>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</si>
  <si>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</si>
  <si>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</si>
  <si>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</si>
  <si>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</si>
  <si>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</si>
  <si>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</si>
  <si>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</si>
  <si>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</si>
  <si>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</si>
  <si>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</si>
  <si>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</si>
  <si>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</si>
  <si>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</si>
  <si>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</si>
  <si>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</si>
  <si>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</si>
  <si>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</si>
  <si>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</si>
  <si>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</si>
  <si>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</si>
  <si>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</si>
  <si>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</si>
  <si>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</si>
  <si>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</si>
  <si>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</si>
  <si>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</si>
  <si>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</si>
  <si>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</si>
  <si>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</si>
  <si>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</si>
  <si>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</si>
  <si>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</si>
  <si>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</si>
  <si>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</si>
  <si>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</si>
  <si>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</si>
  <si>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</si>
  <si>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</si>
  <si>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</si>
  <si>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</si>
  <si>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</si>
  <si>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</si>
  <si>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</si>
  <si>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</si>
  <si>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</si>
  <si>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</si>
  <si>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</si>
  <si>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</si>
  <si>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</si>
  <si>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</si>
  <si>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</si>
  <si>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</si>
  <si>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</si>
  <si>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</si>
  <si>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</si>
  <si>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</si>
  <si>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</si>
  <si>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</si>
  <si>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</si>
  <si>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</si>
  <si>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</si>
  <si>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</si>
  <si>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</si>
  <si>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</si>
  <si>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</si>
  <si>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</si>
  <si>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</si>
  <si>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</si>
  <si>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</si>
  <si>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</si>
  <si>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</si>
  <si>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</si>
  <si>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</si>
  <si>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</si>
  <si>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</si>
  <si>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</si>
  <si>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</si>
  <si>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</si>
  <si>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</si>
  <si>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</si>
  <si>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</si>
  <si>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</si>
  <si>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</si>
  <si>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</si>
  <si>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</si>
  <si>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</si>
  <si>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</si>
  <si>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</si>
  <si>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</si>
  <si>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</si>
  <si>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</si>
  <si>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</si>
  <si>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</si>
  <si>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</si>
  <si>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</si>
  <si>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</si>
  <si>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</si>
  <si>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</si>
  <si>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</si>
  <si>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</si>
  <si>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</si>
  <si>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</si>
  <si>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</si>
  <si>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</si>
  <si>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</si>
  <si>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</si>
  <si>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</si>
  <si>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</si>
  <si>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</si>
  <si>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</si>
  <si>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</si>
  <si>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</si>
  <si>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</si>
  <si>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</si>
  <si>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</si>
  <si>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</si>
  <si>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</si>
  <si>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</si>
  <si>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</si>
  <si>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</si>
  <si>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</si>
  <si>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</si>
  <si>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</si>
  <si>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</si>
  <si>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</si>
  <si>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</si>
  <si>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</si>
  <si>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</si>
  <si>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</si>
  <si>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</si>
  <si>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</si>
  <si>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</si>
  <si>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</si>
  <si>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</si>
  <si>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</si>
  <si>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</si>
  <si>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</si>
  <si>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</si>
  <si>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</si>
  <si>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</si>
  <si>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</si>
  <si>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</si>
  <si>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</si>
  <si>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</si>
  <si>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</si>
  <si>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</si>
  <si>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</si>
  <si>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</si>
  <si>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</si>
  <si>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</si>
  <si>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</si>
  <si>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</si>
  <si>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</si>
  <si>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</si>
  <si>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</si>
  <si>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</si>
  <si>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</si>
  <si>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</si>
  <si>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</si>
  <si>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</si>
  <si>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</si>
  <si>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</si>
  <si>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</si>
  <si>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</si>
  <si>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</si>
  <si>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</si>
  <si>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</si>
  <si>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</si>
  <si>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</si>
  <si>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</si>
  <si>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</si>
  <si>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</si>
  <si>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</si>
  <si>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</si>
  <si>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</si>
  <si>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</si>
  <si>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</si>
  <si>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</si>
  <si>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</si>
  <si>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</si>
  <si>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</si>
  <si>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</si>
  <si>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</si>
  <si>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</si>
  <si>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</si>
  <si>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</si>
  <si>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</si>
  <si>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</si>
  <si>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</si>
  <si>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</si>
  <si>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</si>
  <si>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</si>
  <si>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</si>
  <si>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</si>
  <si>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</si>
  <si>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</si>
  <si>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</si>
  <si>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</si>
  <si>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</si>
  <si>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</si>
  <si>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</si>
  <si>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</si>
  <si>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</si>
  <si>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</si>
  <si>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</si>
  <si>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</si>
  <si>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</si>
  <si>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</si>
  <si>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</si>
  <si>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</si>
  <si>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</si>
  <si>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</si>
  <si>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</si>
  <si>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</si>
  <si>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</si>
  <si>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</si>
  <si>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</si>
  <si>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</si>
  <si>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</si>
  <si>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</si>
  <si>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</si>
  <si>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</si>
  <si>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</si>
  <si>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</si>
  <si>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</si>
  <si>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</si>
  <si>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</si>
  <si>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</si>
  <si>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</si>
  <si>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</si>
  <si>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</si>
  <si>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</si>
  <si>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</si>
  <si>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</si>
  <si>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</si>
  <si>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</si>
  <si>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</si>
  <si>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</si>
  <si>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</si>
  <si>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</si>
  <si>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</si>
  <si>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</si>
  <si>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</si>
  <si>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</si>
  <si>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</si>
  <si>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</si>
  <si>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</si>
  <si>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</si>
  <si>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</si>
  <si>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</si>
  <si>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</si>
  <si>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</si>
  <si>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</si>
  <si>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</si>
  <si>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</si>
  <si>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</si>
  <si>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</si>
  <si>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</si>
  <si>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</si>
  <si>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</si>
  <si>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</si>
  <si>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</si>
  <si>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</si>
  <si>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</si>
  <si>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</si>
  <si>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</si>
  <si>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</si>
  <si>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</si>
  <si>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</si>
  <si>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</si>
  <si>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</si>
  <si>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</si>
  <si>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</si>
  <si>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</si>
  <si>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</si>
  <si>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</si>
  <si>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</si>
  <si>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</si>
  <si>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</si>
  <si>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</si>
  <si>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</si>
  <si>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</si>
  <si>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</si>
  <si>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</si>
  <si>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</si>
  <si>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</si>
  <si>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</si>
  <si>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</si>
  <si>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</si>
  <si>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</si>
  <si>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</si>
  <si>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</si>
  <si>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</si>
  <si>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</si>
  <si>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</si>
  <si>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</si>
  <si>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</si>
  <si>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</si>
  <si>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</si>
  <si>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</si>
  <si>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</si>
  <si>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</si>
  <si>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</si>
  <si>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</si>
  <si>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</si>
  <si>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</si>
  <si>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</si>
  <si>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</si>
  <si>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</si>
  <si>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</si>
  <si>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</si>
  <si>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</si>
  <si>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</si>
  <si>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</si>
  <si>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</si>
  <si>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</si>
  <si>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</si>
  <si>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</si>
  <si>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</si>
  <si>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</si>
  <si>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</si>
  <si>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</si>
  <si>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</si>
  <si>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</si>
  <si>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</si>
  <si>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</si>
  <si>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</si>
  <si>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</si>
  <si>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</si>
  <si>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</si>
  <si>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</si>
  <si>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</si>
  <si>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</si>
  <si>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</si>
  <si>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</si>
  <si>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</si>
  <si>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</si>
  <si>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</si>
  <si>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</si>
  <si>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</si>
  <si>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</si>
  <si>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</si>
  <si>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</si>
  <si>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</si>
  <si>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</si>
  <si>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</si>
  <si>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</si>
  <si>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</si>
  <si>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</si>
  <si>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</si>
  <si>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</si>
  <si>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</si>
  <si>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</si>
  <si>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</si>
  <si>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</si>
  <si>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</si>
  <si>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</si>
  <si>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</si>
  <si>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</si>
  <si>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</si>
  <si>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</si>
  <si>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</si>
  <si>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</si>
  <si>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</si>
  <si>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</si>
  <si>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</si>
  <si>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</si>
  <si>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</si>
  <si>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</si>
  <si>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</si>
  <si>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</si>
  <si>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</si>
  <si>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</si>
  <si>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</si>
  <si>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</si>
  <si>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</si>
  <si>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</si>
  <si>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</si>
  <si>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</si>
  <si>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</si>
  <si>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</si>
  <si>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</si>
  <si>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</si>
  <si>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</si>
  <si>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</si>
  <si>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</si>
  <si>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</si>
  <si>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</si>
  <si>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</si>
  <si>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</si>
  <si>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</si>
  <si>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</si>
  <si>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</si>
  <si>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</si>
  <si>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</si>
  <si>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</si>
  <si>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</si>
  <si>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</si>
  <si>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</si>
  <si>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</si>
  <si>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</si>
  <si>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</si>
  <si>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</si>
  <si>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</si>
  <si>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</si>
  <si>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</si>
  <si>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</si>
  <si>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</si>
  <si>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</si>
  <si>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</si>
  <si>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</si>
  <si>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</si>
  <si>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</si>
  <si>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</si>
  <si>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</si>
  <si>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</si>
  <si>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</si>
  <si>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</si>
  <si>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</si>
  <si>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</si>
  <si>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</si>
  <si>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</si>
  <si>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</si>
  <si>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</si>
  <si>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</si>
  <si>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</si>
  <si>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</si>
  <si>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</si>
  <si>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</si>
  <si>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</si>
  <si>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</si>
  <si>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</si>
  <si>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</si>
  <si>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</si>
  <si>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</si>
  <si>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</si>
  <si>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</si>
  <si>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</si>
  <si>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</si>
  <si>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</si>
  <si>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</si>
  <si>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</si>
  <si>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</si>
  <si>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</si>
  <si>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</si>
  <si>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</si>
  <si>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</si>
  <si>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</si>
  <si>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</si>
  <si>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</si>
  <si>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</si>
  <si>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</si>
  <si>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</si>
  <si>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</si>
  <si>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</si>
  <si>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</si>
  <si>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</si>
  <si>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</si>
  <si>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</si>
  <si>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</si>
  <si>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</si>
  <si>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</si>
  <si>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</si>
  <si>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</si>
  <si>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</si>
  <si>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</si>
  <si>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</si>
  <si>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</si>
  <si>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</si>
  <si>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</si>
  <si>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</si>
  <si>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</si>
  <si>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</si>
  <si>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</si>
  <si>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</si>
  <si>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</si>
  <si>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</si>
  <si>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</si>
  <si>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</si>
  <si>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</si>
  <si>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</si>
  <si>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</si>
  <si>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</si>
  <si>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</si>
  <si>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</si>
  <si>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</si>
  <si>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</si>
  <si>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</si>
  <si>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</si>
  <si>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</si>
  <si>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</si>
  <si>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</si>
  <si>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</si>
  <si>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</si>
  <si>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</si>
  <si>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</si>
  <si>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</si>
  <si>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</si>
  <si>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</si>
  <si>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</si>
  <si>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</si>
  <si>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</si>
  <si>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</si>
  <si>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</si>
  <si>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</si>
  <si>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</si>
  <si>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</si>
  <si>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</si>
  <si>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</si>
  <si>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</si>
  <si>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</si>
  <si>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</si>
  <si>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</si>
  <si>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</si>
  <si>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</si>
  <si>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</si>
  <si>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</si>
  <si>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</si>
  <si>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</si>
  <si>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</si>
  <si>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</si>
  <si>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</si>
  <si>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</si>
  <si>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</si>
  <si>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</si>
  <si>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</si>
  <si>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</si>
  <si>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</si>
  <si>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</si>
  <si>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</si>
  <si>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</si>
  <si>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</si>
  <si>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</si>
  <si>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</si>
  <si>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</si>
  <si>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</si>
  <si>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</si>
  <si>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</si>
  <si>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</si>
  <si>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</si>
  <si>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</si>
  <si>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</si>
  <si>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</si>
  <si>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</si>
  <si>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</si>
  <si>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</si>
  <si>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</si>
  <si>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</si>
  <si>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</si>
  <si>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</si>
  <si>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</si>
  <si>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</si>
  <si>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</si>
  <si>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</si>
  <si>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</si>
  <si>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</si>
  <si>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</si>
  <si>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</si>
  <si>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</si>
  <si>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</si>
  <si>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</si>
  <si>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</si>
  <si>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</si>
  <si>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</si>
  <si>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</si>
  <si>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</si>
  <si>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</si>
  <si>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</si>
  <si>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</si>
  <si>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</si>
  <si>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</si>
  <si>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</si>
  <si>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</si>
  <si>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</si>
  <si>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</si>
  <si>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</si>
  <si>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</si>
  <si>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</si>
  <si>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</si>
  <si>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</si>
  <si>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</si>
  <si>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</si>
  <si>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</si>
  <si>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</si>
  <si>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</si>
  <si>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</si>
  <si>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</si>
  <si>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</si>
  <si>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</si>
  <si>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</si>
  <si>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</si>
  <si>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</si>
  <si>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</si>
  <si>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</si>
  <si>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</si>
  <si>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</si>
  <si>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</si>
  <si>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</si>
  <si>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</si>
  <si>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</si>
  <si>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</si>
  <si>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</si>
  <si>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</si>
  <si>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</si>
  <si>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</si>
  <si>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</si>
  <si>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</si>
  <si>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</si>
  <si>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</si>
  <si>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</si>
  <si>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</si>
  <si>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</si>
  <si>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</si>
  <si>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</si>
  <si>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</si>
  <si>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</si>
  <si>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</si>
  <si>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</si>
  <si>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</si>
  <si>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</si>
  <si>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</si>
  <si>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</si>
  <si>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</si>
  <si>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</si>
  <si>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</si>
  <si>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</si>
  <si>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</si>
  <si>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</si>
  <si>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</si>
  <si>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</si>
  <si>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</si>
  <si>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</si>
  <si>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</si>
  <si>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</si>
  <si>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</si>
  <si>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</si>
  <si>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</si>
  <si>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</si>
  <si>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</si>
  <si>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</si>
  <si>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</si>
  <si>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</si>
  <si>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</si>
  <si>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</si>
  <si>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</si>
  <si>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</si>
  <si>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</si>
  <si>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</si>
  <si>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</si>
  <si>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</si>
  <si>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</si>
  <si>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</si>
  <si>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</si>
  <si>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</si>
  <si>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</si>
  <si>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</si>
  <si>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</si>
  <si>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</si>
  <si>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</si>
  <si>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</si>
  <si>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</si>
  <si>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</si>
  <si>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</si>
  <si>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</si>
  <si>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</si>
  <si>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</si>
  <si>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</si>
  <si>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</si>
  <si>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</si>
  <si>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</si>
  <si>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</si>
  <si>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</si>
  <si>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</si>
  <si>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</si>
  <si>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</si>
  <si>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</si>
  <si>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</si>
  <si>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</si>
  <si>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</si>
  <si>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</si>
  <si>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</si>
  <si>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</si>
  <si>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</si>
  <si>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</si>
  <si>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</si>
  <si>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</si>
  <si>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</si>
  <si>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</si>
  <si>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</si>
  <si>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</si>
  <si>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</si>
  <si>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</si>
  <si>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</si>
  <si>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</si>
  <si>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</si>
  <si>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</si>
  <si>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</si>
  <si>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</si>
  <si>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</si>
  <si>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</si>
  <si>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</si>
  <si>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</si>
  <si>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</si>
  <si>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</si>
  <si>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</si>
  <si>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</si>
  <si>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</si>
  <si>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</si>
  <si>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</si>
  <si>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</si>
  <si>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</si>
  <si>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</si>
  <si>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</si>
  <si>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</si>
  <si>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</si>
  <si>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</si>
  <si>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</si>
  <si>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</si>
  <si>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</si>
  <si>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</si>
  <si>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</si>
  <si>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</si>
  <si>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</si>
  <si>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</si>
  <si>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</si>
  <si>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</si>
  <si>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</si>
  <si>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</si>
  <si>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</si>
  <si>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</si>
  <si>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</si>
  <si>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</si>
  <si>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</si>
  <si>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</si>
  <si>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</si>
  <si>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</si>
  <si>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</si>
  <si>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</si>
  <si>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</si>
  <si>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</si>
  <si>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</si>
  <si>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</si>
  <si>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</si>
  <si>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</si>
  <si>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</si>
  <si>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</si>
  <si>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</si>
  <si>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</si>
  <si>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</si>
  <si>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</si>
  <si>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</si>
  <si>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</si>
  <si>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</si>
  <si>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</si>
  <si>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</si>
  <si>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</si>
  <si>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</si>
  <si>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</si>
  <si>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</si>
  <si>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</si>
  <si>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</si>
  <si>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</si>
  <si>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</si>
  <si>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</si>
  <si>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</si>
  <si>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</si>
  <si>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</si>
  <si>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</si>
  <si>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</si>
  <si>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</si>
  <si>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</si>
  <si>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</si>
  <si>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</si>
  <si>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</si>
  <si>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</si>
  <si>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</si>
  <si>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</si>
  <si>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</si>
  <si>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</si>
  <si>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</si>
  <si>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</si>
  <si>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</si>
  <si>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</si>
  <si>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</si>
  <si>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</si>
  <si>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</si>
  <si>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</si>
  <si>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</si>
  <si>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</si>
  <si>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</si>
  <si>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</si>
  <si>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</si>
  <si>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</si>
  <si>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</si>
  <si>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</si>
  <si>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</si>
  <si>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</si>
  <si>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</si>
  <si>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</si>
  <si>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</si>
  <si>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</si>
  <si>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</si>
  <si>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</si>
  <si>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</si>
  <si>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</si>
  <si>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</si>
  <si>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</si>
  <si>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</si>
  <si>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</si>
  <si>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</si>
  <si>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</si>
  <si>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</si>
  <si>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</si>
  <si>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</si>
  <si>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</si>
  <si>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</si>
  <si>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</si>
  <si>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</si>
  <si>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</si>
  <si>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</si>
  <si>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</si>
  <si>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</si>
  <si>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</si>
  <si>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</si>
  <si>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</si>
  <si>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</si>
  <si>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</si>
  <si>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</si>
  <si>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</si>
  <si>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</si>
  <si>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</si>
  <si>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</si>
  <si>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</si>
  <si>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</si>
  <si>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</si>
  <si>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</si>
  <si>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</si>
  <si>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</si>
  <si>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</si>
  <si>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</si>
  <si>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</si>
  <si>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</si>
  <si>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</si>
  <si>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</si>
  <si>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</si>
  <si>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</si>
  <si>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</si>
  <si>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</si>
  <si>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</si>
  <si>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</si>
  <si>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</si>
  <si>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</si>
  <si>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</si>
  <si>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</si>
  <si>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</si>
  <si>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</si>
  <si>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</si>
  <si>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</si>
  <si>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</si>
  <si>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</si>
  <si>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</si>
  <si>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</si>
  <si>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</si>
  <si>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</si>
  <si>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</si>
  <si>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</si>
  <si>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</si>
  <si>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</si>
  <si>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</si>
  <si>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</si>
  <si>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</si>
  <si>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</si>
  <si>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</si>
  <si>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</si>
  <si>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</si>
  <si>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</si>
  <si>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</si>
  <si>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</si>
  <si>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</si>
  <si>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</si>
  <si>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</si>
  <si>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</si>
  <si>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</si>
  <si>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</si>
  <si>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</si>
  <si>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</si>
  <si>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</si>
  <si>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</si>
  <si>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</si>
  <si>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</si>
  <si>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</si>
  <si>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</si>
  <si>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</si>
  <si>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</si>
  <si>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</si>
  <si>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</si>
  <si>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</si>
  <si>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</si>
  <si>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</si>
  <si>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</si>
  <si>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</si>
  <si>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</si>
  <si>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</si>
  <si>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</si>
  <si>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</si>
  <si>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</si>
  <si>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</si>
  <si>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</si>
  <si>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</si>
  <si>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</si>
  <si>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</si>
  <si>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</si>
  <si>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</si>
  <si>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</si>
  <si>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</si>
  <si>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</si>
  <si>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</si>
  <si>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</si>
  <si>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</si>
  <si>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</si>
  <si>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</si>
  <si>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</si>
  <si>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</si>
  <si>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</si>
  <si>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</si>
  <si>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</si>
  <si>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</si>
  <si>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</si>
  <si>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</si>
  <si>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</si>
  <si>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</si>
  <si>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</si>
  <si>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</si>
  <si>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</si>
  <si>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</si>
  <si>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</si>
  <si>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</si>
  <si>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</si>
  <si>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</si>
  <si>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</si>
  <si>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</si>
  <si>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</si>
  <si>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</si>
  <si>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</si>
  <si>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</si>
  <si>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</si>
  <si>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</si>
  <si>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</si>
  <si>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</si>
  <si>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</si>
  <si>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</si>
  <si>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</si>
  <si>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</si>
  <si>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</si>
  <si>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</si>
  <si>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</si>
  <si>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</si>
  <si>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</si>
  <si>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</si>
  <si>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</si>
  <si>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</si>
  <si>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</si>
  <si>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</si>
  <si>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</si>
  <si>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</si>
  <si>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</si>
  <si>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</si>
  <si>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</si>
  <si>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</si>
  <si>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</si>
  <si>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</si>
  <si>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</si>
  <si>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</si>
  <si>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</si>
  <si>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</si>
  <si>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</si>
  <si>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</si>
  <si>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</si>
  <si>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</si>
  <si>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</si>
  <si>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</si>
  <si>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</si>
  <si>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</si>
  <si>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</si>
  <si>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</si>
  <si>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</si>
  <si>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</si>
  <si>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</si>
  <si>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</si>
  <si>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</si>
  <si>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</si>
  <si>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</si>
  <si>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</si>
  <si>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</si>
  <si>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</si>
  <si>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</si>
  <si>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</si>
  <si>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</si>
  <si>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</si>
  <si>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</si>
  <si>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</si>
  <si>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</si>
  <si>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</si>
  <si>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</si>
  <si>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</si>
  <si>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</si>
  <si>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</si>
  <si>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</si>
  <si>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</si>
  <si>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</si>
  <si>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</si>
  <si>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</si>
  <si>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</si>
  <si>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</si>
  <si>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</si>
  <si>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</si>
  <si>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</si>
  <si>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</si>
  <si>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</si>
  <si>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</si>
  <si>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</si>
  <si>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</si>
  <si>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</si>
  <si>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</si>
  <si>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</si>
  <si>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</si>
  <si>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</si>
  <si>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</si>
  <si>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</si>
  <si>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</si>
  <si>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</si>
  <si>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</si>
  <si>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</si>
  <si>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</si>
  <si>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</si>
  <si>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</si>
  <si>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</si>
  <si>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</si>
  <si>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</si>
  <si>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</si>
  <si>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</si>
  <si>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</si>
  <si>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</si>
  <si>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</si>
  <si>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</si>
  <si>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</si>
  <si>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</si>
  <si>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</si>
  <si>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</si>
  <si>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</si>
  <si>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</si>
  <si>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</si>
  <si>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</si>
  <si>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</si>
  <si>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</si>
  <si>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</si>
  <si>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</si>
  <si>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</si>
  <si>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</si>
  <si>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</si>
  <si>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</si>
  <si>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</si>
  <si>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</si>
  <si>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</si>
  <si>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</si>
  <si>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</si>
  <si>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</si>
  <si>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</si>
  <si>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</si>
  <si>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</si>
  <si>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</si>
  <si>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</si>
  <si>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</si>
  <si>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</si>
  <si>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</si>
  <si>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</si>
  <si>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</si>
  <si>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</si>
  <si>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</si>
  <si>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</si>
  <si>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</si>
  <si>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</si>
  <si>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</si>
  <si>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</si>
  <si>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</si>
  <si>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</si>
  <si>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</si>
  <si>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</si>
  <si>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</si>
  <si>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</si>
  <si>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</si>
  <si>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</si>
  <si>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</si>
  <si>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</si>
  <si>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</si>
  <si>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</si>
  <si>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</si>
  <si>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</si>
  <si>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</si>
  <si>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</si>
  <si>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</si>
  <si>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</si>
  <si>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</si>
  <si>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</si>
  <si>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</si>
  <si>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</si>
  <si>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</si>
  <si>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</si>
  <si>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</si>
  <si>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</si>
  <si>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</si>
  <si>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</si>
  <si>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</si>
  <si>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</si>
  <si>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</si>
  <si>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</si>
  <si>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</si>
  <si>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</si>
  <si>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</si>
  <si>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</si>
  <si>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</si>
  <si>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</si>
  <si>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</si>
  <si>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</si>
  <si>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</si>
  <si>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</si>
  <si>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</si>
  <si>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</si>
  <si>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</si>
  <si>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</si>
  <si>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</si>
  <si>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</si>
  <si>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</si>
  <si>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</si>
  <si>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</si>
  <si>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</si>
  <si>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</si>
  <si>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</si>
  <si>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</si>
  <si>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</si>
  <si>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</si>
  <si>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</si>
  <si>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</si>
  <si>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</si>
  <si>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</si>
  <si>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</si>
  <si>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</si>
  <si>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</si>
  <si>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</si>
  <si>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</si>
  <si>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</si>
  <si>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</si>
  <si>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</si>
  <si>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</si>
  <si>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</si>
  <si>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</si>
  <si>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</si>
  <si>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</si>
  <si>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</si>
  <si>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</si>
  <si>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</si>
  <si>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</si>
  <si>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</si>
  <si>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</si>
  <si>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</si>
  <si>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</si>
  <si>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</si>
  <si>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</si>
  <si>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</si>
  <si>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</si>
  <si>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</si>
  <si>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</si>
  <si>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</si>
  <si>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</si>
  <si>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</si>
  <si>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</si>
  <si>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</si>
  <si>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</si>
  <si>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</si>
  <si>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</si>
  <si>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</si>
  <si>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</si>
  <si>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</si>
  <si>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</si>
  <si>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</si>
  <si>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</si>
  <si>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</si>
  <si>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</si>
  <si>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</si>
  <si>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</si>
  <si>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</si>
  <si>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</si>
  <si>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</si>
  <si>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</si>
  <si>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</si>
  <si>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</si>
  <si>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</si>
  <si>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</si>
  <si>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</si>
  <si>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</si>
  <si>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</si>
  <si>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</si>
  <si>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</si>
  <si>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</si>
  <si>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</si>
  <si>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</si>
  <si>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</si>
  <si>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</si>
  <si>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</si>
  <si>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</si>
  <si>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</si>
  <si>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</si>
  <si>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</si>
  <si>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</si>
  <si>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</si>
  <si>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</si>
  <si>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</si>
  <si>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</si>
  <si>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</si>
  <si>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</si>
  <si>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</si>
  <si>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</si>
  <si>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</si>
  <si>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</si>
  <si>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</si>
  <si>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</si>
  <si>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</si>
  <si>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</si>
  <si>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</si>
  <si>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</si>
  <si>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</si>
  <si>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</si>
  <si>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</si>
  <si>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</si>
  <si>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</si>
  <si>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</si>
  <si>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</si>
  <si>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</si>
  <si>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</si>
  <si>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</si>
  <si>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</si>
  <si>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</si>
  <si>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</si>
  <si>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</si>
  <si>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</si>
  <si>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</si>
  <si>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</si>
  <si>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</si>
  <si>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</si>
  <si>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</si>
  <si>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</si>
  <si>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</si>
  <si>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</si>
  <si>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</si>
  <si>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</si>
  <si>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</si>
  <si>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</si>
  <si>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</si>
  <si>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</si>
  <si>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</si>
  <si>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</si>
  <si>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</si>
  <si>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</si>
  <si>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</si>
  <si>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</si>
  <si>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</si>
  <si>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</si>
  <si>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</si>
  <si>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</si>
  <si>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</si>
  <si>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</si>
  <si>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</si>
  <si>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</si>
  <si>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</si>
  <si>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</si>
  <si>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</si>
  <si>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</si>
  <si>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</si>
  <si>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</si>
  <si>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</si>
  <si>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</si>
  <si>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</si>
  <si>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</si>
  <si>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</si>
  <si>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</si>
  <si>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</si>
  <si>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</si>
  <si>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</si>
  <si>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</si>
  <si>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</si>
  <si>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</si>
  <si>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</si>
  <si>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</si>
  <si>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</si>
  <si>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</si>
  <si>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</si>
  <si>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</si>
  <si>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</si>
  <si>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</si>
  <si>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</si>
  <si>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</si>
  <si>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</si>
  <si>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</si>
  <si>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</si>
  <si>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</si>
  <si>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</si>
  <si>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</si>
  <si>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</si>
  <si>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</si>
  <si>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</si>
  <si>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</si>
  <si>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</si>
  <si>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</si>
  <si>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</si>
  <si>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</si>
  <si>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</si>
  <si>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</si>
  <si>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</si>
  <si>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</si>
  <si>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</si>
  <si>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</si>
  <si>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</si>
  <si>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</si>
  <si>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</si>
  <si>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</si>
  <si>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</si>
  <si>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</si>
  <si>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</si>
  <si>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</si>
  <si>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</si>
  <si>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</si>
  <si>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</si>
  <si>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</si>
  <si>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</si>
  <si>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</si>
  <si>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</si>
  <si>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</si>
  <si>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</si>
  <si>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</si>
  <si>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</si>
  <si>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</si>
  <si>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</si>
  <si>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</si>
  <si>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</si>
  <si>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</si>
  <si>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</si>
  <si>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</si>
  <si>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</si>
  <si>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</si>
  <si>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</si>
  <si>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</si>
  <si>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</si>
  <si>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</si>
  <si>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</si>
  <si>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</si>
  <si>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</si>
  <si>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</si>
  <si>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</si>
  <si>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</si>
  <si>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</si>
  <si>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</si>
  <si>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</si>
  <si>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</si>
  <si>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</si>
  <si>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</si>
  <si>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</si>
  <si>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</si>
  <si>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</si>
  <si>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</si>
  <si>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</si>
  <si>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</si>
  <si>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</si>
  <si>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</si>
  <si>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</si>
  <si>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</si>
  <si>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</si>
  <si>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</si>
  <si>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</si>
  <si>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</si>
  <si>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</si>
  <si>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</si>
  <si>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</si>
  <si>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</si>
  <si>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</si>
  <si>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</si>
  <si>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</si>
  <si>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</si>
  <si>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</si>
  <si>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</si>
  <si>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</si>
  <si>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</si>
  <si>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</si>
  <si>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</si>
  <si>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</si>
  <si>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</si>
  <si>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</si>
  <si>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</si>
  <si>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</si>
  <si>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</si>
  <si>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</si>
  <si>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</si>
  <si>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</si>
  <si>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</si>
  <si>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</si>
  <si>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</si>
  <si>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</si>
  <si>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</si>
  <si>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</si>
  <si>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</si>
  <si>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</si>
  <si>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</si>
  <si>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</si>
  <si>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</si>
  <si>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</si>
  <si>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</si>
  <si>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</si>
  <si>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</si>
  <si>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</si>
  <si>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</si>
  <si>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</si>
  <si>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</si>
  <si>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</si>
  <si>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</si>
  <si>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</si>
  <si>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</si>
  <si>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</si>
  <si>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</si>
  <si>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</si>
  <si>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</si>
  <si>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</si>
  <si>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</si>
  <si>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</si>
  <si>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</si>
  <si>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</si>
  <si>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</si>
  <si>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</si>
  <si>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</si>
  <si>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</si>
  <si>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</si>
  <si>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</si>
  <si>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</si>
  <si>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</si>
  <si>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</si>
  <si>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</si>
  <si>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</si>
  <si>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</si>
  <si>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</si>
  <si>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</si>
  <si>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</si>
  <si>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</si>
  <si>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</si>
  <si>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</si>
  <si>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</si>
  <si>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</si>
  <si>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</si>
  <si>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</si>
  <si>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</si>
  <si>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</si>
  <si>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</si>
  <si>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</si>
  <si>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</si>
  <si>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</si>
  <si>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</si>
  <si>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</si>
  <si>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</si>
  <si>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</si>
  <si>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</si>
  <si>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</si>
  <si>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</si>
  <si>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</si>
  <si>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</si>
  <si>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</si>
  <si>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</si>
  <si>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</si>
  <si>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</si>
  <si>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</si>
  <si>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</si>
  <si>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</si>
  <si>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</si>
  <si>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</si>
  <si>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</si>
  <si>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</si>
  <si>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</si>
  <si>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</si>
  <si>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</si>
  <si>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</si>
  <si>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</si>
  <si>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</si>
  <si>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</si>
  <si>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 xml:space="preserve">                                            birth weight</t>
  </si>
  <si>
    <t>LTW &amp; LMAT average</t>
  </si>
  <si>
    <t>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</si>
</sst>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7" borderId="30" applyNumberFormat="0" applyFont="0" applyAlignment="0">
      <alignment vertical="top"/>
    </xf>
    <xf numFmtId="0" fontId="7" fillId="28" borderId="0" applyNumberFormat="0" applyBorder="0" applyAlignment="0" applyProtection="0"/>
    <xf numFmtId="0" fontId="7" fillId="29" borderId="0" applyNumberFormat="0" applyBorder="0" applyAlignment="0" applyProtection="0"/>
    <xf numFmtId="0" fontId="37" fillId="32" borderId="8" applyNumberFormat="0" applyBorder="0" applyAlignment="0">
      <protection locked="0"/>
    </xf>
    <xf numFmtId="0" fontId="38" fillId="31" borderId="57" applyNumberFormat="0" applyAlignment="0" applyProtection="0"/>
    <xf numFmtId="0" fontId="37" fillId="30" borderId="8" applyBorder="0" applyAlignment="0">
      <protection locked="0"/>
    </xf>
    <xf numFmtId="165" fontId="37" fillId="33" borderId="8" applyNumberFormat="0" applyFont="0" applyBorder="0" applyAlignment="0">
      <alignment horizontal="center"/>
      <protection locked="0"/>
    </xf>
    <xf numFmtId="0" fontId="43" fillId="34" borderId="0" applyNumberFormat="0" applyBorder="0" applyAlignment="0" applyProtection="0"/>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12" fillId="25" borderId="16" xfId="14" applyFill="1">
      <alignment vertical="top"/>
    </xf>
    <xf numFmtId="0" fontId="32" fillId="16" borderId="16" xfId="14" applyFont="1">
      <alignment vertical="top"/>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3"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6"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7"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4"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3"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5"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7" fillId="32" borderId="0" xfId="28" applyNumberFormat="1" applyBorder="1">
      <protection locked="0"/>
    </xf>
    <xf numFmtId="165" fontId="0" fillId="8" borderId="0" xfId="1" applyNumberFormat="1" applyFont="1" applyBorder="1" applyAlignment="1"/>
    <xf numFmtId="0" fontId="1" fillId="15" borderId="16" xfId="13" applyFont="1" applyBorder="1"/>
    <xf numFmtId="0" fontId="37" fillId="32" borderId="16" xfId="28" applyBorder="1" applyAlignment="1">
      <alignment vertical="top"/>
      <protection locked="0"/>
    </xf>
    <xf numFmtId="0" fontId="37" fillId="32" borderId="57" xfId="28" applyBorder="1">
      <protection locked="0"/>
    </xf>
    <xf numFmtId="0" fontId="38" fillId="31"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6"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9"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7" fillId="32" borderId="0" xfId="28" applyNumberFormat="1" applyBorder="1">
      <protection locked="0"/>
    </xf>
    <xf numFmtId="0" fontId="37" fillId="30" borderId="57" xfId="30" applyBorder="1" applyAlignment="1">
      <protection locked="0"/>
    </xf>
    <xf numFmtId="0" fontId="37" fillId="30" borderId="57" xfId="30" applyBorder="1">
      <protection locked="0"/>
    </xf>
    <xf numFmtId="0" fontId="37" fillId="30" borderId="9" xfId="30" applyBorder="1" applyAlignment="1">
      <alignment horizontal="right"/>
      <protection locked="0"/>
    </xf>
    <xf numFmtId="9" fontId="37" fillId="32" borderId="0" xfId="28" applyNumberFormat="1" applyBorder="1">
      <protection locked="0"/>
    </xf>
    <xf numFmtId="0" fontId="37" fillId="32" borderId="0" xfId="28" applyBorder="1">
      <protection locked="0"/>
    </xf>
    <xf numFmtId="0" fontId="37" fillId="33" borderId="7" xfId="31" applyNumberFormat="1" applyBorder="1" applyAlignment="1">
      <alignment horizontal="center"/>
      <protection locked="0"/>
    </xf>
    <xf numFmtId="0" fontId="37" fillId="30" borderId="16" xfId="30" applyBorder="1" applyAlignment="1">
      <alignment vertical="top"/>
      <protection locked="0"/>
    </xf>
    <xf numFmtId="0" fontId="38" fillId="31"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0" fillId="18" borderId="43" xfId="16" applyFont="1" applyBorder="1" applyAlignment="1">
      <alignment horizontal="center" vertical="top"/>
      <protection locked="0"/>
    </xf>
    <xf numFmtId="0" fontId="40" fillId="18" borderId="29" xfId="16" applyFont="1" applyBorder="1" applyAlignment="1">
      <alignment horizontal="center" vertical="top"/>
      <protection locked="0"/>
    </xf>
    <xf numFmtId="0" fontId="40" fillId="18" borderId="44" xfId="16" applyFont="1" applyBorder="1" applyAlignment="1">
      <alignment horizontal="center" vertical="top"/>
      <protection locked="0"/>
    </xf>
    <xf numFmtId="0" fontId="40" fillId="18" borderId="47" xfId="16" applyFont="1" applyBorder="1" applyAlignment="1">
      <alignment horizontal="center" vertical="top"/>
      <protection locked="0"/>
    </xf>
    <xf numFmtId="0" fontId="40" fillId="18" borderId="16" xfId="16" applyFont="1" applyAlignment="1">
      <alignment horizontal="center" vertical="top"/>
      <protection locked="0"/>
    </xf>
    <xf numFmtId="0" fontId="40" fillId="18" borderId="48" xfId="16" applyFont="1" applyBorder="1" applyAlignment="1">
      <alignment horizontal="center" vertical="top"/>
      <protection locked="0"/>
    </xf>
    <xf numFmtId="0" fontId="40" fillId="18" borderId="49" xfId="16" applyFont="1" applyBorder="1" applyAlignment="1">
      <alignment horizontal="center" vertical="top"/>
      <protection locked="0"/>
    </xf>
    <xf numFmtId="0" fontId="40" fillId="18" borderId="32" xfId="16" applyFont="1" applyBorder="1" applyAlignment="1">
      <alignment horizontal="center" vertical="top"/>
      <protection locked="0"/>
    </xf>
    <xf numFmtId="0" fontId="40" fillId="18" borderId="50" xfId="16" applyFont="1" applyBorder="1" applyAlignment="1">
      <alignment horizontal="center" vertical="top"/>
      <protection locked="0"/>
    </xf>
    <xf numFmtId="0" fontId="40" fillId="19" borderId="47" xfId="18" applyFont="1" applyBorder="1" applyAlignment="1">
      <alignment horizontal="center" vertical="top"/>
      <protection locked="0"/>
    </xf>
    <xf numFmtId="0" fontId="40" fillId="19" borderId="16" xfId="18" applyFont="1" applyAlignment="1">
      <alignment horizontal="center" vertical="top"/>
      <protection locked="0"/>
    </xf>
    <xf numFmtId="0" fontId="40" fillId="19" borderId="48" xfId="18" applyFont="1" applyBorder="1" applyAlignment="1">
      <alignment horizontal="center" vertical="top"/>
      <protection locked="0"/>
    </xf>
    <xf numFmtId="0" fontId="40" fillId="19" borderId="49" xfId="18" applyFont="1" applyBorder="1" applyAlignment="1">
      <alignment horizontal="center" vertical="top"/>
      <protection locked="0"/>
    </xf>
    <xf numFmtId="0" fontId="40" fillId="19" borderId="32" xfId="18" applyFont="1" applyBorder="1" applyAlignment="1">
      <alignment horizontal="center" vertical="top"/>
      <protection locked="0"/>
    </xf>
    <xf numFmtId="0" fontId="40" fillId="19" borderId="50" xfId="18" applyFont="1" applyBorder="1" applyAlignment="1">
      <alignment horizontal="center" vertical="top"/>
      <protection locked="0"/>
    </xf>
    <xf numFmtId="2" fontId="40" fillId="28" borderId="43" xfId="26" applyNumberFormat="1" applyFont="1" applyBorder="1" applyAlignment="1" applyProtection="1">
      <alignment horizontal="center" vertical="top"/>
      <protection locked="0"/>
    </xf>
    <xf numFmtId="2" fontId="40" fillId="28" borderId="29" xfId="26" applyNumberFormat="1" applyFont="1" applyBorder="1" applyAlignment="1" applyProtection="1">
      <alignment horizontal="center" vertical="top"/>
      <protection locked="0"/>
    </xf>
    <xf numFmtId="2" fontId="40" fillId="28" borderId="47" xfId="26" applyNumberFormat="1" applyFont="1" applyBorder="1" applyAlignment="1" applyProtection="1">
      <alignment horizontal="center" vertical="top"/>
      <protection locked="0"/>
    </xf>
    <xf numFmtId="2" fontId="40" fillId="28" borderId="16" xfId="26" applyNumberFormat="1" applyFont="1" applyBorder="1" applyAlignment="1" applyProtection="1">
      <alignment horizontal="center" vertical="top"/>
      <protection locked="0"/>
    </xf>
    <xf numFmtId="2" fontId="40" fillId="29" borderId="47" xfId="27" applyNumberFormat="1" applyFont="1" applyBorder="1" applyAlignment="1" applyProtection="1">
      <alignment horizontal="center" vertical="top"/>
      <protection locked="0"/>
    </xf>
    <xf numFmtId="2" fontId="40" fillId="29" borderId="16" xfId="27" applyNumberFormat="1" applyFont="1" applyBorder="1" applyAlignment="1" applyProtection="1">
      <alignment horizontal="center" vertical="top"/>
      <protection locked="0"/>
    </xf>
    <xf numFmtId="2" fontId="40" fillId="29" borderId="49" xfId="27" applyNumberFormat="1" applyFont="1" applyBorder="1" applyAlignment="1" applyProtection="1">
      <alignment horizontal="center" vertical="top"/>
      <protection locked="0"/>
    </xf>
    <xf numFmtId="2" fontId="40" fillId="29" borderId="32" xfId="27" applyNumberFormat="1" applyFont="1" applyBorder="1" applyAlignment="1" applyProtection="1">
      <alignment horizontal="center" vertical="top"/>
      <protection locked="0"/>
    </xf>
    <xf numFmtId="2" fontId="40" fillId="28" borderId="44" xfId="26" applyNumberFormat="1" applyFont="1" applyBorder="1" applyAlignment="1" applyProtection="1">
      <alignment horizontal="center" vertical="top"/>
      <protection locked="0"/>
    </xf>
    <xf numFmtId="0" fontId="4" fillId="6" borderId="0" xfId="0" quotePrefix="1" applyFont="1" applyFill="1"/>
    <xf numFmtId="0" fontId="41" fillId="0" borderId="0" xfId="0" applyFont="1" applyAlignment="1">
      <alignment horizontal="left"/>
    </xf>
    <xf numFmtId="2" fontId="37" fillId="32" borderId="6" xfId="28" applyNumberFormat="1" applyBorder="1" applyAlignment="1">
      <alignment horizontal="left"/>
      <protection locked="0"/>
    </xf>
    <xf numFmtId="2" fontId="37"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3"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3"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8" fillId="31" borderId="57" xfId="29" applyAlignment="1">
      <alignment horizontal="center" vertical="center"/>
    </xf>
    <xf numFmtId="9" fontId="37" fillId="32"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7"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2" fillId="0" borderId="0" xfId="0" applyFont="1"/>
    <xf numFmtId="0" fontId="7" fillId="16" borderId="16" xfId="14" applyFont="1" applyAlignment="1">
      <alignment horizontal="center" vertical="top"/>
    </xf>
    <xf numFmtId="0" fontId="0" fillId="0" borderId="0" xfId="0" applyAlignment="1">
      <alignment horizontal="center"/>
    </xf>
    <xf numFmtId="0" fontId="43" fillId="34"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2437</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2445</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2447</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2438</v>
      </c>
      <c r="G21" s="404" t="s">
        <v>2440</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2446</v>
      </c>
      <c r="G23" s="94"/>
      <c r="H23" s="94"/>
      <c r="I23" s="94"/>
      <c r="J23" s="94"/>
      <c r="K23" s="366" t="s">
        <v>2440</v>
      </c>
      <c r="L23" s="94"/>
      <c r="M23" s="94"/>
      <c r="N23" s="94"/>
      <c r="O23" s="94"/>
      <c r="P23" s="366" t="s">
        <v>2441</v>
      </c>
      <c r="Q23" s="94"/>
      <c r="R23" s="94"/>
      <c r="S23" s="94"/>
      <c r="T23" s="94"/>
      <c r="U23" s="94"/>
      <c r="V23" s="94"/>
      <c r="W23" s="73"/>
      <c r="X23" s="57"/>
      <c r="Y23" s="45"/>
      <c r="Z23" s="45"/>
      <c r="AA23" s="45"/>
    </row>
    <row r="24" spans="1:27" ht="60" outlineLevel="3" x14ac:dyDescent="0.25">
      <c r="A24" s="45"/>
      <c r="B24" s="54"/>
      <c r="C24" s="73"/>
      <c r="D24" s="73"/>
      <c r="E24" s="76"/>
      <c r="F24" s="370" t="s">
        <v>2439</v>
      </c>
      <c r="G24" s="369" t="s">
        <v>2440</v>
      </c>
      <c r="H24" s="76"/>
      <c r="I24" s="76"/>
      <c r="J24" s="76"/>
      <c r="K24" s="370" t="s">
        <v>2442</v>
      </c>
      <c r="L24" s="367">
        <v>5.0000000000000004E-6</v>
      </c>
      <c r="M24" s="76"/>
      <c r="N24" s="76"/>
      <c r="O24" s="76"/>
      <c r="P24" s="370" t="s">
        <v>2443</v>
      </c>
      <c r="Q24" s="367">
        <v>0.7</v>
      </c>
      <c r="R24" s="76"/>
      <c r="S24" s="76"/>
      <c r="T24" s="76"/>
      <c r="U24" s="76"/>
      <c r="V24" s="76"/>
      <c r="W24" s="73"/>
      <c r="X24" s="57"/>
      <c r="Y24" s="45"/>
      <c r="Z24" s="45"/>
      <c r="AA24" s="45"/>
    </row>
    <row r="25" spans="1:27" outlineLevel="3" x14ac:dyDescent="0.25">
      <c r="A25" s="45"/>
      <c r="B25" s="54"/>
      <c r="C25" s="73"/>
      <c r="D25" s="73"/>
      <c r="E25" s="76"/>
      <c r="F25" s="76"/>
      <c r="G25" s="369" t="s">
        <v>2441</v>
      </c>
      <c r="H25" s="76"/>
      <c r="I25" s="76"/>
      <c r="J25" s="76"/>
      <c r="K25" s="76"/>
      <c r="L25" s="76"/>
      <c r="M25" s="76"/>
      <c r="N25" s="76"/>
      <c r="O25" s="76"/>
      <c r="P25" s="76" t="s">
        <v>2444</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2413</v>
      </c>
      <c r="I36" t="s">
        <v>2414</v>
      </c>
      <c r="K36" t="s">
        <v>2845</v>
      </c>
      <c r="M36" t="s">
        <v>2846</v>
      </c>
    </row>
    <row r="37" spans="1:27" x14ac:dyDescent="0.25">
      <c r="G37" s="354" t="s">
        <v>4</v>
      </c>
      <c r="I37" s="354" t="s">
        <v>2415</v>
      </c>
      <c r="K37" s="354" t="str" cm="1">
        <f t="array" ref="K37:K43">Price!B72:B78</f>
        <v>lime</v>
      </c>
      <c r="M37" s="477" t="s">
        <v>2847</v>
      </c>
    </row>
    <row r="38" spans="1:27" x14ac:dyDescent="0.25">
      <c r="G38" s="355" t="s">
        <v>2407</v>
      </c>
      <c r="I38" s="355" t="s">
        <v>142</v>
      </c>
      <c r="K38" s="355" t="str">
        <v>at_seeding</v>
      </c>
      <c r="M38" s="478" t="s">
        <v>2848</v>
      </c>
    </row>
    <row r="39" spans="1:27" ht="45" x14ac:dyDescent="0.25">
      <c r="G39" s="355" t="s">
        <v>10</v>
      </c>
      <c r="I39" s="355" t="s">
        <v>2697</v>
      </c>
      <c r="K39" s="355" t="str">
        <v>mid</v>
      </c>
      <c r="M39" s="478" t="s">
        <v>2849</v>
      </c>
    </row>
    <row r="40" spans="1:27" ht="30" x14ac:dyDescent="0.25">
      <c r="G40" t="s">
        <v>85</v>
      </c>
      <c r="H40" s="359"/>
      <c r="I40" s="355" t="s">
        <v>4</v>
      </c>
      <c r="K40" s="355" t="str">
        <v>late_cereal</v>
      </c>
      <c r="M40" s="479" t="s">
        <v>2850</v>
      </c>
    </row>
    <row r="41" spans="1:27" x14ac:dyDescent="0.25">
      <c r="G41" s="355" t="s">
        <v>86</v>
      </c>
      <c r="I41" s="355" t="s">
        <v>2407</v>
      </c>
      <c r="K41" s="355" t="str">
        <v>late_oilseed</v>
      </c>
    </row>
    <row r="42" spans="1:27" x14ac:dyDescent="0.25">
      <c r="G42" s="355" t="s">
        <v>87</v>
      </c>
      <c r="I42" s="355" t="s">
        <v>10</v>
      </c>
      <c r="K42" s="355" t="str">
        <v>early_pas</v>
      </c>
    </row>
    <row r="43" spans="1:27" x14ac:dyDescent="0.25">
      <c r="G43" s="355" t="s">
        <v>7</v>
      </c>
      <c r="I43" s="355" t="s">
        <v>85</v>
      </c>
      <c r="K43" s="356" t="str">
        <v>mid_pas</v>
      </c>
    </row>
    <row r="44" spans="1:27" x14ac:dyDescent="0.25">
      <c r="G44" s="355" t="s">
        <v>6</v>
      </c>
      <c r="I44" s="355" t="s">
        <v>86</v>
      </c>
    </row>
    <row r="45" spans="1:27" x14ac:dyDescent="0.25">
      <c r="G45" s="355" t="s">
        <v>2411</v>
      </c>
      <c r="I45" s="355" t="s">
        <v>2416</v>
      </c>
    </row>
    <row r="46" spans="1:27" x14ac:dyDescent="0.25">
      <c r="G46" s="355" t="s">
        <v>101</v>
      </c>
      <c r="I46" s="355" t="s">
        <v>147</v>
      </c>
    </row>
    <row r="47" spans="1:27" x14ac:dyDescent="0.25">
      <c r="G47" s="355" t="s">
        <v>9</v>
      </c>
      <c r="I47" s="355" t="s">
        <v>145</v>
      </c>
    </row>
    <row r="48" spans="1:27" x14ac:dyDescent="0.25">
      <c r="G48" s="355" t="s">
        <v>2410</v>
      </c>
      <c r="I48" s="355" t="s">
        <v>87</v>
      </c>
    </row>
    <row r="49" spans="7:9" x14ac:dyDescent="0.25">
      <c r="G49" s="355" t="s">
        <v>88</v>
      </c>
      <c r="I49" s="355" t="s">
        <v>7</v>
      </c>
    </row>
    <row r="50" spans="7:9" x14ac:dyDescent="0.25">
      <c r="G50" s="355" t="s">
        <v>5</v>
      </c>
      <c r="I50" s="355" t="s">
        <v>156</v>
      </c>
    </row>
    <row r="51" spans="7:9" x14ac:dyDescent="0.25">
      <c r="G51" s="355" t="s">
        <v>2409</v>
      </c>
      <c r="I51" s="355" t="s">
        <v>6</v>
      </c>
    </row>
    <row r="52" spans="7:9" x14ac:dyDescent="0.25">
      <c r="G52" s="355" t="s">
        <v>8</v>
      </c>
      <c r="I52" s="355" t="s">
        <v>2411</v>
      </c>
    </row>
    <row r="53" spans="7:9" x14ac:dyDescent="0.25">
      <c r="G53" s="356" t="s">
        <v>2408</v>
      </c>
      <c r="I53" s="355" t="s">
        <v>101</v>
      </c>
    </row>
    <row r="54" spans="7:9" x14ac:dyDescent="0.25">
      <c r="I54" s="355" t="s">
        <v>9</v>
      </c>
    </row>
    <row r="55" spans="7:9" x14ac:dyDescent="0.25">
      <c r="I55" s="355" t="s">
        <v>2410</v>
      </c>
    </row>
    <row r="56" spans="7:9" x14ac:dyDescent="0.25">
      <c r="I56" s="355" t="s">
        <v>2417</v>
      </c>
    </row>
    <row r="57" spans="7:9" x14ac:dyDescent="0.25">
      <c r="I57" s="355" t="s">
        <v>2679</v>
      </c>
    </row>
    <row r="58" spans="7:9" x14ac:dyDescent="0.25">
      <c r="I58" s="355" t="s">
        <v>143</v>
      </c>
    </row>
    <row r="59" spans="7:9" x14ac:dyDescent="0.25">
      <c r="I59" s="355" t="s">
        <v>2418</v>
      </c>
    </row>
    <row r="60" spans="7:9" x14ac:dyDescent="0.25">
      <c r="I60" s="355" t="s">
        <v>146</v>
      </c>
    </row>
    <row r="61" spans="7:9" x14ac:dyDescent="0.25">
      <c r="I61" s="355" t="s">
        <v>144</v>
      </c>
    </row>
    <row r="62" spans="7:9" x14ac:dyDescent="0.25">
      <c r="I62" s="355" t="s">
        <v>2419</v>
      </c>
    </row>
    <row r="63" spans="7:9" x14ac:dyDescent="0.25">
      <c r="I63" s="355" t="s">
        <v>150</v>
      </c>
    </row>
    <row r="64" spans="7:9" x14ac:dyDescent="0.25">
      <c r="I64" s="355" t="s">
        <v>148</v>
      </c>
    </row>
    <row r="65" spans="9:9" x14ac:dyDescent="0.25">
      <c r="I65" s="355" t="s">
        <v>88</v>
      </c>
    </row>
    <row r="66" spans="9:9" x14ac:dyDescent="0.25">
      <c r="I66" s="355" t="s">
        <v>5</v>
      </c>
    </row>
    <row r="67" spans="9:9" x14ac:dyDescent="0.25">
      <c r="I67" s="355" t="s">
        <v>2409</v>
      </c>
    </row>
    <row r="68" spans="9:9" x14ac:dyDescent="0.25">
      <c r="I68" s="355" t="s">
        <v>2420</v>
      </c>
    </row>
    <row r="69" spans="9:9" x14ac:dyDescent="0.25">
      <c r="I69" s="355" t="s">
        <v>151</v>
      </c>
    </row>
    <row r="70" spans="9:9" x14ac:dyDescent="0.25">
      <c r="I70" s="355" t="s">
        <v>149</v>
      </c>
    </row>
    <row r="71" spans="9:9" x14ac:dyDescent="0.25">
      <c r="I71" s="355" t="s">
        <v>8</v>
      </c>
    </row>
    <row r="72" spans="9:9" x14ac:dyDescent="0.25">
      <c r="I72" s="356" t="s">
        <v>2408</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General!G37</f>
        <v>b</v>
      </c>
      <c r="B9">
        <v>300</v>
      </c>
      <c r="C9" s="1" t="s">
        <v>13</v>
      </c>
    </row>
    <row r="10" spans="1:3" x14ac:dyDescent="0.25">
      <c r="A10" s="357" t="str">
        <f>General!G38</f>
        <v>bd</v>
      </c>
      <c r="B10">
        <v>300</v>
      </c>
      <c r="C10" s="1" t="s">
        <v>13</v>
      </c>
    </row>
    <row r="11" spans="1:3" x14ac:dyDescent="0.25">
      <c r="A11" s="357" t="str">
        <f>General!G39</f>
        <v>f</v>
      </c>
      <c r="B11">
        <v>300</v>
      </c>
      <c r="C11" s="1" t="s">
        <v>13</v>
      </c>
    </row>
    <row r="12" spans="1:3" x14ac:dyDescent="0.25">
      <c r="A12" s="357" t="str">
        <f>General!G40</f>
        <v>h</v>
      </c>
      <c r="B12">
        <v>300</v>
      </c>
      <c r="C12" s="1" t="s">
        <v>13</v>
      </c>
    </row>
    <row r="13" spans="1:3" x14ac:dyDescent="0.25">
      <c r="A13" s="357" t="str">
        <f>General!G41</f>
        <v>i</v>
      </c>
      <c r="B13">
        <v>300</v>
      </c>
      <c r="C13" s="1" t="s">
        <v>13</v>
      </c>
    </row>
    <row r="14" spans="1:3" x14ac:dyDescent="0.25">
      <c r="A14" s="357" t="str">
        <f>General!G42</f>
        <v>k</v>
      </c>
      <c r="B14">
        <v>300</v>
      </c>
      <c r="C14" s="1" t="s">
        <v>13</v>
      </c>
    </row>
    <row r="15" spans="1:3" x14ac:dyDescent="0.25">
      <c r="A15" s="357" t="str">
        <f>General!G43</f>
        <v>l</v>
      </c>
      <c r="B15">
        <v>300</v>
      </c>
      <c r="C15" s="1" t="s">
        <v>13</v>
      </c>
    </row>
    <row r="16" spans="1:3" x14ac:dyDescent="0.25">
      <c r="A16" s="357" t="str">
        <f>General!G44</f>
        <v>o</v>
      </c>
      <c r="B16">
        <v>300</v>
      </c>
      <c r="C16" s="1" t="s">
        <v>13</v>
      </c>
    </row>
    <row r="17" spans="1:3" x14ac:dyDescent="0.25">
      <c r="A17" s="357" t="str">
        <f>General!G45</f>
        <v>od</v>
      </c>
      <c r="B17">
        <v>300</v>
      </c>
      <c r="C17" s="1" t="s">
        <v>13</v>
      </c>
    </row>
    <row r="18" spans="1:3" x14ac:dyDescent="0.25">
      <c r="A18" s="357" t="str">
        <f>General!G46</f>
        <v>of</v>
      </c>
      <c r="B18">
        <v>300</v>
      </c>
      <c r="C18" s="1" t="s">
        <v>13</v>
      </c>
    </row>
    <row r="19" spans="1:3" x14ac:dyDescent="0.25">
      <c r="A19" s="357" t="str">
        <f>General!G47</f>
        <v>r</v>
      </c>
      <c r="B19">
        <v>300</v>
      </c>
      <c r="C19" s="1" t="s">
        <v>13</v>
      </c>
    </row>
    <row r="20" spans="1:3" x14ac:dyDescent="0.25">
      <c r="A20" s="357" t="str">
        <f>General!G48</f>
        <v>rd</v>
      </c>
      <c r="B20">
        <v>300</v>
      </c>
      <c r="C20" s="1" t="s">
        <v>13</v>
      </c>
    </row>
    <row r="21" spans="1:3" x14ac:dyDescent="0.25">
      <c r="A21" s="357" t="str">
        <f>General!G49</f>
        <v>v</v>
      </c>
      <c r="B21">
        <v>300</v>
      </c>
      <c r="C21" s="1" t="s">
        <v>13</v>
      </c>
    </row>
    <row r="22" spans="1:3" x14ac:dyDescent="0.25">
      <c r="A22" s="357" t="str">
        <f>General!G50</f>
        <v>w</v>
      </c>
      <c r="B22">
        <v>300</v>
      </c>
      <c r="C22" s="1" t="s">
        <v>13</v>
      </c>
    </row>
    <row r="23" spans="1:3" x14ac:dyDescent="0.25">
      <c r="A23" s="357" t="str">
        <f>General!G51</f>
        <v>wd</v>
      </c>
      <c r="B23">
        <v>300</v>
      </c>
      <c r="C23" s="1" t="s">
        <v>13</v>
      </c>
    </row>
    <row r="24" spans="1:3" x14ac:dyDescent="0.25">
      <c r="A24" s="357" t="str">
        <f>General!G52</f>
        <v>z</v>
      </c>
      <c r="B24">
        <v>300</v>
      </c>
      <c r="C24" s="1" t="s">
        <v>13</v>
      </c>
    </row>
    <row r="25" spans="1:3" x14ac:dyDescent="0.25">
      <c r="A25" s="357"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2">
        <f>MIN(364,INT((C44 - DATE(YEAR(C44),1,1))))</f>
        <v>226</v>
      </c>
      <c r="C44" s="4">
        <v>43692</v>
      </c>
    </row>
    <row r="46" spans="1:18" x14ac:dyDescent="0.25">
      <c r="A46" s="1" t="s">
        <v>2369</v>
      </c>
      <c r="B46">
        <v>50</v>
      </c>
      <c r="J46" s="1" t="s">
        <v>2370</v>
      </c>
    </row>
    <row r="47" spans="1:18" x14ac:dyDescent="0.25">
      <c r="A47" s="3"/>
      <c r="J47" s="481" t="s">
        <v>2421</v>
      </c>
      <c r="K47" s="481"/>
      <c r="L47" s="481"/>
      <c r="M47" s="481" t="s">
        <v>2425</v>
      </c>
      <c r="N47" s="481"/>
      <c r="O47" s="481"/>
      <c r="P47" s="481" t="s">
        <v>2426</v>
      </c>
      <c r="Q47" s="481"/>
      <c r="R47" s="481"/>
    </row>
    <row r="48" spans="1:18" x14ac:dyDescent="0.25">
      <c r="A48" s="3"/>
      <c r="I48" s="1" t="s">
        <v>2427</v>
      </c>
      <c r="J48" t="s">
        <v>2422</v>
      </c>
      <c r="K48" t="s">
        <v>2422</v>
      </c>
      <c r="L48" t="s">
        <v>2422</v>
      </c>
      <c r="M48" t="s">
        <v>2424</v>
      </c>
      <c r="N48" t="s">
        <v>2424</v>
      </c>
      <c r="O48" t="s">
        <v>2424</v>
      </c>
      <c r="P48" t="s">
        <v>2423</v>
      </c>
      <c r="Q48" t="s">
        <v>2423</v>
      </c>
      <c r="R48" t="s">
        <v>2423</v>
      </c>
    </row>
    <row r="49" spans="1:18" x14ac:dyDescent="0.25">
      <c r="A49" t="s">
        <v>84</v>
      </c>
      <c r="B49" t="s">
        <v>2371</v>
      </c>
      <c r="C49" t="s">
        <v>89</v>
      </c>
      <c r="D49" t="s">
        <v>90</v>
      </c>
      <c r="E49" t="s">
        <v>91</v>
      </c>
      <c r="F49" t="s">
        <v>92</v>
      </c>
      <c r="G49" t="s">
        <v>102</v>
      </c>
      <c r="I49" s="1" t="s">
        <v>2368</v>
      </c>
      <c r="J49">
        <v>20</v>
      </c>
      <c r="K49">
        <v>50</v>
      </c>
      <c r="L49">
        <v>80</v>
      </c>
      <c r="M49">
        <v>20</v>
      </c>
      <c r="N49">
        <v>50</v>
      </c>
      <c r="O49">
        <v>80</v>
      </c>
      <c r="P49">
        <v>20</v>
      </c>
      <c r="Q49">
        <v>50</v>
      </c>
      <c r="R49">
        <v>80</v>
      </c>
    </row>
    <row r="50" spans="1:18" x14ac:dyDescent="0.25">
      <c r="A50" s="357" t="str">
        <f>General!G37</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General!G38</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General!G39</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General!G40</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General!G41</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General!G42</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General!G43</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General!G44</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General!G45</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General!G46</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General!G47</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General!G48</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General!G49</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General!G50</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General!G51</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General!G52</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General!G53</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6" t="s">
        <v>61</v>
      </c>
      <c r="B72" t="s">
        <v>61</v>
      </c>
      <c r="C72">
        <v>15</v>
      </c>
    </row>
    <row r="73" spans="1:18" x14ac:dyDescent="0.25">
      <c r="A73" s="476" t="s">
        <v>96</v>
      </c>
      <c r="B73" s="475" t="s">
        <v>2834</v>
      </c>
      <c r="C73">
        <v>780</v>
      </c>
    </row>
    <row r="74" spans="1:18" x14ac:dyDescent="0.25">
      <c r="A74" s="476" t="s">
        <v>2675</v>
      </c>
      <c r="B74" s="475" t="s">
        <v>2836</v>
      </c>
      <c r="C74">
        <v>520</v>
      </c>
    </row>
    <row r="75" spans="1:18" x14ac:dyDescent="0.25">
      <c r="A75" s="476" t="s">
        <v>2676</v>
      </c>
      <c r="B75" s="475" t="s">
        <v>2835</v>
      </c>
      <c r="C75">
        <v>520</v>
      </c>
    </row>
    <row r="76" spans="1:18" x14ac:dyDescent="0.25">
      <c r="A76" s="476" t="s">
        <v>139</v>
      </c>
      <c r="B76" t="s">
        <v>2837</v>
      </c>
      <c r="C76">
        <v>500</v>
      </c>
    </row>
    <row r="77" spans="1:18" x14ac:dyDescent="0.25">
      <c r="A77" s="476" t="s">
        <v>59</v>
      </c>
      <c r="B77" s="395" t="s">
        <v>2833</v>
      </c>
      <c r="C77">
        <v>339</v>
      </c>
    </row>
    <row r="78" spans="1:18" x14ac:dyDescent="0.25">
      <c r="A78" s="476" t="s">
        <v>60</v>
      </c>
      <c r="B78" t="s">
        <v>2832</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4"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2412</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2314</v>
      </c>
      <c r="B9" s="42">
        <v>0.5</v>
      </c>
    </row>
    <row r="10" spans="1:2" x14ac:dyDescent="0.25">
      <c r="A10" t="s">
        <v>2315</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2686</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2687</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2688</v>
      </c>
      <c r="K9" s="18"/>
      <c r="L9" s="21" t="s">
        <v>2688</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2689</v>
      </c>
      <c r="K10" s="22"/>
      <c r="L10" s="21" t="s">
        <v>2690</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2" t="b">
        <v>0</v>
      </c>
      <c r="K11" s="25"/>
      <c r="L11" s="467">
        <v>0.5</v>
      </c>
      <c r="M11" s="443"/>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2820</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2821</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2823</v>
      </c>
      <c r="K22" s="21"/>
      <c r="L22" s="21" t="s">
        <v>2823</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2824</v>
      </c>
      <c r="K23" s="18"/>
      <c r="L23" s="18" t="s">
        <v>2825</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2822</v>
      </c>
      <c r="K24" s="22"/>
      <c r="L24" s="18" t="s">
        <v>2826</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7">
        <v>0.5</v>
      </c>
      <c r="K25" s="25"/>
      <c r="L25" s="467">
        <v>0.5</v>
      </c>
      <c r="M25" s="443"/>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TRANSPOSE(General!G37:G53)</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2844</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7" t="str" cm="1">
        <f t="array" ref="J55:Z55">TRANSPOSE(General!G37:G53)</f>
        <v>b</v>
      </c>
      <c r="K55" s="357" t="str">
        <v>bd</v>
      </c>
      <c r="L55" s="357" t="str">
        <v>f</v>
      </c>
      <c r="M55" s="357" t="str">
        <v>h</v>
      </c>
      <c r="N55" s="357" t="str">
        <v>i</v>
      </c>
      <c r="O55" s="357" t="str">
        <v>k</v>
      </c>
      <c r="P55" s="357" t="str">
        <v>l</v>
      </c>
      <c r="Q55" s="357" t="str">
        <v>o</v>
      </c>
      <c r="R55" s="357" t="str">
        <v>od</v>
      </c>
      <c r="S55" s="357" t="str">
        <v>of</v>
      </c>
      <c r="T55" s="357" t="str">
        <v>r</v>
      </c>
      <c r="U55" s="357" t="str">
        <v>rd</v>
      </c>
      <c r="V55" s="357" t="str">
        <v>v</v>
      </c>
      <c r="W55" s="357" t="str">
        <v>w</v>
      </c>
      <c r="X55" s="357" t="str">
        <v>wd</v>
      </c>
      <c r="Y55" s="357" t="str">
        <v>z</v>
      </c>
      <c r="Z55" s="357"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2428</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2429</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2430</v>
      </c>
      <c r="AB71" s="27"/>
      <c r="AC71" s="27"/>
      <c r="AD71" s="27"/>
      <c r="AE71" s="17"/>
      <c r="AF71" s="9"/>
      <c r="AG71" s="9"/>
      <c r="AH71" s="9"/>
    </row>
    <row r="72" spans="1:34" ht="12" customHeight="1" x14ac:dyDescent="0.25">
      <c r="A72" s="7"/>
      <c r="B72" s="8"/>
      <c r="C72" s="18"/>
      <c r="D72" s="18"/>
      <c r="E72" s="18"/>
      <c r="F72" s="24"/>
      <c r="I72" s="361"/>
      <c r="J72" s="361"/>
      <c r="K72" s="361"/>
      <c r="L72" s="361"/>
      <c r="M72" s="361"/>
      <c r="AB72" s="27"/>
      <c r="AC72" s="27"/>
      <c r="AD72" s="27"/>
      <c r="AE72" s="17"/>
      <c r="AF72" s="9"/>
      <c r="AG72" s="9"/>
      <c r="AH72" s="9"/>
    </row>
    <row r="73" spans="1:34" ht="12" customHeight="1" x14ac:dyDescent="0.25">
      <c r="A73" s="7"/>
      <c r="B73" s="8"/>
      <c r="C73" s="18"/>
      <c r="D73" s="18"/>
      <c r="E73" s="18"/>
      <c r="F73" s="24"/>
      <c r="J73" t="s">
        <v>2422</v>
      </c>
      <c r="K73" t="s">
        <v>2424</v>
      </c>
      <c r="L73" t="s">
        <v>2423</v>
      </c>
      <c r="AB73" s="27"/>
      <c r="AC73" s="27"/>
      <c r="AD73" s="27"/>
      <c r="AE73" s="17"/>
      <c r="AF73" s="9"/>
      <c r="AG73" s="9"/>
      <c r="AH73" s="9"/>
    </row>
    <row r="74" spans="1:34" ht="12" customHeight="1" x14ac:dyDescent="0.25">
      <c r="A74" s="7"/>
      <c r="B74" s="8"/>
      <c r="C74" s="18"/>
      <c r="D74" s="18"/>
      <c r="E74" s="18"/>
      <c r="F74" s="24"/>
      <c r="I74" s="362" t="str">
        <f>General!G37</f>
        <v>b</v>
      </c>
      <c r="J74" s="364">
        <v>1</v>
      </c>
      <c r="K74" s="364">
        <v>0</v>
      </c>
      <c r="L74" s="364">
        <v>0</v>
      </c>
      <c r="M74" s="363" t="str">
        <f>IF(SUM(J74:L74)&gt;1,"***ERROR***","")</f>
        <v/>
      </c>
      <c r="AB74" s="27"/>
      <c r="AC74" s="27"/>
      <c r="AD74" s="27"/>
      <c r="AE74" s="17"/>
      <c r="AF74" s="9"/>
      <c r="AG74" s="9"/>
      <c r="AH74" s="9"/>
    </row>
    <row r="75" spans="1:34" ht="12" customHeight="1" x14ac:dyDescent="0.25">
      <c r="A75" s="7"/>
      <c r="B75" s="8"/>
      <c r="C75" s="18"/>
      <c r="D75" s="18"/>
      <c r="E75" s="18"/>
      <c r="F75" s="24"/>
      <c r="I75" s="362" t="str">
        <f>General!G38</f>
        <v>bd</v>
      </c>
      <c r="J75" s="364">
        <v>1</v>
      </c>
      <c r="K75" s="364">
        <v>0</v>
      </c>
      <c r="L75" s="364">
        <v>0</v>
      </c>
      <c r="M75" s="363" t="str">
        <f t="shared" ref="M75:M90" si="0">IF(SUM(J75:L75)&gt;1,"***ERROR***","")</f>
        <v/>
      </c>
      <c r="AB75" s="27"/>
      <c r="AC75" s="27"/>
      <c r="AD75" s="27"/>
      <c r="AE75" s="17"/>
      <c r="AF75" s="9"/>
      <c r="AG75" s="9"/>
      <c r="AH75" s="9"/>
    </row>
    <row r="76" spans="1:34" ht="12" customHeight="1" x14ac:dyDescent="0.25">
      <c r="A76" s="7"/>
      <c r="B76" s="8"/>
      <c r="C76" s="18"/>
      <c r="D76" s="18"/>
      <c r="E76" s="18"/>
      <c r="F76" s="24"/>
      <c r="I76" s="362" t="str">
        <f>General!G39</f>
        <v>f</v>
      </c>
      <c r="J76" s="364">
        <v>1</v>
      </c>
      <c r="K76" s="364">
        <v>0</v>
      </c>
      <c r="L76" s="364">
        <v>0</v>
      </c>
      <c r="M76" s="363" t="str">
        <f t="shared" si="0"/>
        <v/>
      </c>
      <c r="AB76" s="27"/>
      <c r="AC76" s="27"/>
      <c r="AD76" s="27"/>
      <c r="AE76" s="17"/>
      <c r="AF76" s="9"/>
      <c r="AG76" s="9"/>
      <c r="AH76" s="9"/>
    </row>
    <row r="77" spans="1:34" ht="12" customHeight="1" x14ac:dyDescent="0.25">
      <c r="A77" s="7"/>
      <c r="B77" s="8"/>
      <c r="C77" s="18"/>
      <c r="D77" s="18"/>
      <c r="E77" s="18"/>
      <c r="F77" s="24"/>
      <c r="I77" s="362" t="str">
        <f>General!G40</f>
        <v>h</v>
      </c>
      <c r="J77" s="364">
        <v>0</v>
      </c>
      <c r="K77" s="364">
        <v>0</v>
      </c>
      <c r="L77" s="364">
        <v>1</v>
      </c>
      <c r="M77" s="363" t="str">
        <f t="shared" si="0"/>
        <v/>
      </c>
      <c r="AB77" s="27"/>
      <c r="AC77" s="27"/>
      <c r="AD77" s="27"/>
      <c r="AE77" s="17"/>
      <c r="AF77" s="9"/>
      <c r="AG77" s="9"/>
      <c r="AH77" s="9"/>
    </row>
    <row r="78" spans="1:34" ht="12" customHeight="1" x14ac:dyDescent="0.25">
      <c r="A78" s="7"/>
      <c r="B78" s="8"/>
      <c r="C78" s="18"/>
      <c r="D78" s="18"/>
      <c r="E78" s="18"/>
      <c r="F78" s="24"/>
      <c r="I78" s="362" t="str">
        <f>General!G41</f>
        <v>i</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General!G42</f>
        <v>k</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General!G43</f>
        <v>l</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General!G44</f>
        <v>o</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General!G45</f>
        <v>od</v>
      </c>
      <c r="J82" s="364">
        <v>1</v>
      </c>
      <c r="K82" s="364">
        <v>0</v>
      </c>
      <c r="L82" s="364">
        <v>0</v>
      </c>
      <c r="M82" s="363" t="str">
        <f t="shared" si="0"/>
        <v/>
      </c>
      <c r="AB82" s="27"/>
      <c r="AC82" s="27"/>
      <c r="AD82" s="27"/>
      <c r="AE82" s="17"/>
      <c r="AF82" s="9"/>
      <c r="AG82" s="9"/>
      <c r="AH82" s="9"/>
    </row>
    <row r="83" spans="1:34" ht="12" customHeight="1" x14ac:dyDescent="0.25">
      <c r="A83" s="7"/>
      <c r="B83" s="8"/>
      <c r="C83" s="18"/>
      <c r="D83" s="18"/>
      <c r="E83" s="18"/>
      <c r="F83" s="24"/>
      <c r="I83" s="362" t="str">
        <f>General!G46</f>
        <v>of</v>
      </c>
      <c r="J83" s="364">
        <v>0</v>
      </c>
      <c r="K83" s="364">
        <v>1</v>
      </c>
      <c r="L83" s="364">
        <v>0</v>
      </c>
      <c r="M83" s="363" t="str">
        <f t="shared" si="0"/>
        <v/>
      </c>
      <c r="AB83" s="27"/>
      <c r="AC83" s="27"/>
      <c r="AD83" s="27"/>
      <c r="AE83" s="17"/>
      <c r="AF83" s="9"/>
      <c r="AG83" s="9"/>
      <c r="AH83" s="9"/>
    </row>
    <row r="84" spans="1:34" ht="12" customHeight="1" x14ac:dyDescent="0.25">
      <c r="A84" s="7"/>
      <c r="B84" s="8"/>
      <c r="C84" s="18"/>
      <c r="D84" s="18"/>
      <c r="E84" s="18"/>
      <c r="F84" s="24"/>
      <c r="I84" s="362" t="str">
        <f>General!G47</f>
        <v>r</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General!G48</f>
        <v>rd</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General!G49</f>
        <v>v</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General!G50</f>
        <v>w</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General!G51</f>
        <v>wd</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General!G52</f>
        <v>z</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I90" s="362" t="str">
        <f>General!G53</f>
        <v>zd</v>
      </c>
      <c r="J90" s="364">
        <v>1</v>
      </c>
      <c r="K90" s="364">
        <v>0</v>
      </c>
      <c r="L90" s="364">
        <v>0</v>
      </c>
      <c r="M90" s="363"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2" t="s">
        <v>2292</v>
      </c>
      <c r="K11" s="482"/>
      <c r="L11" s="482"/>
      <c r="M11" s="482"/>
      <c r="N11" s="482"/>
      <c r="O11" s="482"/>
      <c r="P11" s="482"/>
      <c r="Q11" s="482"/>
      <c r="R11" s="482"/>
      <c r="S11" s="482"/>
      <c r="T11" s="482"/>
      <c r="U11" s="482"/>
      <c r="V11" s="482"/>
      <c r="W11" s="482"/>
      <c r="X11" s="482"/>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3" t="s">
        <v>2291</v>
      </c>
      <c r="K12" s="484"/>
      <c r="L12" s="484"/>
      <c r="M12" s="484"/>
      <c r="N12" s="484"/>
      <c r="O12" s="484"/>
      <c r="P12" s="484"/>
      <c r="Q12" s="484"/>
      <c r="R12" s="484"/>
      <c r="S12" s="484"/>
      <c r="T12" s="484"/>
      <c r="U12" s="484"/>
      <c r="V12" s="484"/>
      <c r="W12" s="484"/>
      <c r="X12" s="485"/>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2290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2289</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2288</v>
      </c>
      <c r="I40" s="292" t="str">
        <f>IF(COUNT($J40:$Z40)&gt;1,STDEV($J40:$Z40)=0,"")</f>
        <v/>
      </c>
      <c r="J40" s="76" t="s">
        <v>2293</v>
      </c>
      <c r="K40" s="76" t="s">
        <v>2287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2286</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2285</v>
      </c>
      <c r="I43" s="292" t="str">
        <f t="shared" si="0"/>
        <v/>
      </c>
      <c r="J43" s="76" t="s">
        <v>2284</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2283</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2282</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2281</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2280</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2279</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2278</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2277</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2276</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34" activePane="bottomRight" state="frozen"/>
      <selection activeCell="A6" sqref="A6"/>
      <selection pane="topRight" activeCell="K6" sqref="K6"/>
      <selection pane="bottomLeft" activeCell="A22" sqref="A22"/>
      <selection pane="bottomRight" activeCell="P48" sqref="P48"/>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9">
        <v>45050.4354342593</v>
      </c>
      <c r="J11" s="486" t="s">
        <v>2862</v>
      </c>
      <c r="K11" s="482"/>
      <c r="L11" s="482"/>
      <c r="M11" s="482"/>
      <c r="N11" s="482"/>
      <c r="O11" s="482"/>
      <c r="P11" s="482"/>
      <c r="Q11" s="482"/>
      <c r="R11" s="482"/>
      <c r="S11" s="482"/>
      <c r="T11" s="482"/>
      <c r="U11" s="482"/>
      <c r="V11" s="482"/>
      <c r="W11" s="482"/>
      <c r="X11" s="482"/>
      <c r="Y11" s="294"/>
      <c r="Z11" s="294"/>
      <c r="AA11" s="294"/>
      <c r="AB11" s="294"/>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81">
        <v>45046.3537111111</v>
      </c>
      <c r="J12" s="483" t="s">
        <v>2858</v>
      </c>
      <c r="K12" s="484"/>
      <c r="L12" s="484"/>
      <c r="M12" s="484"/>
      <c r="N12" s="484"/>
      <c r="O12" s="484"/>
      <c r="P12" s="484"/>
      <c r="Q12" s="484"/>
      <c r="R12" s="484"/>
      <c r="S12" s="484"/>
      <c r="T12" s="484"/>
      <c r="U12" s="484"/>
      <c r="V12" s="484"/>
      <c r="W12" s="484"/>
      <c r="X12" s="485"/>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170</v>
      </c>
      <c r="F30" s="65">
        <v>1</v>
      </c>
      <c r="G30" s="66"/>
      <c r="H30" s="67" t="s">
        <v>2395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2696</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735</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2860</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outlineLevel="2" x14ac:dyDescent="0.25">
      <c r="A48" s="45"/>
      <c r="B48" s="54"/>
      <c r="C48" s="87">
        <f>INT($C$29)+2</f>
        <v>3</v>
      </c>
      <c r="D48" s="73"/>
      <c r="E48" s="70"/>
      <c r="F48" s="70"/>
      <c r="G48" s="73"/>
      <c r="H48" s="76" t="s">
        <v>191</v>
      </c>
      <c r="I48" s="76" t="s">
        <v>192</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480" t="s">
        <v>2861</v>
      </c>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25">
      <c r="A93" s="45"/>
      <c r="B93" s="54"/>
      <c r="C93" s="87">
        <f>INT($C$81)+2</f>
        <v>3</v>
      </c>
      <c r="D93" s="73"/>
      <c r="E93" s="70"/>
      <c r="F93" s="70"/>
      <c r="G93" s="73"/>
      <c r="H93" s="105"/>
      <c r="I93" s="106" t="s">
        <v>2318</v>
      </c>
      <c r="J93" s="107"/>
      <c r="K93" s="107"/>
      <c r="L93" s="106" t="s">
        <v>219</v>
      </c>
      <c r="M93" s="107"/>
      <c r="N93" s="107"/>
      <c r="O93" s="106" t="s">
        <v>220</v>
      </c>
      <c r="P93" s="107"/>
      <c r="Q93" s="107"/>
      <c r="R93" s="107"/>
      <c r="S93" s="107" t="s">
        <v>221</v>
      </c>
      <c r="T93" s="107"/>
      <c r="U93" s="107" t="s">
        <v>222</v>
      </c>
      <c r="V93" s="107"/>
      <c r="W93" s="106" t="s">
        <v>2828</v>
      </c>
      <c r="X93" s="107"/>
      <c r="Y93" s="107"/>
      <c r="Z93" s="107"/>
      <c r="AA93" s="107"/>
      <c r="AB93" s="107"/>
      <c r="AC93" s="76"/>
      <c r="AD93" s="76" t="s">
        <v>2827</v>
      </c>
      <c r="AE93" s="76"/>
      <c r="AF93" s="76"/>
      <c r="AG93" s="76"/>
      <c r="AH93" s="73"/>
      <c r="AI93" s="57"/>
      <c r="AJ93" s="45"/>
      <c r="AK93" s="45"/>
      <c r="AL93" s="45"/>
      <c r="AP93" s="473" t="s">
        <v>2294</v>
      </c>
      <c r="AV93" t="s">
        <v>2350</v>
      </c>
    </row>
    <row r="94" spans="1:57" outlineLevel="2" x14ac:dyDescent="0.25">
      <c r="A94" s="45"/>
      <c r="B94" s="54"/>
      <c r="C94" s="87">
        <f>INT($C$81)+2</f>
        <v>3</v>
      </c>
      <c r="D94" s="73"/>
      <c r="E94" s="70"/>
      <c r="F94" s="70"/>
      <c r="G94" s="73"/>
      <c r="H94" s="76"/>
      <c r="I94" s="95" t="s">
        <v>2432</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3" t="str">
        <f>"Calculated from "&amp;$AD$110</f>
        <v>Calculated from Inputs from Mecardo (Andrew Wood) Nov 2020</v>
      </c>
      <c r="AV94" t="s">
        <v>2351</v>
      </c>
    </row>
    <row r="95" spans="1:57" outlineLevel="3" x14ac:dyDescent="0.25">
      <c r="A95" s="45"/>
      <c r="B95" s="54"/>
      <c r="C95" s="87">
        <f t="shared" ref="C95:C108" si="5">INT($C$81)+3</f>
        <v>4</v>
      </c>
      <c r="D95" s="73"/>
      <c r="E95" s="70"/>
      <c r="F95" s="70" t="s">
        <v>232</v>
      </c>
      <c r="G95" s="73"/>
      <c r="H95" s="108" t="s">
        <v>2295</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2352</v>
      </c>
      <c r="AW95" s="160">
        <v>70</v>
      </c>
      <c r="AX95">
        <f>IFERROR(MIN(2,MATCH($AW95,i_woolp_mpg_range_w5,1)),1)-1</f>
        <v>1</v>
      </c>
      <c r="AY95" t="s">
        <v>2353</v>
      </c>
      <c r="AZ95" s="97">
        <v>50</v>
      </c>
      <c r="BA95">
        <f>IFERROR(MIN(2,MATCH($AZ95,i_woolp_fdprem_range_w5,1)),1)-1</f>
        <v>1</v>
      </c>
      <c r="BC95" s="328" t="s">
        <v>2434</v>
      </c>
      <c r="BD95" s="328"/>
      <c r="BE95" s="328"/>
    </row>
    <row r="96" spans="1:57"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2354</v>
      </c>
      <c r="AV96" s="336" t="s">
        <v>2355</v>
      </c>
      <c r="AW96" s="336" t="s">
        <v>2353</v>
      </c>
      <c r="AX96" s="345" t="s">
        <v>2359</v>
      </c>
      <c r="AY96" s="462" t="s">
        <v>2813</v>
      </c>
      <c r="BC96" s="334" t="s">
        <v>2433</v>
      </c>
      <c r="BD96" s="334" t="s">
        <v>2352</v>
      </c>
      <c r="BE96" s="334" t="s">
        <v>2353</v>
      </c>
    </row>
    <row r="97" spans="1:57"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59">
        <f t="shared" ref="AX97:AX109" ca="1" si="13">SUM($AV$97:$AV$108)*(1+$AW97)*$W97</f>
        <v>2106.5360000000001</v>
      </c>
      <c r="AY97" s="459">
        <f t="shared" ref="AY97:AY104" ca="1" si="14">(SUM($AV$97:$AV$108)*(1+$AW97)*$AN97*(1-i_wool_cost_pc)-i_wool_cost_kg)*$K$139</f>
        <v>1290.4952291409238</v>
      </c>
      <c r="BC97" s="4">
        <v>44551</v>
      </c>
      <c r="BD97">
        <v>60</v>
      </c>
      <c r="BE97">
        <v>85</v>
      </c>
    </row>
    <row r="98" spans="1:57"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8"/>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1138.1150853481711</v>
      </c>
    </row>
    <row r="99" spans="1:57"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1031.6686405635335</v>
      </c>
    </row>
    <row r="100" spans="1:57"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952.48593228393406</v>
      </c>
    </row>
    <row r="101" spans="1:57"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877.19633279580501</v>
      </c>
    </row>
    <row r="102" spans="1:57"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854.70813545992667</v>
      </c>
    </row>
    <row r="103" spans="1:57"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837.06413438198092</v>
      </c>
    </row>
    <row r="104" spans="1:57"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760.77906796457989</v>
      </c>
    </row>
    <row r="105" spans="1:57"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0">
        <f ca="1">(SUM($AV$97:$AV$108)*(1+$AW105)*$AN105*(1-i_wool_cost_pc)-i_wool_cost_kg)*$N$139</f>
        <v>534.76446991648197</v>
      </c>
    </row>
    <row r="106" spans="1:57"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0">
        <f ca="1">(SUM($AV$97:$AV$108)*(1+$AW106)*$AN106*(1-i_wool_cost_pc)-i_wool_cost_kg)*$N$139</f>
        <v>401.61527740851596</v>
      </c>
    </row>
    <row r="107" spans="1:57"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240</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0">
        <f ca="1">(SUM($AV$97:$AV$108)*(1+$AW107)*$AN107*(1-i_wool_cost_pc)-i_wool_cost_kg)*$N$139</f>
        <v>281.00408801134591</v>
      </c>
    </row>
    <row r="108" spans="1:57"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241</v>
      </c>
      <c r="AH108" s="73"/>
      <c r="AI108" s="57"/>
      <c r="AJ108" s="45"/>
      <c r="AK108" s="297"/>
      <c r="AL108" s="45"/>
      <c r="AN108" s="470">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0">
        <f ca="1">(SUM($AV$97:$AV$108)*(1+$AW108)*$AN108*(1-i_wool_cost_pc)-i_wool_cost_kg)*$N$139</f>
        <v>255.52031256004747</v>
      </c>
    </row>
    <row r="109" spans="1:57"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2">
        <f>MAX(-0.95,AD108+($H108-$H109)/($H107-$H108)*(AD108-AD107))</f>
        <v>-0.69000000000000017</v>
      </c>
      <c r="AE109" s="472">
        <f>MAX(-0.95,AE108+($H108-$H109)/($H107-$H108)*(AE108-AE107))</f>
        <v>-0.73000000000000009</v>
      </c>
      <c r="AF109" s="472">
        <f>MAX(-0.95,AF108+($H108-$H109)/($H107-$H108)*(AF108-AF107))</f>
        <v>-0.95</v>
      </c>
      <c r="AG109" s="76"/>
      <c r="AH109" s="73"/>
      <c r="AI109" s="57"/>
      <c r="AJ109" s="45"/>
      <c r="AK109" s="297"/>
      <c r="AL109" s="45"/>
      <c r="AN109" s="471">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69">
        <f t="shared" ca="1" si="13"/>
        <v>345.83786999999978</v>
      </c>
      <c r="AY109" s="461">
        <f ca="1">(SUM($AV$97:$AV$108)*(1+$AW109)*$AN109*(1-i_wool_cost_pc)-i_wool_cost_kg)*$N$139</f>
        <v>208.9801390764502</v>
      </c>
    </row>
    <row r="110" spans="1:57" outlineLevel="3" x14ac:dyDescent="0.25">
      <c r="A110" s="45"/>
      <c r="B110" s="54"/>
      <c r="C110" s="87">
        <f>INT($C$81+3)</f>
        <v>4</v>
      </c>
      <c r="D110" s="73"/>
      <c r="E110" s="70"/>
      <c r="F110" s="70"/>
      <c r="G110" s="73"/>
      <c r="H110" s="76" t="s">
        <v>242</v>
      </c>
      <c r="I110" s="97" t="s">
        <v>2431</v>
      </c>
      <c r="J110" s="97"/>
      <c r="K110" s="97"/>
      <c r="L110" s="126" t="s">
        <v>243</v>
      </c>
      <c r="M110" s="126"/>
      <c r="N110" s="126"/>
      <c r="O110" s="126" t="s">
        <v>244</v>
      </c>
      <c r="P110" s="126"/>
      <c r="Q110" s="126"/>
      <c r="R110" s="126"/>
      <c r="S110" s="126"/>
      <c r="T110" s="126"/>
      <c r="U110" s="126"/>
      <c r="V110" s="126"/>
      <c r="W110" s="126" t="s">
        <v>2296</v>
      </c>
      <c r="X110" s="126"/>
      <c r="Y110" s="126"/>
      <c r="Z110" s="126"/>
      <c r="AA110" s="126"/>
      <c r="AB110" s="126"/>
      <c r="AC110" s="76"/>
      <c r="AD110" s="126" t="s">
        <v>239</v>
      </c>
      <c r="AE110" s="126"/>
      <c r="AF110" s="126"/>
      <c r="AG110" s="76"/>
      <c r="AH110" s="73"/>
      <c r="AI110" s="57"/>
      <c r="AJ110" s="45"/>
      <c r="AK110" s="45"/>
      <c r="AL110" s="45"/>
    </row>
    <row r="111" spans="1:57"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2829</v>
      </c>
    </row>
    <row r="112" spans="1:57"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2831</v>
      </c>
    </row>
    <row r="113" spans="1:40" outlineLevel="3" x14ac:dyDescent="0.25">
      <c r="A113" s="45"/>
      <c r="B113" s="54"/>
      <c r="C113" s="87">
        <f>INT($C$81+3)</f>
        <v>4</v>
      </c>
      <c r="D113" s="73"/>
      <c r="E113" s="70"/>
      <c r="F113" s="70"/>
      <c r="G113" s="73"/>
      <c r="H113" s="76" t="s">
        <v>248</v>
      </c>
      <c r="I113" s="97">
        <v>70</v>
      </c>
      <c r="J113" s="76" t="s">
        <v>2317</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2830</v>
      </c>
    </row>
    <row r="114" spans="1:40" outlineLevel="3" x14ac:dyDescent="0.25">
      <c r="A114" s="45"/>
      <c r="B114" s="54"/>
      <c r="C114" s="87">
        <f>INT($C$81+3)</f>
        <v>4</v>
      </c>
      <c r="D114" s="73"/>
      <c r="E114" s="70"/>
      <c r="F114" s="70"/>
      <c r="G114" s="73"/>
      <c r="H114" s="76" t="s">
        <v>249</v>
      </c>
      <c r="I114" s="97">
        <v>50</v>
      </c>
      <c r="J114" s="76" t="s">
        <v>2819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25">
      <c r="A119" s="45"/>
      <c r="B119" s="54"/>
      <c r="C119" s="87">
        <f>INT($C$81)+2</f>
        <v>3</v>
      </c>
      <c r="D119" s="73"/>
      <c r="E119" s="70"/>
      <c r="F119" s="70"/>
      <c r="G119" s="73"/>
      <c r="H119" s="76" t="s">
        <v>2297</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2298</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25">
      <c r="A120" s="45"/>
      <c r="B120" s="54"/>
      <c r="C120" s="87">
        <f>INT($C$81+3)</f>
        <v>4</v>
      </c>
      <c r="D120" s="73"/>
      <c r="E120" s="70"/>
      <c r="F120" s="70"/>
      <c r="G120" s="73"/>
      <c r="H120" s="76"/>
      <c r="I120" s="78" t="s">
        <v>2299</v>
      </c>
      <c r="J120" s="116">
        <v>0.68</v>
      </c>
      <c r="K120" s="116">
        <v>0.55000000000000004</v>
      </c>
      <c r="L120" s="116">
        <v>0.5</v>
      </c>
      <c r="M120" s="116">
        <v>0.65</v>
      </c>
      <c r="N120" s="116">
        <v>0.65</v>
      </c>
      <c r="O120" s="131">
        <f>J120</f>
        <v>0.68</v>
      </c>
      <c r="P120" s="131">
        <v>0.4</v>
      </c>
      <c r="Q120" s="97" t="s">
        <v>2300</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25">
      <c r="A121" s="45"/>
      <c r="B121" s="54"/>
      <c r="C121" s="87">
        <f>INT($C$81+3)</f>
        <v>4</v>
      </c>
      <c r="D121" s="73"/>
      <c r="E121" s="70"/>
      <c r="F121" s="70"/>
      <c r="G121" s="73"/>
      <c r="H121" s="76"/>
      <c r="I121" s="78" t="s">
        <v>2301</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25">
      <c r="A122" s="45"/>
      <c r="B122" s="54"/>
      <c r="C122" s="87">
        <f>INT($C$81+3)</f>
        <v>4</v>
      </c>
      <c r="D122" s="73"/>
      <c r="E122" s="70"/>
      <c r="F122" s="70"/>
      <c r="G122" s="73"/>
      <c r="H122" s="76"/>
      <c r="I122" s="78" t="s">
        <v>2302</v>
      </c>
      <c r="J122" s="131">
        <v>0.82</v>
      </c>
      <c r="K122" s="131">
        <v>0.1</v>
      </c>
      <c r="L122" s="131">
        <v>3.3000000000000002E-2</v>
      </c>
      <c r="M122" s="131">
        <v>1.2999999999999999E-2</v>
      </c>
      <c r="N122" s="131">
        <v>3.3000000000000002E-2</v>
      </c>
      <c r="O122" s="131">
        <v>0</v>
      </c>
      <c r="P122" s="131">
        <v>3.3000000000000002E-2</v>
      </c>
      <c r="Q122" s="97" t="s">
        <v>2303</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25">
      <c r="A123" s="45"/>
      <c r="B123" s="54"/>
      <c r="C123" s="87">
        <f>INT($C$81+3)</f>
        <v>4</v>
      </c>
      <c r="D123" s="73"/>
      <c r="E123" s="70"/>
      <c r="F123" s="70"/>
      <c r="G123" s="73"/>
      <c r="H123" s="76"/>
      <c r="I123" s="78" t="s">
        <v>2304</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2305</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25">
      <c r="A124" s="45"/>
      <c r="B124" s="54"/>
      <c r="C124" s="87">
        <f>INT($C$81+3)</f>
        <v>4</v>
      </c>
      <c r="D124" s="73"/>
      <c r="E124" s="70"/>
      <c r="F124" s="70"/>
      <c r="G124" s="73"/>
      <c r="H124" s="76"/>
      <c r="I124" s="128" t="s">
        <v>2306</v>
      </c>
      <c r="J124" s="474">
        <v>0</v>
      </c>
      <c r="K124" s="99">
        <v>-1</v>
      </c>
      <c r="L124" s="99">
        <v>0.7</v>
      </c>
      <c r="M124" s="99">
        <v>0.4</v>
      </c>
      <c r="N124" s="99">
        <v>0.1</v>
      </c>
      <c r="O124" s="474">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25">
      <c r="A125" s="45"/>
      <c r="B125" s="54"/>
      <c r="C125" s="87">
        <f>INT($C$81)+2</f>
        <v>3</v>
      </c>
      <c r="D125" s="73"/>
      <c r="E125" s="70"/>
      <c r="F125" s="70"/>
      <c r="G125" s="73"/>
      <c r="H125" s="76" t="s">
        <v>2307</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25">
      <c r="A126" s="45"/>
      <c r="B126" s="54"/>
      <c r="C126" s="87">
        <f>INT($C$81+3)</f>
        <v>4</v>
      </c>
      <c r="D126" s="73"/>
      <c r="E126" s="70"/>
      <c r="F126" s="70"/>
      <c r="G126" s="73"/>
      <c r="H126" s="76"/>
      <c r="I126" s="78" t="s">
        <v>2301</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25">
      <c r="A127" s="45"/>
      <c r="B127" s="54"/>
      <c r="C127" s="87">
        <f>INT($C$81+3)</f>
        <v>4</v>
      </c>
      <c r="D127" s="73"/>
      <c r="E127" s="70"/>
      <c r="F127" s="70"/>
      <c r="G127" s="73"/>
      <c r="H127" s="76"/>
      <c r="I127" s="78" t="s">
        <v>2302</v>
      </c>
      <c r="J127" s="131">
        <v>0.85</v>
      </c>
      <c r="K127" s="131">
        <v>0.08</v>
      </c>
      <c r="L127" s="131">
        <v>0.03</v>
      </c>
      <c r="M127" s="131">
        <v>0.01</v>
      </c>
      <c r="N127" s="131">
        <v>2.8000000000000001E-2</v>
      </c>
      <c r="O127" s="131">
        <v>0</v>
      </c>
      <c r="P127" s="131">
        <v>2.8000000000000001E-2</v>
      </c>
      <c r="Q127" s="97" t="s">
        <v>2308</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25">
      <c r="A128" s="45"/>
      <c r="B128" s="54"/>
      <c r="C128" s="87">
        <f>INT($C$81+3)</f>
        <v>4</v>
      </c>
      <c r="D128" s="73"/>
      <c r="E128" s="70"/>
      <c r="F128" s="70"/>
      <c r="G128" s="73"/>
      <c r="H128" s="76"/>
      <c r="I128" s="78" t="s">
        <v>2304</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2305</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25">
      <c r="A129" s="45"/>
      <c r="B129" s="54"/>
      <c r="C129" s="87">
        <f>INT($C$81+3)</f>
        <v>4</v>
      </c>
      <c r="D129" s="73"/>
      <c r="E129" s="70"/>
      <c r="F129" s="70"/>
      <c r="G129" s="73"/>
      <c r="H129" s="76"/>
      <c r="I129" s="128" t="s">
        <v>2306</v>
      </c>
      <c r="J129" s="474">
        <v>0</v>
      </c>
      <c r="K129" s="99">
        <v>-2</v>
      </c>
      <c r="L129" s="99">
        <v>-0.6</v>
      </c>
      <c r="M129" s="99">
        <v>-0.5</v>
      </c>
      <c r="N129" s="99">
        <v>0</v>
      </c>
      <c r="O129" s="474">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25">
      <c r="A135" s="45"/>
      <c r="B135" s="54"/>
      <c r="C135" s="87">
        <f t="shared" si="25"/>
        <v>4</v>
      </c>
      <c r="D135" s="73"/>
      <c r="E135" s="70"/>
      <c r="F135" s="70"/>
      <c r="G135" s="73"/>
      <c r="H135" s="76" t="s">
        <v>2309</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25">
      <c r="A136" s="45"/>
      <c r="B136" s="54"/>
      <c r="C136" s="87">
        <f t="shared" si="25"/>
        <v>4</v>
      </c>
      <c r="D136" s="73"/>
      <c r="E136" s="70"/>
      <c r="F136" s="70"/>
      <c r="G136" s="73"/>
      <c r="H136" s="76" t="s">
        <v>2310</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25">
      <c r="A138" s="45"/>
      <c r="B138" s="54"/>
      <c r="C138" s="87">
        <f t="shared" si="25"/>
        <v>4</v>
      </c>
      <c r="D138" s="73"/>
      <c r="E138" s="70"/>
      <c r="F138" s="70"/>
      <c r="G138" s="73"/>
      <c r="H138" s="132" t="s">
        <v>2311</v>
      </c>
      <c r="I138" s="133"/>
      <c r="J138" s="133"/>
      <c r="K138" s="312">
        <f>SUM(K134:K137)</f>
        <v>0.4467741935483871</v>
      </c>
      <c r="L138" s="134"/>
      <c r="M138" s="76"/>
      <c r="N138" s="76" t="s">
        <v>2814</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25">
      <c r="A139" s="45"/>
      <c r="B139" s="54"/>
      <c r="C139" s="87">
        <f t="shared" si="25"/>
        <v>4</v>
      </c>
      <c r="D139" s="73"/>
      <c r="E139" s="70"/>
      <c r="F139" s="70"/>
      <c r="G139" s="73"/>
      <c r="H139" s="76" t="s">
        <v>2312</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25">
      <c r="A140" s="45"/>
      <c r="B140" s="54"/>
      <c r="C140" s="87">
        <f t="shared" si="25"/>
        <v>4</v>
      </c>
      <c r="D140" s="73"/>
      <c r="E140" s="70"/>
      <c r="F140" s="70"/>
      <c r="G140" s="73"/>
      <c r="H140" s="132" t="s">
        <v>2313</v>
      </c>
      <c r="I140" s="133"/>
      <c r="J140" s="133"/>
      <c r="K140" s="312">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2356</v>
      </c>
    </row>
    <row r="164" spans="1:49"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2680</v>
      </c>
      <c r="AG164" s="95"/>
      <c r="AH164" s="73"/>
      <c r="AI164" s="57"/>
      <c r="AJ164" s="45"/>
      <c r="AK164" s="45"/>
      <c r="AL164" s="45"/>
      <c r="AN164" t="s">
        <v>2818</v>
      </c>
    </row>
    <row r="165" spans="1:49"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2815</v>
      </c>
      <c r="S165" s="140" t="s">
        <v>2816</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2357</v>
      </c>
      <c r="AP165" t="s">
        <v>2358</v>
      </c>
      <c r="AQ165" t="s">
        <v>1257</v>
      </c>
      <c r="AR165" s="5" t="s">
        <v>2817</v>
      </c>
      <c r="AS165" s="466" t="s">
        <v>315</v>
      </c>
      <c r="AV165" t="s">
        <v>2402</v>
      </c>
    </row>
    <row r="166" spans="1:49"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0.2</v>
      </c>
      <c r="P166" s="145">
        <v>0.2</v>
      </c>
      <c r="Q166" s="145">
        <v>0</v>
      </c>
      <c r="R166" s="408">
        <v>4.76</v>
      </c>
      <c r="S166" s="463">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2403</v>
      </c>
    </row>
    <row r="170" spans="1:49"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2405</v>
      </c>
    </row>
    <row r="172" spans="1:49"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0.2</v>
      </c>
      <c r="P172" s="153">
        <v>0.2</v>
      </c>
      <c r="Q172" s="153">
        <v>-0.02</v>
      </c>
      <c r="R172" s="411">
        <v>2.81</v>
      </c>
      <c r="S172" s="464">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2404</v>
      </c>
    </row>
    <row r="173" spans="1:49"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0.2</v>
      </c>
      <c r="P173" s="172">
        <v>0.2</v>
      </c>
      <c r="Q173" s="172">
        <v>-0.02</v>
      </c>
      <c r="R173" s="414">
        <v>1.5</v>
      </c>
      <c r="S173" s="465">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2681</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2321</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2682</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305</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2683</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2683</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306</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307</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2684</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308</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2685</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309</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310</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325</v>
      </c>
      <c r="I251" s="190" t="s">
        <v>326</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329</v>
      </c>
      <c r="I253" s="190" t="s">
        <v>326</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330</v>
      </c>
      <c r="I255" s="190" t="s">
        <v>326</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333</v>
      </c>
      <c r="I261" s="190" t="s">
        <v>326</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334</v>
      </c>
      <c r="I263" s="190" t="s">
        <v>326</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2246</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80" t="s">
        <v>2251</v>
      </c>
      <c r="K300" s="280" t="s">
        <v>2247</v>
      </c>
      <c r="L300" s="280" t="s">
        <v>2248</v>
      </c>
      <c r="M300" s="76"/>
      <c r="N300" s="76" t="s">
        <v>2256</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2252</v>
      </c>
      <c r="K301" s="96" t="s">
        <v>2249</v>
      </c>
      <c r="L301" s="96" t="s">
        <v>2250</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2253</v>
      </c>
      <c r="I302" s="76"/>
      <c r="J302" s="97">
        <v>100000</v>
      </c>
      <c r="K302" s="97">
        <v>2000</v>
      </c>
      <c r="L302" s="349">
        <v>0.05</v>
      </c>
      <c r="M302" s="76"/>
      <c r="N302" s="76" t="s">
        <v>2257</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2245</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2316</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438</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439</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440</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441</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453</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2449</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2450</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411</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2259</v>
      </c>
      <c r="K374" s="236"/>
      <c r="L374" s="236"/>
      <c r="M374" s="72" t="s">
        <v>458</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4" t="s">
        <v>340</v>
      </c>
      <c r="O375" s="285"/>
      <c r="P375" s="284" t="s">
        <v>341</v>
      </c>
      <c r="Q375" s="285"/>
      <c r="R375" s="284" t="s">
        <v>463</v>
      </c>
      <c r="S375" s="285"/>
      <c r="T375" s="284" t="s">
        <v>342</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2258</v>
      </c>
      <c r="I376" s="72"/>
      <c r="J376" s="72">
        <v>0</v>
      </c>
      <c r="K376" s="72">
        <v>1</v>
      </c>
      <c r="L376" s="72">
        <v>2</v>
      </c>
      <c r="M376" s="72" t="s">
        <v>464</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2810</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470</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471</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472</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2376</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478</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479</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480</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2261</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2335</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2377</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63"/>
  <sheetViews>
    <sheetView tabSelected="1" topLeftCell="A6" zoomScale="80" zoomScaleNormal="80" workbookViewId="0">
      <pane xSplit="10" ySplit="37" topLeftCell="T43" activePane="bottomRight" state="frozen"/>
      <selection activeCell="A6" sqref="A6"/>
      <selection pane="topRight" activeCell="K6" sqref="K6"/>
      <selection pane="bottomLeft" activeCell="A54" sqref="A54"/>
      <selection pane="bottomRight" activeCell="U59" sqref="U59:AC59"/>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3">
        <v>45052.884836226898</v>
      </c>
      <c r="J11" s="487" t="s">
        <v>2867</v>
      </c>
      <c r="K11" s="488"/>
      <c r="L11" s="488"/>
      <c r="M11" s="488"/>
      <c r="N11" s="488"/>
      <c r="O11" s="488"/>
      <c r="P11" s="488"/>
      <c r="Q11" s="488"/>
      <c r="R11" s="488"/>
      <c r="S11" s="488"/>
      <c r="T11" s="488"/>
      <c r="U11" s="488"/>
      <c r="V11" s="488"/>
      <c r="W11" s="488"/>
      <c r="X11" s="488"/>
      <c r="Y11" s="488"/>
      <c r="Z11" s="389"/>
      <c r="AA11" s="389"/>
      <c r="AB11" s="390"/>
      <c r="AC11" s="326"/>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81">
        <v>45052.516087384298</v>
      </c>
      <c r="J12" s="489" t="s">
        <v>2864</v>
      </c>
      <c r="K12" s="490"/>
      <c r="L12" s="490"/>
      <c r="M12" s="490"/>
      <c r="N12" s="490"/>
      <c r="O12" s="490"/>
      <c r="P12" s="490"/>
      <c r="Q12" s="490"/>
      <c r="R12" s="490"/>
      <c r="S12" s="490"/>
      <c r="T12" s="490"/>
      <c r="U12" s="490"/>
      <c r="V12" s="490"/>
      <c r="W12" s="490"/>
      <c r="X12" s="490"/>
      <c r="Y12" s="490"/>
      <c r="Z12" s="391"/>
      <c r="AA12" s="391"/>
      <c r="AB12" s="392"/>
      <c r="AC12" s="32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47">
        <f>INT(MAX($C$39:$C$1352))+1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2322</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514</v>
      </c>
      <c r="AG36" s="253" t="s">
        <v>515</v>
      </c>
      <c r="AH36" s="55"/>
      <c r="AI36" s="57"/>
      <c r="AJ36" s="45"/>
      <c r="AK36" s="45"/>
      <c r="AL36" s="45"/>
    </row>
    <row r="37" spans="1:38" outlineLevel="4" x14ac:dyDescent="0.25">
      <c r="A37" s="45"/>
      <c r="B37" s="54"/>
      <c r="C37" s="47">
        <f>INT(MAX($C$39:$C$1352))+1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47">
        <f>INT(MAX($C$39:$C$1352))+1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outlineLevel="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outlineLevel="2" x14ac:dyDescent="0.25">
      <c r="A50" s="45"/>
      <c r="B50" s="54"/>
      <c r="C50" s="47">
        <f t="shared" si="0"/>
        <v>3</v>
      </c>
      <c r="D50" s="73"/>
      <c r="E50" s="70"/>
      <c r="F50" s="70"/>
      <c r="G50" s="73"/>
      <c r="H50" s="136" t="s">
        <v>530</v>
      </c>
      <c r="I50" s="96" t="s">
        <v>1506</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outlineLevel="2" x14ac:dyDescent="0.25">
      <c r="A57" s="45"/>
      <c r="B57" s="54"/>
      <c r="C57" s="47">
        <f t="shared" si="0"/>
        <v>3</v>
      </c>
      <c r="D57" s="73"/>
      <c r="E57" s="70"/>
      <c r="F57" s="70"/>
      <c r="G57" s="73"/>
      <c r="H57" s="76" t="s">
        <v>2650</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2399</v>
      </c>
      <c r="AE57" s="76"/>
      <c r="AF57" s="97">
        <v>1</v>
      </c>
      <c r="AG57" s="97">
        <v>1</v>
      </c>
      <c r="AH57" s="73"/>
      <c r="AI57" s="57"/>
      <c r="AJ57" s="45"/>
      <c r="AK57" s="45"/>
      <c r="AL57" s="45"/>
    </row>
    <row r="58" spans="1:38" outlineLevel="2" x14ac:dyDescent="0.25">
      <c r="A58" s="45"/>
      <c r="B58" s="54"/>
      <c r="C58" s="47">
        <f t="shared" si="0"/>
        <v>3</v>
      </c>
      <c r="D58" s="73"/>
      <c r="E58" s="70"/>
      <c r="F58" s="70"/>
      <c r="G58" s="73"/>
      <c r="H58" s="76" t="s">
        <v>2677</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2678</v>
      </c>
      <c r="AE58" s="76"/>
      <c r="AF58" s="97">
        <v>1</v>
      </c>
      <c r="AG58" s="97">
        <v>1</v>
      </c>
      <c r="AH58" s="73"/>
      <c r="AI58" s="57"/>
      <c r="AJ58" s="45"/>
      <c r="AK58" s="45"/>
      <c r="AL58" s="45"/>
    </row>
    <row r="59" spans="1:38" outlineLevel="2" x14ac:dyDescent="0.25">
      <c r="A59" s="45"/>
      <c r="B59" s="54"/>
      <c r="C59" s="47">
        <f t="shared" si="0"/>
        <v>3</v>
      </c>
      <c r="D59" s="73"/>
      <c r="E59" s="70"/>
      <c r="F59" s="70"/>
      <c r="G59" s="73"/>
      <c r="H59" s="76" t="s">
        <v>2485</v>
      </c>
      <c r="I59" s="96" t="s">
        <v>2486</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2647</v>
      </c>
      <c r="AE59" s="76"/>
      <c r="AF59" s="97">
        <v>1</v>
      </c>
      <c r="AG59" s="97">
        <v>1</v>
      </c>
      <c r="AH59" s="73"/>
      <c r="AI59" s="57"/>
      <c r="AJ59" s="45"/>
      <c r="AK59" s="45"/>
      <c r="AL59" s="45"/>
    </row>
    <row r="60" spans="1:38" outlineLevel="2" x14ac:dyDescent="0.25">
      <c r="A60" s="45"/>
      <c r="B60" s="54"/>
      <c r="C60" s="47">
        <f t="shared" si="0"/>
        <v>3</v>
      </c>
      <c r="D60" s="73"/>
      <c r="E60" s="70"/>
      <c r="F60" s="70"/>
      <c r="G60" s="73"/>
      <c r="H60" s="76" t="s">
        <v>537</v>
      </c>
      <c r="I60" s="96" t="s">
        <v>120</v>
      </c>
      <c r="J60" s="388" t="s">
        <v>2381</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outlineLevel="2" x14ac:dyDescent="0.25">
      <c r="A63" s="45"/>
      <c r="B63" s="54"/>
      <c r="C63" s="47">
        <f t="shared" si="0"/>
        <v>3</v>
      </c>
      <c r="D63" s="73"/>
      <c r="E63" s="70"/>
      <c r="F63" s="70"/>
      <c r="G63" s="73"/>
      <c r="H63" s="136" t="s">
        <v>2372</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2866</v>
      </c>
      <c r="AE63" s="76"/>
      <c r="AF63" s="97">
        <v>1</v>
      </c>
      <c r="AG63" s="97">
        <v>1</v>
      </c>
      <c r="AH63" s="73"/>
      <c r="AI63" s="57"/>
      <c r="AJ63" s="45"/>
      <c r="AK63" s="45"/>
      <c r="AL63" s="45"/>
    </row>
    <row r="64" spans="1:38" outlineLevel="2" x14ac:dyDescent="0.25">
      <c r="A64" s="45"/>
      <c r="B64" s="54"/>
      <c r="C64" s="47">
        <f t="shared" si="0"/>
        <v>3</v>
      </c>
      <c r="D64" s="73"/>
      <c r="E64" s="70"/>
      <c r="F64" s="70"/>
      <c r="G64" s="73"/>
      <c r="H64" s="136" t="s">
        <v>2865</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2866</v>
      </c>
      <c r="AE64" s="76"/>
      <c r="AF64" s="97">
        <v>1</v>
      </c>
      <c r="AG64" s="97">
        <v>1</v>
      </c>
      <c r="AH64" s="73"/>
      <c r="AI64" s="57"/>
      <c r="AJ64" s="45"/>
      <c r="AK64" s="45"/>
      <c r="AL64" s="45"/>
    </row>
    <row r="65" spans="1:38" outlineLevel="2" x14ac:dyDescent="0.25">
      <c r="A65" s="45"/>
      <c r="B65" s="54"/>
      <c r="C65" s="47">
        <f t="shared" si="0"/>
        <v>3</v>
      </c>
      <c r="D65" s="73"/>
      <c r="E65" s="70"/>
      <c r="F65" s="70"/>
      <c r="G65" s="73"/>
      <c r="H65" s="136" t="s">
        <v>2374</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2866</v>
      </c>
      <c r="AE65" s="76"/>
      <c r="AF65" s="97">
        <v>1</v>
      </c>
      <c r="AG65" s="97">
        <v>1</v>
      </c>
      <c r="AH65" s="73"/>
      <c r="AI65" s="57"/>
      <c r="AJ65" s="45"/>
      <c r="AK65" s="45"/>
      <c r="AL65" s="45"/>
    </row>
    <row r="66" spans="1:38" outlineLevel="2" x14ac:dyDescent="0.25">
      <c r="A66" s="45"/>
      <c r="B66" s="54"/>
      <c r="C66" s="47">
        <f t="shared" si="0"/>
        <v>3</v>
      </c>
      <c r="D66" s="73"/>
      <c r="E66" s="70"/>
      <c r="F66" s="70"/>
      <c r="G66" s="73"/>
      <c r="H66" s="136" t="s">
        <v>2373</v>
      </c>
      <c r="I66" s="96" t="s">
        <v>2334</v>
      </c>
      <c r="J66" s="96"/>
      <c r="K66" s="76"/>
      <c r="L66" s="76"/>
      <c r="M66" s="76"/>
      <c r="N66" s="76"/>
      <c r="O66" s="76"/>
      <c r="P66" s="76"/>
      <c r="Q66" s="76"/>
      <c r="R66" s="76"/>
      <c r="S66" s="76"/>
      <c r="T66" s="76"/>
      <c r="U66" s="266">
        <v>0.03</v>
      </c>
      <c r="V66" s="266">
        <v>0.03</v>
      </c>
      <c r="W66" s="266">
        <v>0.03</v>
      </c>
      <c r="X66" s="266">
        <v>0.03</v>
      </c>
      <c r="Y66" s="266">
        <v>0.03</v>
      </c>
      <c r="Z66" s="266">
        <v>0.03</v>
      </c>
      <c r="AA66" s="266">
        <v>0.03</v>
      </c>
      <c r="AB66" s="266">
        <v>0.03</v>
      </c>
      <c r="AC66" s="76"/>
      <c r="AD66" s="97" t="s">
        <v>524</v>
      </c>
      <c r="AE66" s="76"/>
      <c r="AF66" s="97">
        <v>1</v>
      </c>
      <c r="AG66" s="97">
        <v>1</v>
      </c>
      <c r="AH66" s="73"/>
      <c r="AI66" s="57"/>
      <c r="AJ66" s="45"/>
      <c r="AK66" s="45"/>
      <c r="AL66" s="45"/>
    </row>
    <row r="67" spans="1:38"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outlineLevel="2" x14ac:dyDescent="0.25">
      <c r="A68" s="45"/>
      <c r="B68" s="54"/>
      <c r="C68" s="47">
        <f t="shared" si="0"/>
        <v>3</v>
      </c>
      <c r="D68" s="73"/>
      <c r="E68" s="70"/>
      <c r="F68" s="70"/>
      <c r="G68" s="73"/>
      <c r="H68" s="76" t="s">
        <v>2320</v>
      </c>
      <c r="I68" s="96" t="s">
        <v>120</v>
      </c>
      <c r="J68" s="388" t="s">
        <v>2380</v>
      </c>
      <c r="K68" s="76"/>
      <c r="L68" s="76"/>
      <c r="M68" s="76"/>
      <c r="N68" s="76"/>
      <c r="O68" s="76"/>
      <c r="P68" s="76"/>
      <c r="Q68" s="76"/>
      <c r="R68" s="76"/>
      <c r="S68" s="76"/>
      <c r="T68" s="76"/>
      <c r="U68" s="123">
        <v>0</v>
      </c>
      <c r="V68" s="259">
        <f t="shared" ref="V68:AB75" si="8">U68</f>
        <v>0</v>
      </c>
      <c r="W68" s="259">
        <f t="shared" si="8"/>
        <v>0</v>
      </c>
      <c r="X68" s="258">
        <f t="shared" si="8"/>
        <v>0</v>
      </c>
      <c r="Y68" s="258">
        <f t="shared" si="8"/>
        <v>0</v>
      </c>
      <c r="Z68" s="258">
        <f t="shared" si="8"/>
        <v>0</v>
      </c>
      <c r="AA68" s="258">
        <f t="shared" si="8"/>
        <v>0</v>
      </c>
      <c r="AB68" s="258">
        <f t="shared" si="8"/>
        <v>0</v>
      </c>
      <c r="AC68" s="76"/>
      <c r="AD68" s="76"/>
      <c r="AE68" s="76"/>
      <c r="AF68" s="97">
        <v>1</v>
      </c>
      <c r="AG68" s="97">
        <v>1</v>
      </c>
      <c r="AH68" s="73"/>
      <c r="AI68" s="57"/>
      <c r="AJ68" s="45"/>
      <c r="AK68" s="45"/>
      <c r="AL68" s="45"/>
    </row>
    <row r="69" spans="1:38" outlineLevel="2" x14ac:dyDescent="0.25">
      <c r="A69" s="45"/>
      <c r="B69" s="54"/>
      <c r="C69" s="47">
        <f t="shared" si="0"/>
        <v>3</v>
      </c>
      <c r="D69" s="73"/>
      <c r="E69" s="70"/>
      <c r="F69" s="70">
        <v>0</v>
      </c>
      <c r="G69" s="73"/>
      <c r="H69" s="76" t="s">
        <v>2704</v>
      </c>
      <c r="I69" s="96" t="s">
        <v>120</v>
      </c>
      <c r="J69" s="96"/>
      <c r="K69" s="76"/>
      <c r="L69" s="76"/>
      <c r="M69" s="76"/>
      <c r="N69" s="76"/>
      <c r="O69" s="76"/>
      <c r="P69" s="76"/>
      <c r="Q69" s="76"/>
      <c r="R69" s="76"/>
      <c r="S69" s="76"/>
      <c r="T69" s="76"/>
      <c r="U69" s="260">
        <f>0.96^$F69*(1-0.96)/(1-0.96^$T$67)*($F69&lt;$T$67)*(1-$U$68)</f>
        <v>0.16093178091915078</v>
      </c>
      <c r="V69" s="259">
        <f t="shared" si="8"/>
        <v>0.16093178091915078</v>
      </c>
      <c r="W69" s="259">
        <f t="shared" si="8"/>
        <v>0.16093178091915078</v>
      </c>
      <c r="X69" s="258">
        <f t="shared" si="8"/>
        <v>0.16093178091915078</v>
      </c>
      <c r="Y69" s="258">
        <f t="shared" si="8"/>
        <v>0.16093178091915078</v>
      </c>
      <c r="Z69" s="258">
        <f t="shared" si="8"/>
        <v>0.16093178091915078</v>
      </c>
      <c r="AA69" s="258">
        <f t="shared" si="8"/>
        <v>0.16093178091915078</v>
      </c>
      <c r="AB69" s="258">
        <f t="shared" si="8"/>
        <v>0.16093178091915078</v>
      </c>
      <c r="AC69" s="76"/>
      <c r="AD69" s="76"/>
      <c r="AE69" s="76"/>
      <c r="AF69" s="97">
        <v>1</v>
      </c>
      <c r="AG69" s="97">
        <v>1</v>
      </c>
      <c r="AH69" s="73"/>
      <c r="AI69" s="57"/>
      <c r="AJ69" s="45"/>
      <c r="AK69" s="45"/>
      <c r="AL69" s="45"/>
    </row>
    <row r="70" spans="1:38"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9">0.96^$F70*(1-0.96)/(1-0.96^$T$67)*($F70&lt;$T$67)*(1-$U$68)</f>
        <v>0.15449450968238473</v>
      </c>
      <c r="V70" s="259">
        <f t="shared" si="8"/>
        <v>0.15449450968238473</v>
      </c>
      <c r="W70" s="259">
        <f t="shared" si="8"/>
        <v>0.15449450968238473</v>
      </c>
      <c r="X70" s="258">
        <f t="shared" si="8"/>
        <v>0.15449450968238473</v>
      </c>
      <c r="Y70" s="258">
        <f t="shared" si="8"/>
        <v>0.15449450968238473</v>
      </c>
      <c r="Z70" s="258">
        <f t="shared" si="8"/>
        <v>0.15449450968238473</v>
      </c>
      <c r="AA70" s="258">
        <f t="shared" si="8"/>
        <v>0.15449450968238473</v>
      </c>
      <c r="AB70" s="258">
        <f t="shared" si="8"/>
        <v>0.15449450968238473</v>
      </c>
      <c r="AC70" s="76"/>
      <c r="AD70" s="76"/>
      <c r="AE70" s="76"/>
      <c r="AF70" s="97">
        <v>1</v>
      </c>
      <c r="AG70" s="97">
        <v>1</v>
      </c>
      <c r="AH70" s="73"/>
      <c r="AI70" s="57"/>
      <c r="AJ70" s="45"/>
      <c r="AK70" s="45"/>
      <c r="AL70" s="45"/>
    </row>
    <row r="71" spans="1:38"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9"/>
        <v>0.14831472929508935</v>
      </c>
      <c r="V71" s="259">
        <f t="shared" si="8"/>
        <v>0.14831472929508935</v>
      </c>
      <c r="W71" s="259">
        <f t="shared" si="8"/>
        <v>0.14831472929508935</v>
      </c>
      <c r="X71" s="258">
        <f t="shared" si="8"/>
        <v>0.14831472929508935</v>
      </c>
      <c r="Y71" s="258">
        <f t="shared" si="8"/>
        <v>0.14831472929508935</v>
      </c>
      <c r="Z71" s="258">
        <f t="shared" si="8"/>
        <v>0.14831472929508935</v>
      </c>
      <c r="AA71" s="258">
        <f t="shared" si="8"/>
        <v>0.14831472929508935</v>
      </c>
      <c r="AB71" s="258">
        <f t="shared" si="8"/>
        <v>0.14831472929508935</v>
      </c>
      <c r="AC71" s="76"/>
      <c r="AD71" s="76"/>
      <c r="AE71" s="76"/>
      <c r="AF71" s="97">
        <v>1</v>
      </c>
      <c r="AG71" s="97">
        <v>1</v>
      </c>
      <c r="AH71" s="73"/>
      <c r="AI71" s="57"/>
      <c r="AJ71" s="45"/>
      <c r="AK71" s="45"/>
      <c r="AL71" s="45"/>
    </row>
    <row r="72" spans="1:38"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9"/>
        <v>0.14238214012328579</v>
      </c>
      <c r="V72" s="259">
        <f t="shared" si="8"/>
        <v>0.14238214012328579</v>
      </c>
      <c r="W72" s="259">
        <f t="shared" si="8"/>
        <v>0.14238214012328579</v>
      </c>
      <c r="X72" s="258">
        <f t="shared" si="8"/>
        <v>0.14238214012328579</v>
      </c>
      <c r="Y72" s="258">
        <f t="shared" si="8"/>
        <v>0.14238214012328579</v>
      </c>
      <c r="Z72" s="258">
        <f t="shared" si="8"/>
        <v>0.14238214012328579</v>
      </c>
      <c r="AA72" s="258">
        <f t="shared" si="8"/>
        <v>0.14238214012328579</v>
      </c>
      <c r="AB72" s="258">
        <f t="shared" si="8"/>
        <v>0.14238214012328579</v>
      </c>
      <c r="AC72" s="76"/>
      <c r="AD72" s="76"/>
      <c r="AE72" s="76"/>
      <c r="AF72" s="97">
        <v>1</v>
      </c>
      <c r="AG72" s="97">
        <v>1</v>
      </c>
      <c r="AH72" s="73"/>
      <c r="AI72" s="57"/>
      <c r="AJ72" s="45"/>
      <c r="AK72" s="45"/>
      <c r="AL72" s="45"/>
    </row>
    <row r="73" spans="1:38"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9"/>
        <v>0.13668685451835433</v>
      </c>
      <c r="V73" s="259">
        <f t="shared" si="8"/>
        <v>0.13668685451835433</v>
      </c>
      <c r="W73" s="259">
        <f t="shared" si="8"/>
        <v>0.13668685451835433</v>
      </c>
      <c r="X73" s="258">
        <f t="shared" si="8"/>
        <v>0.13668685451835433</v>
      </c>
      <c r="Y73" s="258">
        <f t="shared" si="8"/>
        <v>0.13668685451835433</v>
      </c>
      <c r="Z73" s="258">
        <f t="shared" si="8"/>
        <v>0.13668685451835433</v>
      </c>
      <c r="AA73" s="258">
        <f t="shared" si="8"/>
        <v>0.13668685451835433</v>
      </c>
      <c r="AB73" s="258">
        <f t="shared" si="8"/>
        <v>0.13668685451835433</v>
      </c>
      <c r="AC73" s="76"/>
      <c r="AD73" s="76"/>
      <c r="AE73" s="76"/>
      <c r="AF73" s="97">
        <v>1</v>
      </c>
      <c r="AG73" s="97">
        <v>1</v>
      </c>
      <c r="AH73" s="73"/>
      <c r="AI73" s="57"/>
      <c r="AJ73" s="45"/>
      <c r="AK73" s="45"/>
      <c r="AL73" s="45"/>
    </row>
    <row r="74" spans="1:38"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9"/>
        <v>0.13121938033762018</v>
      </c>
      <c r="V74" s="259">
        <f t="shared" si="8"/>
        <v>0.13121938033762018</v>
      </c>
      <c r="W74" s="259">
        <f t="shared" si="8"/>
        <v>0.13121938033762018</v>
      </c>
      <c r="X74" s="258">
        <f t="shared" si="8"/>
        <v>0.13121938033762018</v>
      </c>
      <c r="Y74" s="258">
        <f t="shared" si="8"/>
        <v>0.13121938033762018</v>
      </c>
      <c r="Z74" s="258">
        <f t="shared" si="8"/>
        <v>0.13121938033762018</v>
      </c>
      <c r="AA74" s="258">
        <f t="shared" si="8"/>
        <v>0.13121938033762018</v>
      </c>
      <c r="AB74" s="258">
        <f t="shared" si="8"/>
        <v>0.13121938033762018</v>
      </c>
      <c r="AC74" s="76"/>
      <c r="AD74" s="76"/>
      <c r="AE74" s="76"/>
      <c r="AF74" s="97">
        <v>1</v>
      </c>
      <c r="AG74" s="97">
        <v>1</v>
      </c>
      <c r="AH74" s="73"/>
      <c r="AI74" s="57"/>
      <c r="AJ74" s="45"/>
      <c r="AK74" s="45"/>
      <c r="AL74" s="45"/>
    </row>
    <row r="75" spans="1:38"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9"/>
        <v>0.12597060512411537</v>
      </c>
      <c r="V75" s="259">
        <f t="shared" si="8"/>
        <v>0.12597060512411537</v>
      </c>
      <c r="W75" s="259">
        <f t="shared" si="8"/>
        <v>0.12597060512411537</v>
      </c>
      <c r="X75" s="258">
        <f t="shared" si="8"/>
        <v>0.12597060512411537</v>
      </c>
      <c r="Y75" s="258">
        <f t="shared" si="8"/>
        <v>0.12597060512411537</v>
      </c>
      <c r="Z75" s="258">
        <f t="shared" si="8"/>
        <v>0.12597060512411537</v>
      </c>
      <c r="AA75" s="258">
        <f t="shared" si="8"/>
        <v>0.12597060512411537</v>
      </c>
      <c r="AB75" s="258">
        <f t="shared" si="8"/>
        <v>0.12597060512411537</v>
      </c>
      <c r="AC75" s="76"/>
      <c r="AD75" s="76"/>
      <c r="AE75" s="76"/>
      <c r="AF75" s="97">
        <v>1</v>
      </c>
      <c r="AG75" s="97">
        <v>1</v>
      </c>
      <c r="AH75" s="73"/>
      <c r="AI75" s="57"/>
      <c r="AJ75" s="45"/>
      <c r="AK75" s="45"/>
      <c r="AL75" s="45"/>
    </row>
    <row r="76" spans="1:38" outlineLevel="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0">U77</f>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0"/>
        <v>15</v>
      </c>
      <c r="V79" s="261">
        <f t="shared" si="10"/>
        <v>15</v>
      </c>
      <c r="W79" s="261">
        <f t="shared" si="10"/>
        <v>15</v>
      </c>
      <c r="X79" s="261">
        <f t="shared" si="10"/>
        <v>15</v>
      </c>
      <c r="Y79" s="261">
        <f t="shared" si="10"/>
        <v>15</v>
      </c>
      <c r="Z79" s="261">
        <f t="shared" si="10"/>
        <v>15</v>
      </c>
      <c r="AA79" s="261">
        <f t="shared" si="10"/>
        <v>15</v>
      </c>
      <c r="AB79" s="261">
        <f t="shared" si="10"/>
        <v>15</v>
      </c>
      <c r="AC79" s="76"/>
      <c r="AD79" s="76"/>
      <c r="AE79" s="76"/>
      <c r="AF79" s="97">
        <v>1</v>
      </c>
      <c r="AG79" s="97">
        <v>1</v>
      </c>
      <c r="AH79" s="73"/>
      <c r="AI79" s="57"/>
      <c r="AJ79" s="45"/>
      <c r="AK79" s="45"/>
      <c r="AL79" s="45"/>
    </row>
    <row r="80" spans="1:38"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outlineLevel="2" x14ac:dyDescent="0.25">
      <c r="A84" s="45"/>
      <c r="B84" s="54"/>
      <c r="C84" s="47">
        <f t="shared" si="0"/>
        <v>3</v>
      </c>
      <c r="D84" s="73"/>
      <c r="E84" s="70"/>
      <c r="F84" s="70"/>
      <c r="G84" s="73"/>
      <c r="H84" s="76" t="s">
        <v>2393</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0"/>
        <v>3</v>
      </c>
      <c r="D85" s="73"/>
      <c r="E85" s="70"/>
      <c r="F85" s="70"/>
      <c r="G85" s="73"/>
      <c r="H85" s="76" t="s">
        <v>2406</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1">U85</f>
        <v>0</v>
      </c>
      <c r="V86" s="261">
        <f t="shared" si="11"/>
        <v>0</v>
      </c>
      <c r="W86" s="261">
        <f t="shared" si="11"/>
        <v>0</v>
      </c>
      <c r="X86" s="261">
        <f t="shared" si="11"/>
        <v>0</v>
      </c>
      <c r="Y86" s="261">
        <f t="shared" si="11"/>
        <v>0</v>
      </c>
      <c r="Z86" s="261">
        <f t="shared" si="11"/>
        <v>0</v>
      </c>
      <c r="AA86" s="261">
        <f t="shared" si="11"/>
        <v>0</v>
      </c>
      <c r="AB86" s="261">
        <f t="shared" si="11"/>
        <v>0</v>
      </c>
      <c r="AC86" s="76"/>
      <c r="AD86" s="76"/>
      <c r="AE86" s="76"/>
      <c r="AF86" s="97">
        <v>1</v>
      </c>
      <c r="AG86" s="97">
        <v>1</v>
      </c>
      <c r="AH86" s="73"/>
      <c r="AI86" s="57"/>
      <c r="AJ86" s="45"/>
      <c r="AK86" s="45"/>
      <c r="AL86" s="45"/>
    </row>
    <row r="87" spans="1:38"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2">U86</f>
        <v>0</v>
      </c>
      <c r="V87" s="261">
        <f t="shared" si="12"/>
        <v>0</v>
      </c>
      <c r="W87" s="261">
        <f t="shared" si="12"/>
        <v>0</v>
      </c>
      <c r="X87" s="261">
        <f t="shared" si="12"/>
        <v>0</v>
      </c>
      <c r="Y87" s="261">
        <f t="shared" si="12"/>
        <v>0</v>
      </c>
      <c r="Z87" s="261">
        <f t="shared" si="12"/>
        <v>0</v>
      </c>
      <c r="AA87" s="261">
        <f t="shared" si="12"/>
        <v>0</v>
      </c>
      <c r="AB87" s="261">
        <f t="shared" si="12"/>
        <v>0</v>
      </c>
      <c r="AC87" s="76"/>
      <c r="AD87" s="76"/>
      <c r="AE87" s="76"/>
      <c r="AF87" s="97">
        <v>1</v>
      </c>
      <c r="AG87" s="97">
        <v>1</v>
      </c>
      <c r="AH87" s="73"/>
      <c r="AI87" s="57"/>
      <c r="AJ87" s="45"/>
      <c r="AK87" s="45"/>
      <c r="AL87" s="45"/>
    </row>
    <row r="88" spans="1:38"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3">V77</f>
        <v>15</v>
      </c>
      <c r="W88" s="261">
        <f t="shared" si="13"/>
        <v>15</v>
      </c>
      <c r="X88" s="261">
        <f t="shared" si="13"/>
        <v>15</v>
      </c>
      <c r="Y88" s="261">
        <f t="shared" si="13"/>
        <v>15</v>
      </c>
      <c r="Z88" s="261">
        <f t="shared" si="13"/>
        <v>15</v>
      </c>
      <c r="AA88" s="261">
        <f t="shared" si="13"/>
        <v>15</v>
      </c>
      <c r="AB88" s="261">
        <f t="shared" si="13"/>
        <v>15</v>
      </c>
      <c r="AC88" s="76"/>
      <c r="AD88" s="76"/>
      <c r="AE88" s="76"/>
      <c r="AF88" s="97">
        <v>1</v>
      </c>
      <c r="AG88" s="97">
        <v>1</v>
      </c>
      <c r="AH88" s="73"/>
      <c r="AI88" s="57"/>
      <c r="AJ88" s="45"/>
      <c r="AK88" s="45"/>
      <c r="AL88" s="45"/>
    </row>
    <row r="89" spans="1:38"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outlineLevel="2" x14ac:dyDescent="0.25">
      <c r="A92" s="45"/>
      <c r="B92" s="54"/>
      <c r="C92" s="47">
        <f t="shared" si="0"/>
        <v>3</v>
      </c>
      <c r="D92" s="73"/>
      <c r="E92" s="70"/>
      <c r="F92" s="70"/>
      <c r="G92" s="73"/>
      <c r="H92" s="76" t="s">
        <v>2393</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outlineLevel="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2" x14ac:dyDescent="0.25">
      <c r="A96" s="45"/>
      <c r="B96" s="54"/>
      <c r="C96" s="47">
        <f t="shared" si="0"/>
        <v>3</v>
      </c>
      <c r="D96" s="73"/>
      <c r="E96" s="70"/>
      <c r="F96" s="70"/>
      <c r="G96" s="73"/>
      <c r="H96" s="136" t="s">
        <v>558</v>
      </c>
      <c r="I96" s="96" t="s">
        <v>2338</v>
      </c>
      <c r="J96" s="96"/>
      <c r="K96" s="76"/>
      <c r="L96" s="76"/>
      <c r="M96" s="76"/>
      <c r="N96" s="76"/>
      <c r="O96" s="76"/>
      <c r="P96" s="76"/>
      <c r="Q96" s="76"/>
      <c r="R96" s="76"/>
      <c r="S96" s="76"/>
      <c r="T96" s="76"/>
      <c r="U96" s="118">
        <v>0.45</v>
      </c>
      <c r="V96" s="118">
        <v>0.45</v>
      </c>
      <c r="W96" s="118">
        <v>0.45</v>
      </c>
      <c r="X96" s="316">
        <f t="shared" ref="X96:AB99" si="14">W96</f>
        <v>0.45</v>
      </c>
      <c r="Y96" s="316">
        <f t="shared" si="14"/>
        <v>0.45</v>
      </c>
      <c r="Z96" s="316">
        <f t="shared" si="14"/>
        <v>0.45</v>
      </c>
      <c r="AA96" s="316">
        <f t="shared" si="14"/>
        <v>0.45</v>
      </c>
      <c r="AB96" s="316">
        <f t="shared" si="14"/>
        <v>0.45</v>
      </c>
      <c r="AC96" s="76"/>
      <c r="AD96" s="76"/>
      <c r="AE96" s="76"/>
      <c r="AF96" s="97">
        <v>1</v>
      </c>
      <c r="AG96" s="97">
        <v>1</v>
      </c>
      <c r="AH96" s="73"/>
      <c r="AI96" s="57"/>
      <c r="AJ96" s="45"/>
      <c r="AK96" s="45"/>
      <c r="AL96" s="45"/>
    </row>
    <row r="97" spans="1:38" outlineLevel="2" x14ac:dyDescent="0.25">
      <c r="A97" s="45"/>
      <c r="B97" s="54"/>
      <c r="C97" s="47">
        <f t="shared" si="0"/>
        <v>3</v>
      </c>
      <c r="D97" s="73"/>
      <c r="E97" s="70"/>
      <c r="F97" s="70"/>
      <c r="G97" s="73"/>
      <c r="H97" s="136" t="s">
        <v>559</v>
      </c>
      <c r="I97" s="96" t="s">
        <v>2339</v>
      </c>
      <c r="J97" s="96"/>
      <c r="K97" s="76"/>
      <c r="L97" s="76"/>
      <c r="M97" s="76"/>
      <c r="N97" s="76"/>
      <c r="O97" s="76"/>
      <c r="P97" s="76"/>
      <c r="Q97" s="76"/>
      <c r="R97" s="76"/>
      <c r="S97" s="76"/>
      <c r="T97" s="76"/>
      <c r="U97" s="118">
        <v>0.15</v>
      </c>
      <c r="V97" s="118">
        <v>0.15</v>
      </c>
      <c r="W97" s="118">
        <v>0.15</v>
      </c>
      <c r="X97" s="316">
        <f t="shared" si="14"/>
        <v>0.15</v>
      </c>
      <c r="Y97" s="316">
        <f t="shared" si="14"/>
        <v>0.15</v>
      </c>
      <c r="Z97" s="316">
        <f t="shared" si="14"/>
        <v>0.15</v>
      </c>
      <c r="AA97" s="316">
        <f t="shared" si="14"/>
        <v>0.15</v>
      </c>
      <c r="AB97" s="316">
        <f t="shared" si="14"/>
        <v>0.15</v>
      </c>
      <c r="AC97" s="76"/>
      <c r="AD97" s="76"/>
      <c r="AE97" s="76"/>
      <c r="AF97" s="97">
        <v>1</v>
      </c>
      <c r="AG97" s="97">
        <v>1</v>
      </c>
      <c r="AH97" s="73"/>
      <c r="AI97" s="57"/>
      <c r="AJ97" s="45"/>
      <c r="AK97" s="45"/>
      <c r="AL97" s="45"/>
    </row>
    <row r="98" spans="1:38"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4"/>
        <v>19</v>
      </c>
      <c r="Y98" s="263">
        <f t="shared" si="14"/>
        <v>19</v>
      </c>
      <c r="Z98" s="263">
        <f t="shared" si="14"/>
        <v>19</v>
      </c>
      <c r="AA98" s="263">
        <f t="shared" si="14"/>
        <v>19</v>
      </c>
      <c r="AB98" s="263">
        <f t="shared" si="14"/>
        <v>19</v>
      </c>
      <c r="AC98" s="76"/>
      <c r="AD98" s="76"/>
      <c r="AE98" s="76"/>
      <c r="AF98" s="97">
        <v>1</v>
      </c>
      <c r="AG98" s="97">
        <v>1</v>
      </c>
      <c r="AH98" s="73"/>
      <c r="AI98" s="57"/>
      <c r="AJ98" s="45"/>
      <c r="AK98" s="45"/>
      <c r="AL98" s="45"/>
    </row>
    <row r="99" spans="1:38"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4"/>
        <v>2.5</v>
      </c>
      <c r="Y99" s="263">
        <f t="shared" si="14"/>
        <v>2.5</v>
      </c>
      <c r="Z99" s="263">
        <f t="shared" si="14"/>
        <v>2.5</v>
      </c>
      <c r="AA99" s="263">
        <f t="shared" si="14"/>
        <v>2.5</v>
      </c>
      <c r="AB99" s="263">
        <f t="shared" si="14"/>
        <v>2.5</v>
      </c>
      <c r="AC99" s="76"/>
      <c r="AD99" s="76"/>
      <c r="AE99" s="76"/>
      <c r="AF99" s="97">
        <v>1</v>
      </c>
      <c r="AG99" s="97">
        <v>1</v>
      </c>
      <c r="AH99" s="73"/>
      <c r="AI99" s="57"/>
      <c r="AJ99" s="45"/>
      <c r="AK99" s="45"/>
      <c r="AL99" s="45"/>
    </row>
    <row r="100" spans="1:38"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outlineLevel="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5">INDEX($K103:$Q103,1,V$43)</f>
        <v>1.5699999999999999E-2</v>
      </c>
      <c r="W103" s="261">
        <f t="shared" si="15"/>
        <v>1.5699999999999999E-2</v>
      </c>
      <c r="X103" s="261">
        <f t="shared" si="15"/>
        <v>1.5699999999999999E-2</v>
      </c>
      <c r="Y103" s="261">
        <f t="shared" si="15"/>
        <v>1.5699999999999999E-2</v>
      </c>
      <c r="Z103" s="261">
        <f t="shared" si="15"/>
        <v>1.5699999999999999E-2</v>
      </c>
      <c r="AA103" s="261">
        <f t="shared" si="15"/>
        <v>1.5699999999999999E-2</v>
      </c>
      <c r="AB103" s="261">
        <f t="shared" si="15"/>
        <v>1.5699999999999999E-2</v>
      </c>
      <c r="AC103" s="76"/>
      <c r="AD103" s="76"/>
      <c r="AE103" s="76"/>
      <c r="AF103" s="97">
        <v>1</v>
      </c>
      <c r="AG103" s="97">
        <v>1</v>
      </c>
      <c r="AH103" s="73"/>
      <c r="AI103" s="57"/>
      <c r="AJ103" s="45"/>
      <c r="AK103" s="45"/>
      <c r="AL103" s="45"/>
    </row>
    <row r="104" spans="1:38"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5"/>
        <v>0.27</v>
      </c>
      <c r="W104" s="261">
        <f t="shared" si="15"/>
        <v>0.27</v>
      </c>
      <c r="X104" s="261">
        <f t="shared" si="15"/>
        <v>0.27</v>
      </c>
      <c r="Y104" s="261">
        <f t="shared" si="15"/>
        <v>0.27</v>
      </c>
      <c r="Z104" s="261">
        <f t="shared" si="15"/>
        <v>0.27</v>
      </c>
      <c r="AA104" s="261">
        <f t="shared" si="15"/>
        <v>0.27</v>
      </c>
      <c r="AB104" s="261">
        <f t="shared" si="15"/>
        <v>0.27</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5"/>
        <v>0.4</v>
      </c>
      <c r="W105" s="261">
        <f t="shared" si="15"/>
        <v>0.4</v>
      </c>
      <c r="X105" s="261">
        <f t="shared" si="15"/>
        <v>0.4</v>
      </c>
      <c r="Y105" s="261">
        <f t="shared" si="15"/>
        <v>0.4</v>
      </c>
      <c r="Z105" s="261">
        <f t="shared" si="15"/>
        <v>0.4</v>
      </c>
      <c r="AA105" s="261">
        <f t="shared" si="15"/>
        <v>0.4</v>
      </c>
      <c r="AB105" s="261">
        <f t="shared" si="15"/>
        <v>0.4</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5"/>
        <v>0.6</v>
      </c>
      <c r="W106" s="261">
        <f t="shared" si="15"/>
        <v>0.6</v>
      </c>
      <c r="X106" s="261">
        <f t="shared" si="15"/>
        <v>0.6</v>
      </c>
      <c r="Y106" s="261">
        <f t="shared" si="15"/>
        <v>0.6</v>
      </c>
      <c r="Z106" s="261">
        <f t="shared" si="15"/>
        <v>0.6</v>
      </c>
      <c r="AA106" s="261">
        <f t="shared" si="15"/>
        <v>0.6</v>
      </c>
      <c r="AB106" s="261">
        <f t="shared" si="15"/>
        <v>0.6</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582</v>
      </c>
      <c r="G107" s="73"/>
      <c r="H107" s="76" t="s">
        <v>583</v>
      </c>
      <c r="I107" s="96" t="s">
        <v>573</v>
      </c>
      <c r="J107" s="96"/>
      <c r="K107" s="347">
        <v>0.15</v>
      </c>
      <c r="L107" s="347">
        <v>0.15</v>
      </c>
      <c r="M107" s="347">
        <v>0.15</v>
      </c>
      <c r="N107" s="347">
        <v>0.15</v>
      </c>
      <c r="O107" s="347">
        <v>0.15</v>
      </c>
      <c r="P107" s="347">
        <v>0.15</v>
      </c>
      <c r="Q107" s="76"/>
      <c r="R107" s="76" t="s">
        <v>584</v>
      </c>
      <c r="S107" s="76" t="s">
        <v>584</v>
      </c>
      <c r="T107" s="76"/>
      <c r="U107" s="97">
        <v>0.19</v>
      </c>
      <c r="V107" s="97">
        <v>0.19</v>
      </c>
      <c r="W107" s="97">
        <v>0.19</v>
      </c>
      <c r="X107" s="97">
        <v>0.25</v>
      </c>
      <c r="Y107" s="97">
        <v>0.25</v>
      </c>
      <c r="Z107" s="97">
        <v>0.25</v>
      </c>
      <c r="AA107" s="97">
        <v>0.25</v>
      </c>
      <c r="AB107" s="97">
        <v>0.25</v>
      </c>
      <c r="AC107" s="76"/>
      <c r="AD107" s="97" t="s">
        <v>2375</v>
      </c>
      <c r="AE107" s="76"/>
      <c r="AF107" s="97">
        <v>1</v>
      </c>
      <c r="AG107" s="97">
        <v>1</v>
      </c>
      <c r="AH107" s="73"/>
      <c r="AI107" s="57"/>
      <c r="AJ107" s="45"/>
      <c r="AK107" s="45"/>
      <c r="AL107" s="45"/>
    </row>
    <row r="108" spans="1:38" outlineLevel="3" x14ac:dyDescent="0.25">
      <c r="A108" s="45"/>
      <c r="B108" s="54"/>
      <c r="C108" s="47">
        <f>INT($C$29)+3</f>
        <v>4</v>
      </c>
      <c r="D108" s="73"/>
      <c r="E108" s="70"/>
      <c r="F108" s="70" t="s">
        <v>585</v>
      </c>
      <c r="G108" s="73"/>
      <c r="H108" s="76" t="s">
        <v>586</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outlineLevel="2" x14ac:dyDescent="0.25">
      <c r="A109" s="45"/>
      <c r="B109" s="54"/>
      <c r="C109" s="47">
        <f>INT($C$29)+3</f>
        <v>4</v>
      </c>
      <c r="D109" s="73"/>
      <c r="E109" s="70"/>
      <c r="F109" s="70" t="s">
        <v>587</v>
      </c>
      <c r="G109" s="73"/>
      <c r="H109" s="76" t="s">
        <v>588</v>
      </c>
      <c r="I109" s="96" t="s">
        <v>2334</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outlineLevel="1" x14ac:dyDescent="0.25">
      <c r="A110" s="45"/>
      <c r="B110" s="54"/>
      <c r="C110" s="47">
        <f>INT($C$29)+1</f>
        <v>2</v>
      </c>
      <c r="D110" s="73"/>
      <c r="E110" s="70"/>
      <c r="F110" s="264" t="s">
        <v>589</v>
      </c>
      <c r="G110" s="73"/>
      <c r="H110" s="254" t="s">
        <v>590</v>
      </c>
      <c r="I110" s="96"/>
      <c r="J110" s="96" t="s">
        <v>591</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outlineLevel="3" x14ac:dyDescent="0.25">
      <c r="A111" s="45"/>
      <c r="B111" s="54"/>
      <c r="C111" s="47">
        <f>INT($C$29)+3</f>
        <v>4</v>
      </c>
      <c r="D111" s="73"/>
      <c r="E111" s="70" t="s">
        <v>592</v>
      </c>
      <c r="F111" s="70" t="s">
        <v>593</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outlineLevel="2" x14ac:dyDescent="0.25">
      <c r="A112" s="45"/>
      <c r="B112" s="54"/>
      <c r="C112" s="47">
        <f t="shared" ref="C112:C129" si="16">INT($C$29)+2</f>
        <v>3</v>
      </c>
      <c r="D112" s="73"/>
      <c r="E112" s="70"/>
      <c r="F112" s="70" t="s">
        <v>594</v>
      </c>
      <c r="G112" s="73"/>
      <c r="H112" s="76" t="s">
        <v>595</v>
      </c>
      <c r="I112" s="96" t="s">
        <v>596</v>
      </c>
      <c r="J112" s="96"/>
      <c r="K112" s="97">
        <v>0.04</v>
      </c>
      <c r="L112" s="97">
        <v>0.05</v>
      </c>
      <c r="M112" s="97">
        <v>2.5000000000000001E-2</v>
      </c>
      <c r="N112" s="97">
        <v>2.5000000000000001E-2</v>
      </c>
      <c r="O112" s="97">
        <v>2.5000000000000001E-2</v>
      </c>
      <c r="P112" s="97">
        <v>2.5000000000000001E-2</v>
      </c>
      <c r="Q112" s="76"/>
      <c r="R112" s="76" t="s">
        <v>2400</v>
      </c>
      <c r="S112" s="76" t="s">
        <v>584</v>
      </c>
      <c r="T112" s="76"/>
      <c r="U112" s="261">
        <f t="shared" ref="U112:AB126" si="17">INDEX($K112:$Q112,1,U$43)</f>
        <v>0.04</v>
      </c>
      <c r="V112" s="261">
        <f t="shared" si="17"/>
        <v>0.04</v>
      </c>
      <c r="W112" s="261">
        <f t="shared" si="17"/>
        <v>0.04</v>
      </c>
      <c r="X112" s="261">
        <f t="shared" si="17"/>
        <v>0.05</v>
      </c>
      <c r="Y112" s="261">
        <f t="shared" si="17"/>
        <v>0.05</v>
      </c>
      <c r="Z112" s="261">
        <f t="shared" si="17"/>
        <v>0.05</v>
      </c>
      <c r="AA112" s="261">
        <f t="shared" si="17"/>
        <v>0.05</v>
      </c>
      <c r="AB112" s="261">
        <f t="shared" si="17"/>
        <v>0.05</v>
      </c>
      <c r="AC112" s="76"/>
      <c r="AD112" s="76"/>
      <c r="AE112" s="76"/>
      <c r="AF112" s="97">
        <v>1</v>
      </c>
      <c r="AG112" s="97">
        <v>1</v>
      </c>
      <c r="AH112" s="73"/>
      <c r="AI112" s="57"/>
      <c r="AJ112" s="45"/>
      <c r="AK112" s="45"/>
      <c r="AL112" s="45"/>
    </row>
    <row r="113" spans="1:38" outlineLevel="2" x14ac:dyDescent="0.25">
      <c r="A113" s="45"/>
      <c r="B113" s="54"/>
      <c r="C113" s="47">
        <f t="shared" si="16"/>
        <v>3</v>
      </c>
      <c r="D113" s="73"/>
      <c r="E113" s="70"/>
      <c r="F113" s="70" t="s">
        <v>597</v>
      </c>
      <c r="G113" s="73"/>
      <c r="H113" s="76" t="s">
        <v>598</v>
      </c>
      <c r="I113" s="96" t="s">
        <v>573</v>
      </c>
      <c r="J113" s="96"/>
      <c r="K113" s="97">
        <v>1.7</v>
      </c>
      <c r="L113" s="97">
        <v>1.7</v>
      </c>
      <c r="M113" s="97">
        <v>1.7</v>
      </c>
      <c r="N113" s="97">
        <v>1.7</v>
      </c>
      <c r="O113" s="97">
        <v>1.7</v>
      </c>
      <c r="P113" s="97">
        <v>1.7</v>
      </c>
      <c r="Q113" s="76"/>
      <c r="R113" s="76" t="s">
        <v>584</v>
      </c>
      <c r="S113" s="76" t="s">
        <v>584</v>
      </c>
      <c r="T113" s="76"/>
      <c r="U113" s="261">
        <f t="shared" si="17"/>
        <v>1.7</v>
      </c>
      <c r="V113" s="261">
        <f t="shared" si="17"/>
        <v>1.7</v>
      </c>
      <c r="W113" s="261">
        <f t="shared" si="17"/>
        <v>1.7</v>
      </c>
      <c r="X113" s="261">
        <f t="shared" si="17"/>
        <v>1.7</v>
      </c>
      <c r="Y113" s="261">
        <f t="shared" si="17"/>
        <v>1.7</v>
      </c>
      <c r="Z113" s="261">
        <f t="shared" si="17"/>
        <v>1.7</v>
      </c>
      <c r="AA113" s="261">
        <f t="shared" si="17"/>
        <v>1.7</v>
      </c>
      <c r="AB113" s="261">
        <f t="shared" si="17"/>
        <v>1.7</v>
      </c>
      <c r="AC113" s="76"/>
      <c r="AD113" s="76"/>
      <c r="AE113" s="76"/>
      <c r="AF113" s="97">
        <v>1</v>
      </c>
      <c r="AG113" s="97">
        <v>1</v>
      </c>
      <c r="AH113" s="73"/>
      <c r="AI113" s="57"/>
      <c r="AJ113" s="45"/>
      <c r="AK113" s="45"/>
      <c r="AL113" s="45"/>
    </row>
    <row r="114" spans="1:38" outlineLevel="2" x14ac:dyDescent="0.25">
      <c r="A114" s="45"/>
      <c r="B114" s="54"/>
      <c r="C114" s="47">
        <f t="shared" si="16"/>
        <v>3</v>
      </c>
      <c r="D114" s="73"/>
      <c r="E114" s="70"/>
      <c r="F114" s="70" t="s">
        <v>599</v>
      </c>
      <c r="G114" s="73"/>
      <c r="H114" s="76" t="s">
        <v>600</v>
      </c>
      <c r="I114" s="96" t="s">
        <v>601</v>
      </c>
      <c r="J114" s="96"/>
      <c r="K114" s="97">
        <v>0.5</v>
      </c>
      <c r="L114" s="97">
        <v>0.5</v>
      </c>
      <c r="M114" s="97">
        <v>0.22</v>
      </c>
      <c r="N114" s="97">
        <v>0.22</v>
      </c>
      <c r="O114" s="97">
        <v>0.22</v>
      </c>
      <c r="P114" s="97">
        <v>0.22</v>
      </c>
      <c r="Q114" s="76"/>
      <c r="R114" s="76" t="s">
        <v>584</v>
      </c>
      <c r="S114" s="76" t="s">
        <v>584</v>
      </c>
      <c r="T114" s="76"/>
      <c r="U114" s="261">
        <f t="shared" si="17"/>
        <v>0.5</v>
      </c>
      <c r="V114" s="261">
        <f t="shared" si="17"/>
        <v>0.5</v>
      </c>
      <c r="W114" s="261">
        <f t="shared" si="17"/>
        <v>0.5</v>
      </c>
      <c r="X114" s="261">
        <f t="shared" si="17"/>
        <v>0.5</v>
      </c>
      <c r="Y114" s="261">
        <f t="shared" si="17"/>
        <v>0.5</v>
      </c>
      <c r="Z114" s="261">
        <f t="shared" si="17"/>
        <v>0.5</v>
      </c>
      <c r="AA114" s="261">
        <f t="shared" si="17"/>
        <v>0.5</v>
      </c>
      <c r="AB114" s="261">
        <f t="shared" si="17"/>
        <v>0.5</v>
      </c>
      <c r="AC114" s="76"/>
      <c r="AD114" s="76"/>
      <c r="AE114" s="76"/>
      <c r="AF114" s="97">
        <v>1</v>
      </c>
      <c r="AG114" s="97">
        <v>1</v>
      </c>
      <c r="AH114" s="73"/>
      <c r="AI114" s="57"/>
      <c r="AJ114" s="45"/>
      <c r="AK114" s="45"/>
      <c r="AL114" s="45"/>
    </row>
    <row r="115" spans="1:38" outlineLevel="2" x14ac:dyDescent="0.25">
      <c r="A115" s="45"/>
      <c r="B115" s="54"/>
      <c r="C115" s="47">
        <f t="shared" si="16"/>
        <v>3</v>
      </c>
      <c r="D115" s="73"/>
      <c r="E115" s="70"/>
      <c r="F115" s="70" t="s">
        <v>602</v>
      </c>
      <c r="G115" s="73"/>
      <c r="H115" s="76" t="s">
        <v>600</v>
      </c>
      <c r="I115" s="96" t="s">
        <v>603</v>
      </c>
      <c r="J115" s="96"/>
      <c r="K115" s="97">
        <v>25</v>
      </c>
      <c r="L115" s="97">
        <v>25</v>
      </c>
      <c r="M115" s="97">
        <v>60</v>
      </c>
      <c r="N115" s="97">
        <v>60</v>
      </c>
      <c r="O115" s="97">
        <v>60</v>
      </c>
      <c r="P115" s="97">
        <v>60</v>
      </c>
      <c r="Q115" s="76"/>
      <c r="R115" s="76" t="s">
        <v>584</v>
      </c>
      <c r="S115" s="76" t="s">
        <v>584</v>
      </c>
      <c r="T115" s="76"/>
      <c r="U115" s="261">
        <f t="shared" si="17"/>
        <v>25</v>
      </c>
      <c r="V115" s="261">
        <f t="shared" si="17"/>
        <v>25</v>
      </c>
      <c r="W115" s="261">
        <f t="shared" si="17"/>
        <v>25</v>
      </c>
      <c r="X115" s="261">
        <f t="shared" si="17"/>
        <v>25</v>
      </c>
      <c r="Y115" s="261">
        <f t="shared" si="17"/>
        <v>25</v>
      </c>
      <c r="Z115" s="261">
        <f t="shared" si="17"/>
        <v>25</v>
      </c>
      <c r="AA115" s="261">
        <f t="shared" si="17"/>
        <v>25</v>
      </c>
      <c r="AB115" s="261">
        <f t="shared" si="17"/>
        <v>25</v>
      </c>
      <c r="AC115" s="76"/>
      <c r="AD115" s="76"/>
      <c r="AE115" s="76"/>
      <c r="AF115" s="97">
        <v>1</v>
      </c>
      <c r="AG115" s="97">
        <v>1</v>
      </c>
      <c r="AH115" s="73"/>
      <c r="AI115" s="57"/>
      <c r="AJ115" s="45"/>
      <c r="AK115" s="45"/>
      <c r="AL115" s="45"/>
    </row>
    <row r="116" spans="1:38" outlineLevel="2" x14ac:dyDescent="0.25">
      <c r="A116" s="45"/>
      <c r="B116" s="54"/>
      <c r="C116" s="47">
        <f t="shared" si="16"/>
        <v>3</v>
      </c>
      <c r="D116" s="73"/>
      <c r="E116" s="70"/>
      <c r="F116" s="70" t="s">
        <v>604</v>
      </c>
      <c r="G116" s="73"/>
      <c r="H116" s="76" t="s">
        <v>605</v>
      </c>
      <c r="I116" s="96" t="s">
        <v>573</v>
      </c>
      <c r="J116" s="96"/>
      <c r="K116" s="97">
        <v>0.01</v>
      </c>
      <c r="L116" s="97">
        <v>0.01</v>
      </c>
      <c r="M116" s="97">
        <v>0.02</v>
      </c>
      <c r="N116" s="97">
        <v>0.01</v>
      </c>
      <c r="O116" s="97">
        <v>0.02</v>
      </c>
      <c r="P116" s="97">
        <v>0.02</v>
      </c>
      <c r="Q116" s="76"/>
      <c r="R116" s="76" t="s">
        <v>606</v>
      </c>
      <c r="S116" s="76" t="s">
        <v>606</v>
      </c>
      <c r="T116" s="76"/>
      <c r="U116" s="261">
        <f t="shared" si="17"/>
        <v>0.01</v>
      </c>
      <c r="V116" s="261">
        <f t="shared" si="17"/>
        <v>0.01</v>
      </c>
      <c r="W116" s="261">
        <f t="shared" si="17"/>
        <v>0.01</v>
      </c>
      <c r="X116" s="261">
        <f t="shared" si="17"/>
        <v>0.01</v>
      </c>
      <c r="Y116" s="261">
        <f t="shared" si="17"/>
        <v>0.01</v>
      </c>
      <c r="Z116" s="261">
        <f t="shared" si="17"/>
        <v>0.01</v>
      </c>
      <c r="AA116" s="261">
        <f t="shared" si="17"/>
        <v>0.01</v>
      </c>
      <c r="AB116" s="261">
        <f t="shared" si="17"/>
        <v>0.01</v>
      </c>
      <c r="AC116" s="76"/>
      <c r="AD116" s="76"/>
      <c r="AE116" s="76"/>
      <c r="AF116" s="97">
        <v>1</v>
      </c>
      <c r="AG116" s="97">
        <v>1</v>
      </c>
      <c r="AH116" s="73"/>
      <c r="AI116" s="57"/>
      <c r="AJ116" s="45"/>
      <c r="AK116" s="45"/>
      <c r="AL116" s="45"/>
    </row>
    <row r="117" spans="1:38" outlineLevel="2" x14ac:dyDescent="0.25">
      <c r="A117" s="45"/>
      <c r="B117" s="54"/>
      <c r="C117" s="47">
        <f t="shared" si="16"/>
        <v>3</v>
      </c>
      <c r="D117" s="73"/>
      <c r="E117" s="70"/>
      <c r="F117" s="70" t="s">
        <v>607</v>
      </c>
      <c r="G117" s="73"/>
      <c r="H117" s="76" t="s">
        <v>608</v>
      </c>
      <c r="I117" s="96" t="s">
        <v>609</v>
      </c>
      <c r="J117" s="96"/>
      <c r="K117" s="97">
        <v>25</v>
      </c>
      <c r="L117" s="97">
        <v>25</v>
      </c>
      <c r="M117" s="97">
        <v>25</v>
      </c>
      <c r="N117" s="97">
        <v>25</v>
      </c>
      <c r="O117" s="97">
        <v>25</v>
      </c>
      <c r="P117" s="97">
        <v>25</v>
      </c>
      <c r="Q117" s="76"/>
      <c r="R117" s="76" t="s">
        <v>606</v>
      </c>
      <c r="S117" s="76" t="s">
        <v>606</v>
      </c>
      <c r="T117" s="76"/>
      <c r="U117" s="261">
        <f t="shared" si="17"/>
        <v>25</v>
      </c>
      <c r="V117" s="261">
        <f t="shared" si="17"/>
        <v>25</v>
      </c>
      <c r="W117" s="261">
        <f t="shared" si="17"/>
        <v>25</v>
      </c>
      <c r="X117" s="261">
        <f t="shared" si="17"/>
        <v>25</v>
      </c>
      <c r="Y117" s="261">
        <f t="shared" si="17"/>
        <v>25</v>
      </c>
      <c r="Z117" s="261">
        <f t="shared" si="17"/>
        <v>25</v>
      </c>
      <c r="AA117" s="261">
        <f t="shared" si="17"/>
        <v>25</v>
      </c>
      <c r="AB117" s="261">
        <f t="shared" si="17"/>
        <v>25</v>
      </c>
      <c r="AC117" s="76"/>
      <c r="AD117" s="76"/>
      <c r="AE117" s="76"/>
      <c r="AF117" s="97">
        <v>1</v>
      </c>
      <c r="AG117" s="97">
        <v>1</v>
      </c>
      <c r="AH117" s="73"/>
      <c r="AI117" s="57"/>
      <c r="AJ117" s="45"/>
      <c r="AK117" s="45"/>
      <c r="AL117" s="45"/>
    </row>
    <row r="118" spans="1:38" outlineLevel="2" x14ac:dyDescent="0.25">
      <c r="A118" s="45"/>
      <c r="B118" s="54"/>
      <c r="C118" s="47">
        <f t="shared" si="16"/>
        <v>3</v>
      </c>
      <c r="D118" s="73"/>
      <c r="E118" s="70"/>
      <c r="F118" s="70" t="s">
        <v>610</v>
      </c>
      <c r="G118" s="73"/>
      <c r="H118" s="76" t="s">
        <v>611</v>
      </c>
      <c r="I118" s="96" t="s">
        <v>609</v>
      </c>
      <c r="J118" s="96"/>
      <c r="K118" s="97">
        <v>22</v>
      </c>
      <c r="L118" s="97">
        <v>22</v>
      </c>
      <c r="M118" s="97">
        <v>22</v>
      </c>
      <c r="N118" s="97">
        <v>22</v>
      </c>
      <c r="O118" s="97">
        <v>22</v>
      </c>
      <c r="P118" s="97">
        <v>22</v>
      </c>
      <c r="Q118" s="76"/>
      <c r="R118" s="76" t="s">
        <v>606</v>
      </c>
      <c r="S118" s="76" t="s">
        <v>606</v>
      </c>
      <c r="T118" s="76"/>
      <c r="U118" s="261">
        <f t="shared" si="17"/>
        <v>22</v>
      </c>
      <c r="V118" s="261">
        <f t="shared" si="17"/>
        <v>22</v>
      </c>
      <c r="W118" s="261">
        <f t="shared" si="17"/>
        <v>22</v>
      </c>
      <c r="X118" s="261">
        <f t="shared" si="17"/>
        <v>22</v>
      </c>
      <c r="Y118" s="261">
        <f t="shared" si="17"/>
        <v>22</v>
      </c>
      <c r="Z118" s="261">
        <f t="shared" si="17"/>
        <v>22</v>
      </c>
      <c r="AA118" s="261">
        <f t="shared" si="17"/>
        <v>22</v>
      </c>
      <c r="AB118" s="261">
        <f t="shared" si="17"/>
        <v>22</v>
      </c>
      <c r="AC118" s="76"/>
      <c r="AD118" s="76"/>
      <c r="AE118" s="76"/>
      <c r="AF118" s="97">
        <v>1</v>
      </c>
      <c r="AG118" s="97">
        <v>1</v>
      </c>
      <c r="AH118" s="73"/>
      <c r="AI118" s="57"/>
      <c r="AJ118" s="45"/>
      <c r="AK118" s="45"/>
      <c r="AL118" s="45"/>
    </row>
    <row r="119" spans="1:38" outlineLevel="2" x14ac:dyDescent="0.25">
      <c r="A119" s="45"/>
      <c r="B119" s="54"/>
      <c r="C119" s="47">
        <f t="shared" si="16"/>
        <v>3</v>
      </c>
      <c r="D119" s="73"/>
      <c r="E119" s="70"/>
      <c r="F119" s="70" t="s">
        <v>612</v>
      </c>
      <c r="G119" s="73"/>
      <c r="H119" s="76" t="s">
        <v>613</v>
      </c>
      <c r="I119" s="96" t="s">
        <v>603</v>
      </c>
      <c r="J119" s="96"/>
      <c r="K119" s="97">
        <v>28</v>
      </c>
      <c r="L119" s="97">
        <v>28</v>
      </c>
      <c r="M119" s="97">
        <v>62</v>
      </c>
      <c r="N119" s="97">
        <v>62</v>
      </c>
      <c r="O119" s="97">
        <v>62</v>
      </c>
      <c r="P119" s="97">
        <v>81</v>
      </c>
      <c r="Q119" s="76"/>
      <c r="R119" s="76" t="s">
        <v>584</v>
      </c>
      <c r="S119" s="76" t="s">
        <v>584</v>
      </c>
      <c r="T119" s="76"/>
      <c r="U119" s="261">
        <f t="shared" si="17"/>
        <v>28</v>
      </c>
      <c r="V119" s="261">
        <f t="shared" si="17"/>
        <v>28</v>
      </c>
      <c r="W119" s="261">
        <f t="shared" si="17"/>
        <v>28</v>
      </c>
      <c r="X119" s="261">
        <f t="shared" si="17"/>
        <v>28</v>
      </c>
      <c r="Y119" s="261">
        <f t="shared" si="17"/>
        <v>28</v>
      </c>
      <c r="Z119" s="261">
        <f t="shared" si="17"/>
        <v>28</v>
      </c>
      <c r="AA119" s="261">
        <f t="shared" si="17"/>
        <v>28</v>
      </c>
      <c r="AB119" s="261">
        <f t="shared" si="17"/>
        <v>28</v>
      </c>
      <c r="AC119" s="76"/>
      <c r="AD119" s="76"/>
      <c r="AE119" s="76"/>
      <c r="AF119" s="97">
        <v>1</v>
      </c>
      <c r="AG119" s="97">
        <v>1</v>
      </c>
      <c r="AH119" s="73"/>
      <c r="AI119" s="57"/>
      <c r="AJ119" s="45"/>
      <c r="AK119" s="45"/>
      <c r="AL119" s="45"/>
    </row>
    <row r="120" spans="1:38" outlineLevel="2" x14ac:dyDescent="0.25">
      <c r="A120" s="45"/>
      <c r="B120" s="54"/>
      <c r="C120" s="47">
        <f t="shared" si="16"/>
        <v>3</v>
      </c>
      <c r="D120" s="73"/>
      <c r="E120" s="70"/>
      <c r="F120" s="70" t="s">
        <v>614</v>
      </c>
      <c r="G120" s="73"/>
      <c r="H120" s="76" t="s">
        <v>615</v>
      </c>
      <c r="I120" s="96" t="s">
        <v>573</v>
      </c>
      <c r="J120" s="96"/>
      <c r="K120" s="97">
        <v>1.4</v>
      </c>
      <c r="L120" s="97">
        <v>1.4</v>
      </c>
      <c r="M120" s="97">
        <v>1.7</v>
      </c>
      <c r="N120" s="97">
        <v>1.7</v>
      </c>
      <c r="O120" s="97">
        <v>1.7</v>
      </c>
      <c r="P120" s="97">
        <v>0.7</v>
      </c>
      <c r="Q120" s="76"/>
      <c r="R120" s="76" t="s">
        <v>584</v>
      </c>
      <c r="S120" s="76" t="s">
        <v>584</v>
      </c>
      <c r="T120" s="76"/>
      <c r="U120" s="261">
        <f t="shared" si="17"/>
        <v>1.4</v>
      </c>
      <c r="V120" s="261">
        <f t="shared" si="17"/>
        <v>1.4</v>
      </c>
      <c r="W120" s="261">
        <f t="shared" si="17"/>
        <v>1.4</v>
      </c>
      <c r="X120" s="261">
        <f t="shared" si="17"/>
        <v>1.4</v>
      </c>
      <c r="Y120" s="261">
        <f t="shared" si="17"/>
        <v>1.4</v>
      </c>
      <c r="Z120" s="261">
        <f t="shared" si="17"/>
        <v>1.4</v>
      </c>
      <c r="AA120" s="261">
        <f t="shared" si="17"/>
        <v>1.4</v>
      </c>
      <c r="AB120" s="261">
        <f t="shared" si="17"/>
        <v>1.4</v>
      </c>
      <c r="AC120" s="76"/>
      <c r="AD120" s="76"/>
      <c r="AE120" s="76"/>
      <c r="AF120" s="97">
        <v>1</v>
      </c>
      <c r="AG120" s="97">
        <v>1</v>
      </c>
      <c r="AH120" s="73"/>
      <c r="AI120" s="57"/>
      <c r="AJ120" s="45"/>
      <c r="AK120" s="45"/>
      <c r="AL120" s="45"/>
    </row>
    <row r="121" spans="1:38" outlineLevel="2" x14ac:dyDescent="0.25">
      <c r="A121" s="45"/>
      <c r="B121" s="54"/>
      <c r="C121" s="47">
        <f t="shared" si="16"/>
        <v>3</v>
      </c>
      <c r="D121" s="73"/>
      <c r="E121" s="70"/>
      <c r="F121" s="70" t="s">
        <v>616</v>
      </c>
      <c r="G121" s="73"/>
      <c r="H121" s="76" t="s">
        <v>617</v>
      </c>
      <c r="I121" s="96" t="s">
        <v>618</v>
      </c>
      <c r="J121" s="96"/>
      <c r="K121" s="76"/>
      <c r="L121" s="76"/>
      <c r="M121" s="97">
        <v>0.6</v>
      </c>
      <c r="N121" s="97">
        <v>0.6</v>
      </c>
      <c r="O121" s="97">
        <v>0.6</v>
      </c>
      <c r="P121" s="97">
        <v>0.6</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outlineLevel="2" x14ac:dyDescent="0.25">
      <c r="A122" s="45"/>
      <c r="B122" s="54"/>
      <c r="C122" s="47">
        <f t="shared" si="16"/>
        <v>3</v>
      </c>
      <c r="D122" s="73"/>
      <c r="E122" s="70"/>
      <c r="F122" s="70" t="s">
        <v>619</v>
      </c>
      <c r="G122" s="73"/>
      <c r="H122" s="76" t="s">
        <v>617</v>
      </c>
      <c r="I122" s="96" t="s">
        <v>573</v>
      </c>
      <c r="J122" s="96"/>
      <c r="K122" s="76"/>
      <c r="L122" s="76"/>
      <c r="M122" s="97">
        <v>0.05</v>
      </c>
      <c r="N122" s="97">
        <v>0.05</v>
      </c>
      <c r="O122" s="97">
        <v>0.05</v>
      </c>
      <c r="P122" s="97">
        <v>0.05</v>
      </c>
      <c r="Q122" s="76"/>
      <c r="R122" s="76"/>
      <c r="S122" s="76"/>
      <c r="T122" s="76"/>
      <c r="U122" s="261">
        <f t="shared" si="17"/>
        <v>0</v>
      </c>
      <c r="V122" s="261">
        <f t="shared" si="17"/>
        <v>0</v>
      </c>
      <c r="W122" s="261">
        <f t="shared" si="17"/>
        <v>0</v>
      </c>
      <c r="X122" s="261">
        <f t="shared" si="17"/>
        <v>0</v>
      </c>
      <c r="Y122" s="261">
        <f t="shared" si="17"/>
        <v>0</v>
      </c>
      <c r="Z122" s="261">
        <f t="shared" si="17"/>
        <v>0</v>
      </c>
      <c r="AA122" s="261">
        <f t="shared" si="17"/>
        <v>0</v>
      </c>
      <c r="AB122" s="261">
        <f t="shared" si="17"/>
        <v>0</v>
      </c>
      <c r="AC122" s="76"/>
      <c r="AD122" s="76"/>
      <c r="AE122" s="76"/>
      <c r="AF122" s="97">
        <v>1</v>
      </c>
      <c r="AG122" s="97">
        <v>1</v>
      </c>
      <c r="AH122" s="73"/>
      <c r="AI122" s="57"/>
      <c r="AJ122" s="45"/>
      <c r="AK122" s="45"/>
      <c r="AL122" s="45"/>
    </row>
    <row r="123" spans="1:38" outlineLevel="2" x14ac:dyDescent="0.25">
      <c r="A123" s="45"/>
      <c r="B123" s="54"/>
      <c r="C123" s="47">
        <f t="shared" si="16"/>
        <v>3</v>
      </c>
      <c r="D123" s="73"/>
      <c r="E123" s="70"/>
      <c r="F123" s="70" t="s">
        <v>620</v>
      </c>
      <c r="G123" s="73"/>
      <c r="H123" s="76" t="s">
        <v>621</v>
      </c>
      <c r="I123" s="96" t="s">
        <v>573</v>
      </c>
      <c r="J123" s="96"/>
      <c r="K123" s="97">
        <v>0.15</v>
      </c>
      <c r="L123" s="97">
        <v>0.15</v>
      </c>
      <c r="M123" s="97">
        <v>0.15</v>
      </c>
      <c r="N123" s="97">
        <v>0.15</v>
      </c>
      <c r="O123" s="97">
        <v>0.15</v>
      </c>
      <c r="P123" s="97">
        <v>0.15</v>
      </c>
      <c r="Q123" s="76"/>
      <c r="R123" s="76" t="s">
        <v>622</v>
      </c>
      <c r="S123" s="76" t="s">
        <v>622</v>
      </c>
      <c r="T123" s="76"/>
      <c r="U123" s="261">
        <f t="shared" si="17"/>
        <v>0.15</v>
      </c>
      <c r="V123" s="261">
        <f t="shared" si="17"/>
        <v>0.15</v>
      </c>
      <c r="W123" s="261">
        <f t="shared" si="17"/>
        <v>0.15</v>
      </c>
      <c r="X123" s="261">
        <f t="shared" si="17"/>
        <v>0.15</v>
      </c>
      <c r="Y123" s="261">
        <f t="shared" si="17"/>
        <v>0.15</v>
      </c>
      <c r="Z123" s="261">
        <f t="shared" si="17"/>
        <v>0.15</v>
      </c>
      <c r="AA123" s="261">
        <f t="shared" si="17"/>
        <v>0.15</v>
      </c>
      <c r="AB123" s="261">
        <f t="shared" si="17"/>
        <v>0.15</v>
      </c>
      <c r="AC123" s="76"/>
      <c r="AD123" s="76"/>
      <c r="AE123" s="76"/>
      <c r="AF123" s="97">
        <v>1</v>
      </c>
      <c r="AG123" s="97">
        <v>1</v>
      </c>
      <c r="AH123" s="73"/>
      <c r="AI123" s="57"/>
      <c r="AJ123" s="45"/>
      <c r="AK123" s="45"/>
      <c r="AL123" s="45"/>
    </row>
    <row r="124" spans="1:38" outlineLevel="2" x14ac:dyDescent="0.25">
      <c r="A124" s="45"/>
      <c r="B124" s="54"/>
      <c r="C124" s="47">
        <f t="shared" si="16"/>
        <v>3</v>
      </c>
      <c r="D124" s="73"/>
      <c r="E124" s="70"/>
      <c r="F124" s="70" t="s">
        <v>623</v>
      </c>
      <c r="G124" s="73"/>
      <c r="H124" s="76" t="s">
        <v>621</v>
      </c>
      <c r="I124" s="96" t="s">
        <v>601</v>
      </c>
      <c r="J124" s="96"/>
      <c r="K124" s="97">
        <v>0.02</v>
      </c>
      <c r="L124" s="97">
        <v>0.02</v>
      </c>
      <c r="M124" s="97">
        <v>5.0000000000000001E-3</v>
      </c>
      <c r="N124" s="97">
        <v>5.0000000000000001E-3</v>
      </c>
      <c r="O124" s="97">
        <v>5.0000000000000001E-3</v>
      </c>
      <c r="P124" s="97">
        <v>5.0000000000000001E-3</v>
      </c>
      <c r="Q124" s="76"/>
      <c r="R124" s="76" t="s">
        <v>622</v>
      </c>
      <c r="S124" s="76" t="s">
        <v>622</v>
      </c>
      <c r="T124" s="76"/>
      <c r="U124" s="261">
        <f t="shared" si="17"/>
        <v>0.02</v>
      </c>
      <c r="V124" s="261">
        <f t="shared" si="17"/>
        <v>0.02</v>
      </c>
      <c r="W124" s="261">
        <f t="shared" si="17"/>
        <v>0.02</v>
      </c>
      <c r="X124" s="261">
        <f t="shared" si="17"/>
        <v>0.02</v>
      </c>
      <c r="Y124" s="261">
        <f t="shared" si="17"/>
        <v>0.02</v>
      </c>
      <c r="Z124" s="261">
        <f t="shared" si="17"/>
        <v>0.02</v>
      </c>
      <c r="AA124" s="261">
        <f t="shared" si="17"/>
        <v>0.02</v>
      </c>
      <c r="AB124" s="261">
        <f t="shared" si="17"/>
        <v>0.02</v>
      </c>
      <c r="AC124" s="76"/>
      <c r="AD124" s="76"/>
      <c r="AE124" s="76"/>
      <c r="AF124" s="97">
        <v>1</v>
      </c>
      <c r="AG124" s="97">
        <v>1</v>
      </c>
      <c r="AH124" s="73"/>
      <c r="AI124" s="57"/>
      <c r="AJ124" s="45"/>
      <c r="AK124" s="45"/>
      <c r="AL124" s="45"/>
    </row>
    <row r="125" spans="1:38" outlineLevel="2" x14ac:dyDescent="0.25">
      <c r="A125" s="45"/>
      <c r="B125" s="54"/>
      <c r="C125" s="47">
        <f t="shared" si="16"/>
        <v>3</v>
      </c>
      <c r="D125" s="73"/>
      <c r="E125" s="70"/>
      <c r="F125" s="70" t="s">
        <v>624</v>
      </c>
      <c r="G125" s="73"/>
      <c r="H125" s="76" t="s">
        <v>621</v>
      </c>
      <c r="I125" s="96" t="s">
        <v>601</v>
      </c>
      <c r="J125" s="96"/>
      <c r="K125" s="97">
        <v>2E-3</v>
      </c>
      <c r="L125" s="97">
        <v>2E-3</v>
      </c>
      <c r="M125" s="97">
        <v>2E-3</v>
      </c>
      <c r="N125" s="97">
        <v>2E-3</v>
      </c>
      <c r="O125" s="97">
        <v>2E-3</v>
      </c>
      <c r="P125" s="97">
        <v>2E-3</v>
      </c>
      <c r="Q125" s="76"/>
      <c r="R125" s="76" t="s">
        <v>622</v>
      </c>
      <c r="S125" s="76" t="s">
        <v>622</v>
      </c>
      <c r="T125" s="76"/>
      <c r="U125" s="261">
        <f t="shared" si="17"/>
        <v>2E-3</v>
      </c>
      <c r="V125" s="261">
        <f t="shared" si="17"/>
        <v>2E-3</v>
      </c>
      <c r="W125" s="261">
        <f t="shared" si="17"/>
        <v>2E-3</v>
      </c>
      <c r="X125" s="261">
        <f t="shared" si="17"/>
        <v>2E-3</v>
      </c>
      <c r="Y125" s="261">
        <f t="shared" si="17"/>
        <v>2E-3</v>
      </c>
      <c r="Z125" s="261">
        <f t="shared" si="17"/>
        <v>2E-3</v>
      </c>
      <c r="AA125" s="261">
        <f t="shared" si="17"/>
        <v>2E-3</v>
      </c>
      <c r="AB125" s="261">
        <f t="shared" si="17"/>
        <v>2E-3</v>
      </c>
      <c r="AC125" s="76"/>
      <c r="AD125" s="76"/>
      <c r="AE125" s="76"/>
      <c r="AF125" s="97">
        <v>1</v>
      </c>
      <c r="AG125" s="97">
        <v>1</v>
      </c>
      <c r="AH125" s="73"/>
      <c r="AI125" s="57"/>
      <c r="AJ125" s="45"/>
      <c r="AK125" s="45"/>
      <c r="AL125" s="45"/>
    </row>
    <row r="126" spans="1:38" outlineLevel="2" x14ac:dyDescent="0.25">
      <c r="A126" s="45"/>
      <c r="B126" s="54"/>
      <c r="C126" s="47">
        <f t="shared" si="16"/>
        <v>3</v>
      </c>
      <c r="D126" s="73"/>
      <c r="E126" s="70"/>
      <c r="F126" s="70" t="s">
        <v>625</v>
      </c>
      <c r="G126" s="73"/>
      <c r="H126" s="76" t="s">
        <v>626</v>
      </c>
      <c r="I126" s="96" t="s">
        <v>573</v>
      </c>
      <c r="J126" s="96"/>
      <c r="K126" s="97">
        <v>0.5</v>
      </c>
      <c r="L126" s="97">
        <v>0.5</v>
      </c>
      <c r="M126" s="97">
        <v>0.5</v>
      </c>
      <c r="N126" s="97">
        <v>0.5</v>
      </c>
      <c r="O126" s="97">
        <v>0.5</v>
      </c>
      <c r="P126" s="97">
        <v>0.5</v>
      </c>
      <c r="Q126" s="76"/>
      <c r="R126" s="76" t="s">
        <v>622</v>
      </c>
      <c r="S126" s="76" t="s">
        <v>622</v>
      </c>
      <c r="T126" s="76"/>
      <c r="U126" s="261">
        <f t="shared" si="17"/>
        <v>0.5</v>
      </c>
      <c r="V126" s="261">
        <f t="shared" si="17"/>
        <v>0.5</v>
      </c>
      <c r="W126" s="261">
        <f t="shared" si="17"/>
        <v>0.5</v>
      </c>
      <c r="X126" s="261">
        <f t="shared" si="17"/>
        <v>0.5</v>
      </c>
      <c r="Y126" s="261">
        <f t="shared" si="17"/>
        <v>0.5</v>
      </c>
      <c r="Z126" s="261">
        <f t="shared" si="17"/>
        <v>0.5</v>
      </c>
      <c r="AA126" s="261">
        <f t="shared" si="17"/>
        <v>0.5</v>
      </c>
      <c r="AB126" s="261">
        <f t="shared" si="17"/>
        <v>0.5</v>
      </c>
      <c r="AC126" s="76"/>
      <c r="AD126" s="76"/>
      <c r="AE126" s="76"/>
      <c r="AF126" s="97">
        <v>1</v>
      </c>
      <c r="AG126" s="97">
        <v>1</v>
      </c>
      <c r="AH126" s="73"/>
      <c r="AI126" s="57"/>
      <c r="AJ126" s="45"/>
      <c r="AK126" s="45"/>
      <c r="AL126" s="45"/>
    </row>
    <row r="127" spans="1:38" outlineLevel="3" x14ac:dyDescent="0.25">
      <c r="A127" s="45"/>
      <c r="B127" s="54"/>
      <c r="C127" s="47">
        <f t="shared" si="16"/>
        <v>3</v>
      </c>
      <c r="D127" s="73"/>
      <c r="E127" s="70"/>
      <c r="F127" s="70" t="s">
        <v>627</v>
      </c>
      <c r="G127" s="73"/>
      <c r="H127" s="76" t="s">
        <v>628</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outlineLevel="2" x14ac:dyDescent="0.25">
      <c r="A128" s="45"/>
      <c r="B128" s="54"/>
      <c r="C128" s="47">
        <f t="shared" si="16"/>
        <v>3</v>
      </c>
      <c r="D128" s="73"/>
      <c r="E128" s="70"/>
      <c r="F128" s="70" t="s">
        <v>629</v>
      </c>
      <c r="G128" s="73"/>
      <c r="H128" s="76" t="s">
        <v>630</v>
      </c>
      <c r="I128" s="96" t="s">
        <v>573</v>
      </c>
      <c r="J128" s="96"/>
      <c r="K128" s="97">
        <v>0.01</v>
      </c>
      <c r="L128" s="97">
        <v>0.01</v>
      </c>
      <c r="M128" s="97">
        <v>0.01</v>
      </c>
      <c r="N128" s="97">
        <v>0.01</v>
      </c>
      <c r="O128" s="97">
        <v>0.01</v>
      </c>
      <c r="P128" s="97">
        <v>0.01</v>
      </c>
      <c r="Q128" s="76"/>
      <c r="R128" s="76" t="s">
        <v>631</v>
      </c>
      <c r="S128" s="76" t="s">
        <v>631</v>
      </c>
      <c r="T128" s="76"/>
      <c r="U128" s="261">
        <f t="shared" ref="U128:AB129" si="18">INDEX($K128:$Q128,1,U$43)</f>
        <v>0.01</v>
      </c>
      <c r="V128" s="261">
        <f t="shared" si="18"/>
        <v>0.01</v>
      </c>
      <c r="W128" s="261">
        <f t="shared" si="18"/>
        <v>0.01</v>
      </c>
      <c r="X128" s="261">
        <f t="shared" si="18"/>
        <v>0.01</v>
      </c>
      <c r="Y128" s="261">
        <f t="shared" si="18"/>
        <v>0.01</v>
      </c>
      <c r="Z128" s="261">
        <f t="shared" si="18"/>
        <v>0.01</v>
      </c>
      <c r="AA128" s="261">
        <f t="shared" si="18"/>
        <v>0.01</v>
      </c>
      <c r="AB128" s="261">
        <f t="shared" si="18"/>
        <v>0.01</v>
      </c>
      <c r="AC128" s="76"/>
      <c r="AD128" s="76"/>
      <c r="AE128" s="76"/>
      <c r="AF128" s="97">
        <v>1</v>
      </c>
      <c r="AG128" s="97">
        <v>1</v>
      </c>
      <c r="AH128" s="73"/>
      <c r="AI128" s="57"/>
      <c r="AJ128" s="45"/>
      <c r="AK128" s="45"/>
      <c r="AL128" s="45"/>
    </row>
    <row r="129" spans="1:38" outlineLevel="2" x14ac:dyDescent="0.25">
      <c r="A129" s="45"/>
      <c r="B129" s="54"/>
      <c r="C129" s="47">
        <f t="shared" si="16"/>
        <v>3</v>
      </c>
      <c r="D129" s="73"/>
      <c r="E129" s="70"/>
      <c r="F129" s="70" t="s">
        <v>632</v>
      </c>
      <c r="G129" s="73"/>
      <c r="H129" s="76" t="s">
        <v>633</v>
      </c>
      <c r="I129" s="96" t="s">
        <v>573</v>
      </c>
      <c r="J129" s="96"/>
      <c r="K129" s="97">
        <v>20</v>
      </c>
      <c r="L129" s="97">
        <v>20</v>
      </c>
      <c r="M129" s="97">
        <v>20</v>
      </c>
      <c r="N129" s="97">
        <v>20</v>
      </c>
      <c r="O129" s="97">
        <v>20</v>
      </c>
      <c r="P129" s="97">
        <v>20</v>
      </c>
      <c r="Q129" s="76"/>
      <c r="R129" s="76" t="s">
        <v>631</v>
      </c>
      <c r="S129" s="76" t="s">
        <v>631</v>
      </c>
      <c r="T129" s="76"/>
      <c r="U129" s="261">
        <f t="shared" si="18"/>
        <v>20</v>
      </c>
      <c r="V129" s="261">
        <f t="shared" si="18"/>
        <v>20</v>
      </c>
      <c r="W129" s="261">
        <f t="shared" si="18"/>
        <v>20</v>
      </c>
      <c r="X129" s="261">
        <f t="shared" si="18"/>
        <v>20</v>
      </c>
      <c r="Y129" s="261">
        <f t="shared" si="18"/>
        <v>20</v>
      </c>
      <c r="Z129" s="261">
        <f t="shared" si="18"/>
        <v>20</v>
      </c>
      <c r="AA129" s="261">
        <f t="shared" si="18"/>
        <v>20</v>
      </c>
      <c r="AB129" s="261">
        <f t="shared" si="18"/>
        <v>20</v>
      </c>
      <c r="AC129" s="76"/>
      <c r="AD129" s="76"/>
      <c r="AE129" s="76"/>
      <c r="AF129" s="97">
        <v>1</v>
      </c>
      <c r="AG129" s="97">
        <v>1</v>
      </c>
      <c r="AH129" s="73"/>
      <c r="AI129" s="57"/>
      <c r="AJ129" s="45"/>
      <c r="AK129" s="45"/>
      <c r="AL129" s="45"/>
    </row>
    <row r="130" spans="1:38" outlineLevel="3" x14ac:dyDescent="0.25">
      <c r="A130" s="45"/>
      <c r="B130" s="54"/>
      <c r="C130" s="47">
        <f>INT($C$29)+3</f>
        <v>4</v>
      </c>
      <c r="D130" s="73"/>
      <c r="E130" s="70"/>
      <c r="F130" s="70" t="s">
        <v>634</v>
      </c>
      <c r="G130" s="73"/>
      <c r="H130" s="76" t="s">
        <v>635</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outlineLevel="2" x14ac:dyDescent="0.25">
      <c r="A131" s="45"/>
      <c r="B131" s="54"/>
      <c r="C131" s="47">
        <f>INT($C$29)+2</f>
        <v>3</v>
      </c>
      <c r="D131" s="73"/>
      <c r="E131" s="70"/>
      <c r="F131" s="70" t="s">
        <v>636</v>
      </c>
      <c r="G131" s="73"/>
      <c r="H131" s="76" t="s">
        <v>637</v>
      </c>
      <c r="I131" s="96" t="s">
        <v>573</v>
      </c>
      <c r="J131" s="96"/>
      <c r="K131" s="97">
        <v>1.5</v>
      </c>
      <c r="L131" s="97">
        <v>1.7</v>
      </c>
      <c r="M131" s="97">
        <v>1.5</v>
      </c>
      <c r="N131" s="97">
        <v>1.5</v>
      </c>
      <c r="O131" s="97">
        <v>1.5</v>
      </c>
      <c r="P131" s="97">
        <v>1.5</v>
      </c>
      <c r="Q131" s="76"/>
      <c r="R131" s="76" t="s">
        <v>2401</v>
      </c>
      <c r="S131" s="76" t="s">
        <v>622</v>
      </c>
      <c r="T131" s="76"/>
      <c r="U131" s="261">
        <f t="shared" ref="U131:AB132" si="19">INDEX($K131:$Q131,1,U$43)</f>
        <v>1.5</v>
      </c>
      <c r="V131" s="261">
        <f t="shared" si="19"/>
        <v>1.5</v>
      </c>
      <c r="W131" s="261">
        <f t="shared" si="19"/>
        <v>1.5</v>
      </c>
      <c r="X131" s="261">
        <f t="shared" si="19"/>
        <v>1.7</v>
      </c>
      <c r="Y131" s="261">
        <f t="shared" si="19"/>
        <v>1.7</v>
      </c>
      <c r="Z131" s="261">
        <f t="shared" si="19"/>
        <v>1.7</v>
      </c>
      <c r="AA131" s="261">
        <f t="shared" si="19"/>
        <v>1.7</v>
      </c>
      <c r="AB131" s="261">
        <f t="shared" si="19"/>
        <v>1.7</v>
      </c>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638</v>
      </c>
      <c r="G132" s="73"/>
      <c r="H132" s="76" t="s">
        <v>639</v>
      </c>
      <c r="I132" s="96" t="s">
        <v>573</v>
      </c>
      <c r="J132" s="96"/>
      <c r="K132" s="97">
        <v>3</v>
      </c>
      <c r="L132" s="97">
        <v>3</v>
      </c>
      <c r="M132" s="97">
        <v>3</v>
      </c>
      <c r="N132" s="97">
        <v>3</v>
      </c>
      <c r="O132" s="97">
        <v>3</v>
      </c>
      <c r="P132" s="97">
        <v>3</v>
      </c>
      <c r="Q132" s="76"/>
      <c r="R132" s="76"/>
      <c r="S132" s="76" t="s">
        <v>577</v>
      </c>
      <c r="T132" s="76"/>
      <c r="U132" s="261">
        <f t="shared" si="19"/>
        <v>3</v>
      </c>
      <c r="V132" s="261">
        <f t="shared" si="19"/>
        <v>3</v>
      </c>
      <c r="W132" s="261">
        <f t="shared" si="19"/>
        <v>3</v>
      </c>
      <c r="X132" s="261">
        <f t="shared" si="19"/>
        <v>3</v>
      </c>
      <c r="Y132" s="261">
        <f t="shared" si="19"/>
        <v>3</v>
      </c>
      <c r="Z132" s="261">
        <f t="shared" si="19"/>
        <v>3</v>
      </c>
      <c r="AA132" s="261">
        <f t="shared" si="19"/>
        <v>3</v>
      </c>
      <c r="AB132" s="261">
        <f t="shared" si="19"/>
        <v>3</v>
      </c>
      <c r="AC132" s="76"/>
      <c r="AD132" s="76"/>
      <c r="AE132" s="76"/>
      <c r="AF132" s="97">
        <v>1</v>
      </c>
      <c r="AG132" s="97">
        <v>1</v>
      </c>
      <c r="AH132" s="73"/>
      <c r="AI132" s="57"/>
      <c r="AJ132" s="45"/>
      <c r="AK132" s="45"/>
      <c r="AL132" s="45"/>
    </row>
    <row r="133" spans="1:38" outlineLevel="1" x14ac:dyDescent="0.25">
      <c r="A133" s="45"/>
      <c r="B133" s="54"/>
      <c r="C133" s="47">
        <f>INT($C$29)+1</f>
        <v>2</v>
      </c>
      <c r="D133" s="73"/>
      <c r="E133" s="70"/>
      <c r="F133" s="264" t="s">
        <v>640</v>
      </c>
      <c r="G133" s="73"/>
      <c r="H133" s="254" t="s">
        <v>641</v>
      </c>
      <c r="I133" s="96"/>
      <c r="J133" s="96" t="s">
        <v>591</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47">
        <f>INT($C$29)+3</f>
        <v>4</v>
      </c>
      <c r="D134" s="73"/>
      <c r="E134" s="70" t="s">
        <v>642</v>
      </c>
      <c r="F134" s="70" t="s">
        <v>643</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outlineLevel="2" x14ac:dyDescent="0.25">
      <c r="A135" s="45"/>
      <c r="B135" s="54"/>
      <c r="C135" s="47">
        <f t="shared" ref="C135:C148" si="20">INT($C$29)+2</f>
        <v>3</v>
      </c>
      <c r="D135" s="73"/>
      <c r="E135" s="70"/>
      <c r="F135" s="70" t="s">
        <v>644</v>
      </c>
      <c r="G135" s="73"/>
      <c r="H135" s="76" t="s">
        <v>645</v>
      </c>
      <c r="I135" s="96" t="s">
        <v>646</v>
      </c>
      <c r="J135" s="96"/>
      <c r="K135" s="97">
        <v>0.8</v>
      </c>
      <c r="L135" s="97">
        <v>0.8</v>
      </c>
      <c r="M135" s="97">
        <v>0.8</v>
      </c>
      <c r="N135" s="97">
        <v>0.8</v>
      </c>
      <c r="O135" s="97">
        <v>0.8</v>
      </c>
      <c r="P135" s="97">
        <v>0.8</v>
      </c>
      <c r="Q135" s="76"/>
      <c r="R135" s="76" t="s">
        <v>584</v>
      </c>
      <c r="S135" s="76" t="s">
        <v>584</v>
      </c>
      <c r="T135" s="76"/>
      <c r="U135" s="261">
        <f t="shared" ref="U135:AB148" si="21">INDEX($K135:$Q135,1,U$43)</f>
        <v>0.8</v>
      </c>
      <c r="V135" s="261">
        <f t="shared" si="21"/>
        <v>0.8</v>
      </c>
      <c r="W135" s="261">
        <f t="shared" si="21"/>
        <v>0.8</v>
      </c>
      <c r="X135" s="261">
        <f t="shared" si="21"/>
        <v>0.8</v>
      </c>
      <c r="Y135" s="261">
        <f t="shared" si="21"/>
        <v>0.8</v>
      </c>
      <c r="Z135" s="261">
        <f t="shared" si="21"/>
        <v>0.8</v>
      </c>
      <c r="AA135" s="261">
        <f t="shared" si="21"/>
        <v>0.8</v>
      </c>
      <c r="AB135" s="261">
        <f t="shared" si="21"/>
        <v>0.8</v>
      </c>
      <c r="AC135" s="76"/>
      <c r="AD135" s="76"/>
      <c r="AE135" s="76"/>
      <c r="AF135" s="97">
        <v>1</v>
      </c>
      <c r="AG135" s="97">
        <v>1</v>
      </c>
      <c r="AH135" s="73"/>
      <c r="AI135" s="57"/>
      <c r="AJ135" s="45"/>
      <c r="AK135" s="45"/>
      <c r="AL135" s="45"/>
    </row>
    <row r="136" spans="1:38" outlineLevel="2" x14ac:dyDescent="0.25">
      <c r="A136" s="45"/>
      <c r="B136" s="54"/>
      <c r="C136" s="47">
        <f t="shared" si="20"/>
        <v>3</v>
      </c>
      <c r="D136" s="73"/>
      <c r="E136" s="70"/>
      <c r="F136" s="70" t="s">
        <v>647</v>
      </c>
      <c r="G136" s="73"/>
      <c r="H136" s="76" t="s">
        <v>648</v>
      </c>
      <c r="I136" s="96" t="s">
        <v>573</v>
      </c>
      <c r="J136" s="96"/>
      <c r="K136" s="97">
        <v>0.17</v>
      </c>
      <c r="L136" s="97">
        <v>0.17</v>
      </c>
      <c r="M136" s="97">
        <v>0.17</v>
      </c>
      <c r="N136" s="97">
        <v>0.17</v>
      </c>
      <c r="O136" s="97">
        <v>0.17</v>
      </c>
      <c r="P136" s="97">
        <v>0.17</v>
      </c>
      <c r="Q136" s="76"/>
      <c r="R136" s="76" t="s">
        <v>584</v>
      </c>
      <c r="S136" s="76" t="s">
        <v>584</v>
      </c>
      <c r="T136" s="76"/>
      <c r="U136" s="261">
        <f t="shared" si="21"/>
        <v>0.17</v>
      </c>
      <c r="V136" s="261">
        <f t="shared" si="21"/>
        <v>0.17</v>
      </c>
      <c r="W136" s="261">
        <f t="shared" si="21"/>
        <v>0.17</v>
      </c>
      <c r="X136" s="261">
        <f t="shared" si="21"/>
        <v>0.17</v>
      </c>
      <c r="Y136" s="261">
        <f t="shared" si="21"/>
        <v>0.17</v>
      </c>
      <c r="Z136" s="261">
        <f t="shared" si="21"/>
        <v>0.17</v>
      </c>
      <c r="AA136" s="261">
        <f t="shared" si="21"/>
        <v>0.17</v>
      </c>
      <c r="AB136" s="261">
        <f t="shared" si="21"/>
        <v>0.17</v>
      </c>
      <c r="AC136" s="76"/>
      <c r="AD136" s="76"/>
      <c r="AE136" s="76"/>
      <c r="AF136" s="97">
        <v>1</v>
      </c>
      <c r="AG136" s="97">
        <v>1</v>
      </c>
      <c r="AH136" s="73"/>
      <c r="AI136" s="57"/>
      <c r="AJ136" s="45"/>
      <c r="AK136" s="45"/>
      <c r="AL136" s="45"/>
    </row>
    <row r="137" spans="1:38" outlineLevel="2" x14ac:dyDescent="0.25">
      <c r="A137" s="45"/>
      <c r="B137" s="54"/>
      <c r="C137" s="47">
        <f t="shared" si="20"/>
        <v>3</v>
      </c>
      <c r="D137" s="73"/>
      <c r="E137" s="70"/>
      <c r="F137" s="70" t="s">
        <v>649</v>
      </c>
      <c r="G137" s="73"/>
      <c r="H137" s="76" t="s">
        <v>650</v>
      </c>
      <c r="I137" s="96" t="s">
        <v>573</v>
      </c>
      <c r="J137" s="96"/>
      <c r="K137" s="97">
        <v>1.7</v>
      </c>
      <c r="L137" s="97">
        <v>1.7</v>
      </c>
      <c r="M137" s="97">
        <v>1.7</v>
      </c>
      <c r="N137" s="97">
        <v>1.7</v>
      </c>
      <c r="O137" s="97">
        <v>1.7</v>
      </c>
      <c r="P137" s="97">
        <v>1.7</v>
      </c>
      <c r="Q137" s="76"/>
      <c r="R137" s="76" t="s">
        <v>584</v>
      </c>
      <c r="S137" s="76" t="s">
        <v>584</v>
      </c>
      <c r="T137" s="76"/>
      <c r="U137" s="261">
        <f t="shared" si="21"/>
        <v>1.7</v>
      </c>
      <c r="V137" s="261">
        <f t="shared" si="21"/>
        <v>1.7</v>
      </c>
      <c r="W137" s="261">
        <f t="shared" si="21"/>
        <v>1.7</v>
      </c>
      <c r="X137" s="261">
        <f t="shared" si="21"/>
        <v>1.7</v>
      </c>
      <c r="Y137" s="261">
        <f t="shared" si="21"/>
        <v>1.7</v>
      </c>
      <c r="Z137" s="261">
        <f t="shared" si="21"/>
        <v>1.7</v>
      </c>
      <c r="AA137" s="261">
        <f t="shared" si="21"/>
        <v>1.7</v>
      </c>
      <c r="AB137" s="261">
        <f t="shared" si="21"/>
        <v>1.7</v>
      </c>
      <c r="AC137" s="76"/>
      <c r="AD137" s="76"/>
      <c r="AE137" s="76"/>
      <c r="AF137" s="97">
        <v>1</v>
      </c>
      <c r="AG137" s="97">
        <v>1</v>
      </c>
      <c r="AH137" s="73"/>
      <c r="AI137" s="57"/>
      <c r="AJ137" s="45"/>
      <c r="AK137" s="45"/>
      <c r="AL137" s="45"/>
    </row>
    <row r="138" spans="1:38" outlineLevel="2" x14ac:dyDescent="0.25">
      <c r="A138" s="45"/>
      <c r="B138" s="54"/>
      <c r="C138" s="47">
        <f t="shared" si="20"/>
        <v>3</v>
      </c>
      <c r="D138" s="73"/>
      <c r="E138" s="70"/>
      <c r="F138" s="70" t="s">
        <v>651</v>
      </c>
      <c r="G138" s="73"/>
      <c r="H138" s="76" t="s">
        <v>652</v>
      </c>
      <c r="I138" s="96" t="s">
        <v>618</v>
      </c>
      <c r="J138" s="96"/>
      <c r="K138" s="97">
        <v>1.1199999999999999E-3</v>
      </c>
      <c r="L138" s="97">
        <v>1.1199999999999999E-3</v>
      </c>
      <c r="M138" s="97">
        <v>7.7999999999999999E-4</v>
      </c>
      <c r="N138" s="97">
        <v>7.7999999999999999E-4</v>
      </c>
      <c r="O138" s="97">
        <v>7.7999999999999999E-4</v>
      </c>
      <c r="P138" s="97">
        <v>7.7999999999999999E-4</v>
      </c>
      <c r="Q138" s="76"/>
      <c r="R138" s="76" t="s">
        <v>584</v>
      </c>
      <c r="S138" s="76" t="s">
        <v>584</v>
      </c>
      <c r="T138" s="76"/>
      <c r="U138" s="261">
        <f t="shared" si="21"/>
        <v>1.1199999999999999E-3</v>
      </c>
      <c r="V138" s="261">
        <f t="shared" si="21"/>
        <v>1.1199999999999999E-3</v>
      </c>
      <c r="W138" s="261">
        <f t="shared" si="21"/>
        <v>1.1199999999999999E-3</v>
      </c>
      <c r="X138" s="261">
        <f t="shared" si="21"/>
        <v>1.1199999999999999E-3</v>
      </c>
      <c r="Y138" s="261">
        <f t="shared" si="21"/>
        <v>1.1199999999999999E-3</v>
      </c>
      <c r="Z138" s="261">
        <f t="shared" si="21"/>
        <v>1.1199999999999999E-3</v>
      </c>
      <c r="AA138" s="261">
        <f t="shared" si="21"/>
        <v>1.1199999999999999E-3</v>
      </c>
      <c r="AB138" s="261">
        <f t="shared" si="21"/>
        <v>1.1199999999999999E-3</v>
      </c>
      <c r="AC138" s="76"/>
      <c r="AD138" s="76"/>
      <c r="AE138" s="76"/>
      <c r="AF138" s="97">
        <v>1</v>
      </c>
      <c r="AG138" s="97">
        <v>1</v>
      </c>
      <c r="AH138" s="73"/>
      <c r="AI138" s="57"/>
      <c r="AJ138" s="45"/>
      <c r="AK138" s="45"/>
      <c r="AL138" s="45"/>
    </row>
    <row r="139" spans="1:38" outlineLevel="2" x14ac:dyDescent="0.25">
      <c r="A139" s="45"/>
      <c r="B139" s="54"/>
      <c r="C139" s="47">
        <f t="shared" si="20"/>
        <v>3</v>
      </c>
      <c r="D139" s="73"/>
      <c r="E139" s="70"/>
      <c r="F139" s="70" t="s">
        <v>653</v>
      </c>
      <c r="G139" s="73"/>
      <c r="H139" s="76" t="s">
        <v>654</v>
      </c>
      <c r="I139" s="96" t="s">
        <v>573</v>
      </c>
      <c r="J139" s="96"/>
      <c r="K139" s="97">
        <v>0.6</v>
      </c>
      <c r="L139" s="97">
        <v>0.6</v>
      </c>
      <c r="M139" s="97">
        <v>0.6</v>
      </c>
      <c r="N139" s="97">
        <v>0.6</v>
      </c>
      <c r="O139" s="97">
        <v>0.6</v>
      </c>
      <c r="P139" s="97">
        <v>0.6</v>
      </c>
      <c r="Q139" s="76"/>
      <c r="R139" s="76" t="s">
        <v>584</v>
      </c>
      <c r="S139" s="76" t="s">
        <v>584</v>
      </c>
      <c r="T139" s="76"/>
      <c r="U139" s="261">
        <f t="shared" si="21"/>
        <v>0.6</v>
      </c>
      <c r="V139" s="261">
        <f t="shared" si="21"/>
        <v>0.6</v>
      </c>
      <c r="W139" s="261">
        <f t="shared" si="21"/>
        <v>0.6</v>
      </c>
      <c r="X139" s="261">
        <f t="shared" si="21"/>
        <v>0.6</v>
      </c>
      <c r="Y139" s="261">
        <f t="shared" si="21"/>
        <v>0.6</v>
      </c>
      <c r="Z139" s="261">
        <f t="shared" si="21"/>
        <v>0.6</v>
      </c>
      <c r="AA139" s="261">
        <f t="shared" si="21"/>
        <v>0.6</v>
      </c>
      <c r="AB139" s="261">
        <f t="shared" si="21"/>
        <v>0.6</v>
      </c>
      <c r="AC139" s="76"/>
      <c r="AD139" s="76"/>
      <c r="AE139" s="76"/>
      <c r="AF139" s="97">
        <v>1</v>
      </c>
      <c r="AG139" s="97">
        <v>1</v>
      </c>
      <c r="AH139" s="73"/>
      <c r="AI139" s="57"/>
      <c r="AJ139" s="45"/>
      <c r="AK139" s="45"/>
      <c r="AL139" s="45"/>
    </row>
    <row r="140" spans="1:38" outlineLevel="2" x14ac:dyDescent="0.25">
      <c r="A140" s="45"/>
      <c r="B140" s="54"/>
      <c r="C140" s="47">
        <f t="shared" si="20"/>
        <v>3</v>
      </c>
      <c r="D140" s="73"/>
      <c r="E140" s="70"/>
      <c r="F140" s="70" t="s">
        <v>655</v>
      </c>
      <c r="G140" s="73"/>
      <c r="H140" s="76" t="s">
        <v>656</v>
      </c>
      <c r="I140" s="96" t="s">
        <v>618</v>
      </c>
      <c r="J140" s="96"/>
      <c r="K140" s="97">
        <v>1.1199999999999999E-3</v>
      </c>
      <c r="L140" s="97">
        <v>1.1199999999999999E-3</v>
      </c>
      <c r="M140" s="97">
        <v>7.3999999999999999E-4</v>
      </c>
      <c r="N140" s="97">
        <v>7.3999999999999999E-4</v>
      </c>
      <c r="O140" s="97">
        <v>7.3999999999999999E-4</v>
      </c>
      <c r="P140" s="97">
        <v>7.3999999999999999E-4</v>
      </c>
      <c r="Q140" s="76"/>
      <c r="R140" s="76" t="s">
        <v>584</v>
      </c>
      <c r="S140" s="76" t="s">
        <v>584</v>
      </c>
      <c r="T140" s="76"/>
      <c r="U140" s="261">
        <f t="shared" si="21"/>
        <v>1.1199999999999999E-3</v>
      </c>
      <c r="V140" s="261">
        <f t="shared" si="21"/>
        <v>1.1199999999999999E-3</v>
      </c>
      <c r="W140" s="261">
        <f t="shared" si="21"/>
        <v>1.1199999999999999E-3</v>
      </c>
      <c r="X140" s="261">
        <f t="shared" si="21"/>
        <v>1.1199999999999999E-3</v>
      </c>
      <c r="Y140" s="261">
        <f t="shared" si="21"/>
        <v>1.1199999999999999E-3</v>
      </c>
      <c r="Z140" s="261">
        <f t="shared" si="21"/>
        <v>1.1199999999999999E-3</v>
      </c>
      <c r="AA140" s="261">
        <f t="shared" si="21"/>
        <v>1.1199999999999999E-3</v>
      </c>
      <c r="AB140" s="261">
        <f t="shared" si="21"/>
        <v>1.1199999999999999E-3</v>
      </c>
      <c r="AC140" s="76"/>
      <c r="AD140" s="76"/>
      <c r="AE140" s="76"/>
      <c r="AF140" s="97">
        <v>1</v>
      </c>
      <c r="AG140" s="97">
        <v>1</v>
      </c>
      <c r="AH140" s="73"/>
      <c r="AI140" s="57"/>
      <c r="AJ140" s="45"/>
      <c r="AK140" s="45"/>
      <c r="AL140" s="45"/>
    </row>
    <row r="141" spans="1:38" outlineLevel="2" x14ac:dyDescent="0.25">
      <c r="A141" s="45"/>
      <c r="B141" s="54"/>
      <c r="C141" s="47">
        <f t="shared" si="20"/>
        <v>3</v>
      </c>
      <c r="D141" s="73"/>
      <c r="E141" s="70"/>
      <c r="F141" s="70" t="s">
        <v>657</v>
      </c>
      <c r="G141" s="73"/>
      <c r="H141" s="76" t="s">
        <v>658</v>
      </c>
      <c r="I141" s="96" t="s">
        <v>573</v>
      </c>
      <c r="J141" s="96"/>
      <c r="K141" s="97">
        <v>0</v>
      </c>
      <c r="L141" s="97">
        <v>0</v>
      </c>
      <c r="M141" s="97">
        <v>0.5</v>
      </c>
      <c r="N141" s="97">
        <v>0.5</v>
      </c>
      <c r="O141" s="97">
        <v>0.5</v>
      </c>
      <c r="P141" s="97">
        <v>0.5</v>
      </c>
      <c r="Q141" s="76"/>
      <c r="R141" s="76"/>
      <c r="S141" s="76" t="s">
        <v>659</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outlineLevel="2" x14ac:dyDescent="0.25">
      <c r="A142" s="45"/>
      <c r="B142" s="54"/>
      <c r="C142" s="47">
        <f t="shared" si="20"/>
        <v>3</v>
      </c>
      <c r="D142" s="73"/>
      <c r="E142" s="70"/>
      <c r="F142" s="70" t="s">
        <v>660</v>
      </c>
      <c r="G142" s="73"/>
      <c r="H142" s="76" t="s">
        <v>661</v>
      </c>
      <c r="I142" s="96" t="s">
        <v>603</v>
      </c>
      <c r="J142" s="96"/>
      <c r="K142" s="76"/>
      <c r="L142" s="76"/>
      <c r="M142" s="97">
        <v>64</v>
      </c>
      <c r="N142" s="97">
        <v>64</v>
      </c>
      <c r="O142" s="97">
        <v>64</v>
      </c>
      <c r="P142" s="97">
        <v>150</v>
      </c>
      <c r="Q142" s="76"/>
      <c r="R142" s="76"/>
      <c r="S142" s="76" t="s">
        <v>659</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outlineLevel="2" x14ac:dyDescent="0.25">
      <c r="A143" s="45"/>
      <c r="B143" s="54"/>
      <c r="C143" s="47">
        <f t="shared" si="20"/>
        <v>3</v>
      </c>
      <c r="D143" s="73"/>
      <c r="E143" s="70"/>
      <c r="F143" s="70" t="s">
        <v>662</v>
      </c>
      <c r="G143" s="73"/>
      <c r="H143" s="76" t="s">
        <v>663</v>
      </c>
      <c r="I143" s="96" t="s">
        <v>573</v>
      </c>
      <c r="J143" s="96"/>
      <c r="K143" s="76"/>
      <c r="L143" s="76"/>
      <c r="M143" s="97">
        <v>1.7</v>
      </c>
      <c r="N143" s="97">
        <v>1.7</v>
      </c>
      <c r="O143" s="97">
        <v>1.7</v>
      </c>
      <c r="P143" s="97">
        <v>1.7</v>
      </c>
      <c r="Q143" s="76"/>
      <c r="R143" s="76"/>
      <c r="S143" s="76" t="s">
        <v>659</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outlineLevel="2" x14ac:dyDescent="0.25">
      <c r="A144" s="45"/>
      <c r="B144" s="54"/>
      <c r="C144" s="47">
        <f t="shared" si="20"/>
        <v>3</v>
      </c>
      <c r="D144" s="73"/>
      <c r="E144" s="70"/>
      <c r="F144" s="70" t="s">
        <v>664</v>
      </c>
      <c r="G144" s="73"/>
      <c r="H144" s="76" t="s">
        <v>663</v>
      </c>
      <c r="I144" s="96" t="s">
        <v>573</v>
      </c>
      <c r="J144" s="96"/>
      <c r="K144" s="76"/>
      <c r="L144" s="76"/>
      <c r="M144" s="97">
        <v>0.1</v>
      </c>
      <c r="N144" s="97">
        <v>0.1</v>
      </c>
      <c r="O144" s="97">
        <v>0.1</v>
      </c>
      <c r="P144" s="97">
        <v>0.1</v>
      </c>
      <c r="Q144" s="76"/>
      <c r="R144" s="76"/>
      <c r="S144" s="76" t="s">
        <v>659</v>
      </c>
      <c r="T144" s="76"/>
      <c r="U144" s="261">
        <f t="shared" si="21"/>
        <v>0</v>
      </c>
      <c r="V144" s="261">
        <f t="shared" si="21"/>
        <v>0</v>
      </c>
      <c r="W144" s="261">
        <f t="shared" si="21"/>
        <v>0</v>
      </c>
      <c r="X144" s="261">
        <f t="shared" si="21"/>
        <v>0</v>
      </c>
      <c r="Y144" s="261">
        <f t="shared" si="21"/>
        <v>0</v>
      </c>
      <c r="Z144" s="261">
        <f t="shared" si="21"/>
        <v>0</v>
      </c>
      <c r="AA144" s="261">
        <f t="shared" si="21"/>
        <v>0</v>
      </c>
      <c r="AB144" s="261">
        <f t="shared" si="21"/>
        <v>0</v>
      </c>
      <c r="AC144" s="76"/>
      <c r="AD144" s="76"/>
      <c r="AE144" s="76"/>
      <c r="AF144" s="97">
        <v>1</v>
      </c>
      <c r="AG144" s="97">
        <v>1</v>
      </c>
      <c r="AH144" s="73"/>
      <c r="AI144" s="57"/>
      <c r="AJ144" s="45"/>
      <c r="AK144" s="45"/>
      <c r="AL144" s="45"/>
    </row>
    <row r="145" spans="1:38" outlineLevel="2" x14ac:dyDescent="0.25">
      <c r="A145" s="45"/>
      <c r="B145" s="54"/>
      <c r="C145" s="47">
        <f t="shared" si="20"/>
        <v>3</v>
      </c>
      <c r="D145" s="73"/>
      <c r="E145" s="70"/>
      <c r="F145" s="70" t="s">
        <v>665</v>
      </c>
      <c r="G145" s="73"/>
      <c r="H145" s="76" t="s">
        <v>666</v>
      </c>
      <c r="I145" s="96" t="s">
        <v>667</v>
      </c>
      <c r="J145" s="96"/>
      <c r="K145" s="97">
        <v>10.5</v>
      </c>
      <c r="L145" s="97">
        <v>10.5</v>
      </c>
      <c r="M145" s="97">
        <v>10.5</v>
      </c>
      <c r="N145" s="97">
        <v>10.5</v>
      </c>
      <c r="O145" s="97">
        <v>10.5</v>
      </c>
      <c r="P145" s="97">
        <v>10.5</v>
      </c>
      <c r="Q145" s="76"/>
      <c r="R145" s="76" t="s">
        <v>668</v>
      </c>
      <c r="S145" s="76" t="s">
        <v>659</v>
      </c>
      <c r="T145" s="76"/>
      <c r="U145" s="261">
        <f t="shared" si="21"/>
        <v>10.5</v>
      </c>
      <c r="V145" s="261">
        <f t="shared" si="21"/>
        <v>10.5</v>
      </c>
      <c r="W145" s="261">
        <f t="shared" si="21"/>
        <v>10.5</v>
      </c>
      <c r="X145" s="261">
        <f t="shared" si="21"/>
        <v>10.5</v>
      </c>
      <c r="Y145" s="261">
        <f t="shared" si="21"/>
        <v>10.5</v>
      </c>
      <c r="Z145" s="261">
        <f t="shared" si="21"/>
        <v>10.5</v>
      </c>
      <c r="AA145" s="261">
        <f t="shared" si="21"/>
        <v>10.5</v>
      </c>
      <c r="AB145" s="261">
        <f t="shared" si="21"/>
        <v>10.5</v>
      </c>
      <c r="AC145" s="76"/>
      <c r="AD145" s="76"/>
      <c r="AE145" s="76"/>
      <c r="AF145" s="97">
        <v>1</v>
      </c>
      <c r="AG145" s="97">
        <v>1</v>
      </c>
      <c r="AH145" s="73"/>
      <c r="AI145" s="57"/>
      <c r="AJ145" s="45"/>
      <c r="AK145" s="45"/>
      <c r="AL145" s="45"/>
    </row>
    <row r="146" spans="1:38" outlineLevel="2" x14ac:dyDescent="0.25">
      <c r="A146" s="45"/>
      <c r="B146" s="54"/>
      <c r="C146" s="47">
        <f t="shared" si="20"/>
        <v>3</v>
      </c>
      <c r="D146" s="73"/>
      <c r="E146" s="70"/>
      <c r="F146" s="70" t="s">
        <v>669</v>
      </c>
      <c r="G146" s="73"/>
      <c r="H146" s="76" t="s">
        <v>670</v>
      </c>
      <c r="I146" s="96" t="s">
        <v>573</v>
      </c>
      <c r="J146" s="96"/>
      <c r="K146" s="97">
        <v>1</v>
      </c>
      <c r="L146" s="97">
        <v>1</v>
      </c>
      <c r="M146" s="97">
        <v>1</v>
      </c>
      <c r="N146" s="97">
        <v>1</v>
      </c>
      <c r="O146" s="97">
        <v>1</v>
      </c>
      <c r="P146" s="97">
        <v>1</v>
      </c>
      <c r="Q146" s="76"/>
      <c r="R146" s="76" t="s">
        <v>659</v>
      </c>
      <c r="S146" s="76" t="s">
        <v>659</v>
      </c>
      <c r="T146" s="76"/>
      <c r="U146" s="261">
        <f t="shared" si="21"/>
        <v>1</v>
      </c>
      <c r="V146" s="261">
        <f t="shared" si="21"/>
        <v>1</v>
      </c>
      <c r="W146" s="261">
        <f t="shared" si="21"/>
        <v>1</v>
      </c>
      <c r="X146" s="261">
        <f t="shared" si="21"/>
        <v>1</v>
      </c>
      <c r="Y146" s="261">
        <f t="shared" si="21"/>
        <v>1</v>
      </c>
      <c r="Z146" s="261">
        <f t="shared" si="21"/>
        <v>1</v>
      </c>
      <c r="AA146" s="261">
        <f t="shared" si="21"/>
        <v>1</v>
      </c>
      <c r="AB146" s="261">
        <f t="shared" si="21"/>
        <v>1</v>
      </c>
      <c r="AC146" s="76"/>
      <c r="AD146" s="76"/>
      <c r="AE146" s="76"/>
      <c r="AF146" s="97">
        <v>1</v>
      </c>
      <c r="AG146" s="97">
        <v>1</v>
      </c>
      <c r="AH146" s="73"/>
      <c r="AI146" s="57"/>
      <c r="AJ146" s="45"/>
      <c r="AK146" s="45"/>
      <c r="AL146" s="45"/>
    </row>
    <row r="147" spans="1:38" outlineLevel="2" x14ac:dyDescent="0.25">
      <c r="A147" s="45"/>
      <c r="B147" s="54"/>
      <c r="C147" s="47">
        <f t="shared" si="20"/>
        <v>3</v>
      </c>
      <c r="D147" s="73"/>
      <c r="E147" s="70"/>
      <c r="F147" s="70" t="s">
        <v>671</v>
      </c>
      <c r="G147" s="73"/>
      <c r="H147" s="76" t="s">
        <v>672</v>
      </c>
      <c r="I147" s="96" t="s">
        <v>573</v>
      </c>
      <c r="J147" s="96"/>
      <c r="K147" s="97">
        <v>0.35</v>
      </c>
      <c r="L147" s="97">
        <v>0.35</v>
      </c>
      <c r="M147" s="97">
        <v>0.35</v>
      </c>
      <c r="N147" s="97">
        <v>0.35</v>
      </c>
      <c r="O147" s="97">
        <v>0.35</v>
      </c>
      <c r="P147" s="97">
        <v>0.35</v>
      </c>
      <c r="Q147" s="76"/>
      <c r="R147" s="76" t="s">
        <v>659</v>
      </c>
      <c r="S147" s="76" t="s">
        <v>659</v>
      </c>
      <c r="T147" s="76"/>
      <c r="U147" s="261">
        <f t="shared" si="21"/>
        <v>0.35</v>
      </c>
      <c r="V147" s="261">
        <f t="shared" si="21"/>
        <v>0.35</v>
      </c>
      <c r="W147" s="261">
        <f t="shared" si="21"/>
        <v>0.35</v>
      </c>
      <c r="X147" s="261">
        <f t="shared" si="21"/>
        <v>0.35</v>
      </c>
      <c r="Y147" s="261">
        <f t="shared" si="21"/>
        <v>0.35</v>
      </c>
      <c r="Z147" s="261">
        <f t="shared" si="21"/>
        <v>0.35</v>
      </c>
      <c r="AA147" s="261">
        <f t="shared" si="21"/>
        <v>0.35</v>
      </c>
      <c r="AB147" s="261">
        <f t="shared" si="21"/>
        <v>0.35</v>
      </c>
      <c r="AC147" s="76"/>
      <c r="AD147" s="76"/>
      <c r="AE147" s="76"/>
      <c r="AF147" s="97">
        <v>1</v>
      </c>
      <c r="AG147" s="97">
        <v>1</v>
      </c>
      <c r="AH147" s="73"/>
      <c r="AI147" s="57"/>
      <c r="AJ147" s="45"/>
      <c r="AK147" s="45"/>
      <c r="AL147" s="45"/>
    </row>
    <row r="148" spans="1:38" outlineLevel="2" x14ac:dyDescent="0.25">
      <c r="A148" s="45"/>
      <c r="B148" s="54"/>
      <c r="C148" s="47">
        <f t="shared" si="20"/>
        <v>3</v>
      </c>
      <c r="D148" s="73"/>
      <c r="E148" s="70"/>
      <c r="F148" s="70" t="s">
        <v>673</v>
      </c>
      <c r="G148" s="73"/>
      <c r="H148" s="76" t="s">
        <v>674</v>
      </c>
      <c r="I148" s="96" t="s">
        <v>573</v>
      </c>
      <c r="J148" s="96"/>
      <c r="K148" s="97">
        <v>1</v>
      </c>
      <c r="L148" s="97">
        <v>1</v>
      </c>
      <c r="M148" s="97">
        <v>1</v>
      </c>
      <c r="N148" s="97">
        <v>1</v>
      </c>
      <c r="O148" s="97">
        <v>1</v>
      </c>
      <c r="P148" s="97">
        <v>1</v>
      </c>
      <c r="Q148" s="76"/>
      <c r="R148" s="76" t="s">
        <v>659</v>
      </c>
      <c r="S148" s="76" t="s">
        <v>659</v>
      </c>
      <c r="T148" s="76"/>
      <c r="U148" s="261">
        <f t="shared" si="21"/>
        <v>1</v>
      </c>
      <c r="V148" s="261">
        <f t="shared" si="21"/>
        <v>1</v>
      </c>
      <c r="W148" s="261">
        <f t="shared" si="21"/>
        <v>1</v>
      </c>
      <c r="X148" s="261">
        <f t="shared" si="21"/>
        <v>1</v>
      </c>
      <c r="Y148" s="261">
        <f t="shared" si="21"/>
        <v>1</v>
      </c>
      <c r="Z148" s="261">
        <f t="shared" si="21"/>
        <v>1</v>
      </c>
      <c r="AA148" s="261">
        <f t="shared" si="21"/>
        <v>1</v>
      </c>
      <c r="AB148" s="261">
        <f t="shared" si="21"/>
        <v>1</v>
      </c>
      <c r="AC148" s="76"/>
      <c r="AD148" s="76"/>
      <c r="AE148" s="76"/>
      <c r="AF148" s="97">
        <v>1</v>
      </c>
      <c r="AG148" s="97">
        <v>1</v>
      </c>
      <c r="AH148" s="73"/>
      <c r="AI148" s="57"/>
      <c r="AJ148" s="45"/>
      <c r="AK148" s="45"/>
      <c r="AL148" s="45"/>
    </row>
    <row r="149" spans="1:38" outlineLevel="3" x14ac:dyDescent="0.25">
      <c r="A149" s="45"/>
      <c r="B149" s="54"/>
      <c r="C149" s="47">
        <f>INT($C$29)+3</f>
        <v>4</v>
      </c>
      <c r="D149" s="73"/>
      <c r="E149" s="70"/>
      <c r="F149" s="70" t="s">
        <v>675</v>
      </c>
      <c r="G149" s="73"/>
      <c r="H149" s="76" t="s">
        <v>676</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outlineLevel="3" x14ac:dyDescent="0.25">
      <c r="A150" s="45"/>
      <c r="B150" s="54"/>
      <c r="C150" s="47">
        <f>INT($C$29)+3</f>
        <v>4</v>
      </c>
      <c r="D150" s="73"/>
      <c r="E150" s="70"/>
      <c r="F150" s="70" t="s">
        <v>677</v>
      </c>
      <c r="G150" s="73"/>
      <c r="H150" s="76" t="s">
        <v>676</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3" x14ac:dyDescent="0.25">
      <c r="A151" s="45"/>
      <c r="B151" s="54"/>
      <c r="C151" s="47">
        <f>INT($C$29)+3</f>
        <v>4</v>
      </c>
      <c r="D151" s="73"/>
      <c r="E151" s="70"/>
      <c r="F151" s="70" t="s">
        <v>678</v>
      </c>
      <c r="G151" s="73"/>
      <c r="H151" s="76" t="s">
        <v>676</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outlineLevel="3" x14ac:dyDescent="0.25">
      <c r="A152" s="45"/>
      <c r="B152" s="54"/>
      <c r="C152" s="47">
        <f>INT($C$29)+3</f>
        <v>4</v>
      </c>
      <c r="D152" s="73"/>
      <c r="E152" s="70"/>
      <c r="F152" s="70" t="s">
        <v>679</v>
      </c>
      <c r="G152" s="73"/>
      <c r="H152" s="76" t="s">
        <v>676</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outlineLevel="3" x14ac:dyDescent="0.25">
      <c r="A153" s="45"/>
      <c r="B153" s="54"/>
      <c r="C153" s="47">
        <f>INT($C$29)+3</f>
        <v>4</v>
      </c>
      <c r="D153" s="73"/>
      <c r="E153" s="70"/>
      <c r="F153" s="70" t="s">
        <v>680</v>
      </c>
      <c r="G153" s="73"/>
      <c r="H153" s="76" t="s">
        <v>676</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outlineLevel="2" x14ac:dyDescent="0.25">
      <c r="A154" s="45"/>
      <c r="B154" s="54"/>
      <c r="C154" s="47">
        <f>INT($C$29)+2</f>
        <v>3</v>
      </c>
      <c r="D154" s="73"/>
      <c r="E154" s="70"/>
      <c r="F154" s="70" t="s">
        <v>681</v>
      </c>
      <c r="G154" s="73"/>
      <c r="H154" s="76" t="s">
        <v>682</v>
      </c>
      <c r="I154" s="96" t="s">
        <v>667</v>
      </c>
      <c r="J154" s="96"/>
      <c r="K154" s="97">
        <v>11.5</v>
      </c>
      <c r="L154" s="97">
        <v>11.5</v>
      </c>
      <c r="M154" s="97">
        <v>11.5</v>
      </c>
      <c r="N154" s="97">
        <v>11.5</v>
      </c>
      <c r="O154" s="97">
        <v>11.5</v>
      </c>
      <c r="P154" s="97">
        <v>11.5</v>
      </c>
      <c r="Q154" s="76"/>
      <c r="R154" s="76" t="s">
        <v>683</v>
      </c>
      <c r="S154" s="76"/>
      <c r="T154" s="76"/>
      <c r="U154" s="261">
        <f t="shared" ref="U154:AB156" si="22">INDEX($K154:$Q154,1,U$43)</f>
        <v>11.5</v>
      </c>
      <c r="V154" s="261">
        <f t="shared" si="22"/>
        <v>11.5</v>
      </c>
      <c r="W154" s="261">
        <f t="shared" si="22"/>
        <v>11.5</v>
      </c>
      <c r="X154" s="261">
        <f t="shared" si="22"/>
        <v>11.5</v>
      </c>
      <c r="Y154" s="261">
        <f t="shared" si="22"/>
        <v>11.5</v>
      </c>
      <c r="Z154" s="261">
        <f t="shared" si="22"/>
        <v>11.5</v>
      </c>
      <c r="AA154" s="261">
        <f t="shared" si="22"/>
        <v>11.5</v>
      </c>
      <c r="AB154" s="261">
        <f t="shared" si="22"/>
        <v>11.5</v>
      </c>
      <c r="AC154" s="76"/>
      <c r="AD154" s="76"/>
      <c r="AE154" s="76"/>
      <c r="AF154" s="97">
        <v>1</v>
      </c>
      <c r="AG154" s="97">
        <v>1</v>
      </c>
      <c r="AH154" s="73"/>
      <c r="AI154" s="57"/>
      <c r="AJ154" s="45"/>
      <c r="AK154" s="45"/>
      <c r="AL154" s="45"/>
    </row>
    <row r="155" spans="1:38" outlineLevel="2" x14ac:dyDescent="0.25">
      <c r="A155" s="45"/>
      <c r="B155" s="54"/>
      <c r="C155" s="47">
        <f>INT($C$29)+2</f>
        <v>3</v>
      </c>
      <c r="D155" s="73"/>
      <c r="E155" s="70"/>
      <c r="F155" s="70" t="s">
        <v>684</v>
      </c>
      <c r="G155" s="73"/>
      <c r="H155" s="76" t="s">
        <v>685</v>
      </c>
      <c r="I155" s="96" t="s">
        <v>667</v>
      </c>
      <c r="J155" s="96"/>
      <c r="K155" s="97">
        <v>0</v>
      </c>
      <c r="L155" s="97">
        <v>0</v>
      </c>
      <c r="M155" s="97">
        <v>0</v>
      </c>
      <c r="N155" s="97">
        <v>0</v>
      </c>
      <c r="O155" s="97">
        <v>0</v>
      </c>
      <c r="P155" s="97">
        <v>0</v>
      </c>
      <c r="Q155" s="76"/>
      <c r="R155" s="76" t="s">
        <v>686</v>
      </c>
      <c r="S155" s="76" t="s">
        <v>686</v>
      </c>
      <c r="T155" s="76"/>
      <c r="U155" s="261">
        <f t="shared" si="22"/>
        <v>0</v>
      </c>
      <c r="V155" s="261">
        <f t="shared" si="22"/>
        <v>0</v>
      </c>
      <c r="W155" s="261">
        <f t="shared" si="22"/>
        <v>0</v>
      </c>
      <c r="X155" s="261">
        <f t="shared" si="22"/>
        <v>0</v>
      </c>
      <c r="Y155" s="261">
        <f t="shared" si="22"/>
        <v>0</v>
      </c>
      <c r="Z155" s="261">
        <f t="shared" si="22"/>
        <v>0</v>
      </c>
      <c r="AA155" s="261">
        <f t="shared" si="22"/>
        <v>0</v>
      </c>
      <c r="AB155" s="261">
        <f t="shared" si="22"/>
        <v>0</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687</v>
      </c>
      <c r="G156" s="73"/>
      <c r="H156" s="76" t="s">
        <v>688</v>
      </c>
      <c r="I156" s="96" t="s">
        <v>667</v>
      </c>
      <c r="J156" s="96"/>
      <c r="K156" s="97">
        <f t="shared" ref="K156:P156" si="23">K$135-(1/K$137)</f>
        <v>0.21176470588235297</v>
      </c>
      <c r="L156" s="97">
        <f t="shared" si="23"/>
        <v>0.21176470588235297</v>
      </c>
      <c r="M156" s="97">
        <f t="shared" si="23"/>
        <v>0.21176470588235297</v>
      </c>
      <c r="N156" s="97">
        <f t="shared" si="23"/>
        <v>0.21176470588235297</v>
      </c>
      <c r="O156" s="97">
        <f t="shared" si="23"/>
        <v>0.21176470588235297</v>
      </c>
      <c r="P156" s="97">
        <f t="shared" si="23"/>
        <v>0.21176470588235297</v>
      </c>
      <c r="Q156" s="76"/>
      <c r="R156" s="76" t="s">
        <v>689</v>
      </c>
      <c r="S156" s="76" t="s">
        <v>689</v>
      </c>
      <c r="T156" s="76"/>
      <c r="U156" s="261">
        <f t="shared" si="22"/>
        <v>0.21176470588235297</v>
      </c>
      <c r="V156" s="261">
        <f t="shared" si="22"/>
        <v>0.21176470588235297</v>
      </c>
      <c r="W156" s="261">
        <f t="shared" si="22"/>
        <v>0.21176470588235297</v>
      </c>
      <c r="X156" s="261">
        <f t="shared" si="22"/>
        <v>0.21176470588235297</v>
      </c>
      <c r="Y156" s="261">
        <f t="shared" si="22"/>
        <v>0.21176470588235297</v>
      </c>
      <c r="Z156" s="261">
        <f t="shared" si="22"/>
        <v>0.21176470588235297</v>
      </c>
      <c r="AA156" s="261">
        <f t="shared" si="22"/>
        <v>0.21176470588235297</v>
      </c>
      <c r="AB156" s="261">
        <f t="shared" si="22"/>
        <v>0.21176470588235297</v>
      </c>
      <c r="AC156" s="76"/>
      <c r="AD156" s="76"/>
      <c r="AE156" s="76"/>
      <c r="AF156" s="97">
        <v>1</v>
      </c>
      <c r="AG156" s="97">
        <v>1</v>
      </c>
      <c r="AH156" s="73"/>
      <c r="AI156" s="57"/>
      <c r="AJ156" s="45"/>
      <c r="AK156" s="45"/>
      <c r="AL156" s="45"/>
    </row>
    <row r="157" spans="1:38" outlineLevel="1" x14ac:dyDescent="0.25">
      <c r="A157" s="45"/>
      <c r="B157" s="54"/>
      <c r="C157" s="47">
        <f>INT($C$29)+1</f>
        <v>2</v>
      </c>
      <c r="D157" s="73"/>
      <c r="E157" s="70"/>
      <c r="F157" s="264" t="s">
        <v>690</v>
      </c>
      <c r="G157" s="73"/>
      <c r="H157" s="254" t="s">
        <v>691</v>
      </c>
      <c r="I157" s="96"/>
      <c r="J157" s="96" t="s">
        <v>591</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outlineLevel="3" x14ac:dyDescent="0.25">
      <c r="A158" s="45"/>
      <c r="B158" s="54"/>
      <c r="C158" s="47">
        <f>INT($C$29)+3</f>
        <v>4</v>
      </c>
      <c r="D158" s="73"/>
      <c r="E158" s="70" t="s">
        <v>692</v>
      </c>
      <c r="F158" s="70" t="s">
        <v>693</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outlineLevel="2" x14ac:dyDescent="0.25">
      <c r="A159" s="45"/>
      <c r="B159" s="54"/>
      <c r="C159" s="47">
        <f t="shared" ref="C159:C175" si="24">INT($C$29)+2</f>
        <v>3</v>
      </c>
      <c r="D159" s="73"/>
      <c r="E159" s="70"/>
      <c r="F159" s="70" t="s">
        <v>694</v>
      </c>
      <c r="G159" s="73"/>
      <c r="H159" s="76" t="s">
        <v>695</v>
      </c>
      <c r="I159" s="96" t="s">
        <v>573</v>
      </c>
      <c r="J159" s="96"/>
      <c r="K159" s="97">
        <v>0.5</v>
      </c>
      <c r="L159" s="97">
        <v>0.5</v>
      </c>
      <c r="M159" s="97">
        <v>0.5</v>
      </c>
      <c r="N159" s="97">
        <v>0.5</v>
      </c>
      <c r="O159" s="97">
        <v>0.5</v>
      </c>
      <c r="P159" s="97">
        <v>0.5</v>
      </c>
      <c r="Q159" s="76"/>
      <c r="R159" s="76" t="s">
        <v>696</v>
      </c>
      <c r="S159" s="76" t="s">
        <v>696</v>
      </c>
      <c r="T159" s="76"/>
      <c r="U159" s="261">
        <f t="shared" ref="U159:AB175" si="25">INDEX($K159:$Q159,1,U$43)</f>
        <v>0.5</v>
      </c>
      <c r="V159" s="261">
        <f t="shared" si="25"/>
        <v>0.5</v>
      </c>
      <c r="W159" s="261">
        <f t="shared" si="25"/>
        <v>0.5</v>
      </c>
      <c r="X159" s="261">
        <f t="shared" si="25"/>
        <v>0.5</v>
      </c>
      <c r="Y159" s="261">
        <f t="shared" si="25"/>
        <v>0.5</v>
      </c>
      <c r="Z159" s="261">
        <f t="shared" si="25"/>
        <v>0.5</v>
      </c>
      <c r="AA159" s="261">
        <f t="shared" si="25"/>
        <v>0.5</v>
      </c>
      <c r="AB159" s="261">
        <f t="shared" si="25"/>
        <v>0.5</v>
      </c>
      <c r="AC159" s="76"/>
      <c r="AD159" s="76"/>
      <c r="AE159" s="76"/>
      <c r="AF159" s="97">
        <v>1</v>
      </c>
      <c r="AG159" s="97">
        <v>1</v>
      </c>
      <c r="AH159" s="73"/>
      <c r="AI159" s="57"/>
      <c r="AJ159" s="45"/>
      <c r="AK159" s="45"/>
      <c r="AL159" s="45"/>
    </row>
    <row r="160" spans="1:38" outlineLevel="2" x14ac:dyDescent="0.25">
      <c r="A160" s="45"/>
      <c r="B160" s="54"/>
      <c r="C160" s="47">
        <f t="shared" si="24"/>
        <v>3</v>
      </c>
      <c r="D160" s="73"/>
      <c r="E160" s="70"/>
      <c r="F160" s="70" t="s">
        <v>697</v>
      </c>
      <c r="G160" s="73"/>
      <c r="H160" s="76" t="s">
        <v>698</v>
      </c>
      <c r="I160" s="96" t="s">
        <v>699</v>
      </c>
      <c r="J160" s="96"/>
      <c r="K160" s="97">
        <v>0.02</v>
      </c>
      <c r="L160" s="97">
        <v>0.02</v>
      </c>
      <c r="M160" s="97">
        <v>0.02</v>
      </c>
      <c r="N160" s="97">
        <v>0.02</v>
      </c>
      <c r="O160" s="97">
        <v>0.02</v>
      </c>
      <c r="P160" s="97">
        <v>0.02</v>
      </c>
      <c r="Q160" s="76"/>
      <c r="R160" s="76" t="s">
        <v>700</v>
      </c>
      <c r="S160" s="76" t="s">
        <v>700</v>
      </c>
      <c r="T160" s="76"/>
      <c r="U160" s="261">
        <f t="shared" si="25"/>
        <v>0.02</v>
      </c>
      <c r="V160" s="261">
        <f t="shared" si="25"/>
        <v>0.02</v>
      </c>
      <c r="W160" s="261">
        <f t="shared" si="25"/>
        <v>0.02</v>
      </c>
      <c r="X160" s="261">
        <f t="shared" si="25"/>
        <v>0.02</v>
      </c>
      <c r="Y160" s="261">
        <f t="shared" si="25"/>
        <v>0.02</v>
      </c>
      <c r="Z160" s="261">
        <f t="shared" si="25"/>
        <v>0.02</v>
      </c>
      <c r="AA160" s="261">
        <f t="shared" si="25"/>
        <v>0.02</v>
      </c>
      <c r="AB160" s="261">
        <f t="shared" si="25"/>
        <v>0.02</v>
      </c>
      <c r="AC160" s="76"/>
      <c r="AD160" s="76"/>
      <c r="AE160" s="76"/>
      <c r="AF160" s="97">
        <v>1</v>
      </c>
      <c r="AG160" s="97">
        <v>1</v>
      </c>
      <c r="AH160" s="73"/>
      <c r="AI160" s="57"/>
      <c r="AJ160" s="45"/>
      <c r="AK160" s="45"/>
      <c r="AL160" s="45"/>
    </row>
    <row r="161" spans="1:38" outlineLevel="2" x14ac:dyDescent="0.25">
      <c r="A161" s="45"/>
      <c r="B161" s="54"/>
      <c r="C161" s="47">
        <f t="shared" si="24"/>
        <v>3</v>
      </c>
      <c r="D161" s="73"/>
      <c r="E161" s="70"/>
      <c r="F161" s="70" t="s">
        <v>701</v>
      </c>
      <c r="G161" s="73"/>
      <c r="H161" s="76" t="s">
        <v>702</v>
      </c>
      <c r="I161" s="96" t="s">
        <v>573</v>
      </c>
      <c r="J161" s="96"/>
      <c r="K161" s="97">
        <v>0.85</v>
      </c>
      <c r="L161" s="97">
        <v>0.85</v>
      </c>
      <c r="M161" s="97">
        <v>0.85</v>
      </c>
      <c r="N161" s="97">
        <v>0.85</v>
      </c>
      <c r="O161" s="97">
        <v>0.85</v>
      </c>
      <c r="P161" s="97">
        <v>0.85</v>
      </c>
      <c r="Q161" s="76"/>
      <c r="R161" s="76" t="s">
        <v>700</v>
      </c>
      <c r="S161" s="76" t="s">
        <v>700</v>
      </c>
      <c r="T161" s="76"/>
      <c r="U161" s="261">
        <f t="shared" si="25"/>
        <v>0.85</v>
      </c>
      <c r="V161" s="261">
        <f t="shared" si="25"/>
        <v>0.85</v>
      </c>
      <c r="W161" s="261">
        <f t="shared" si="25"/>
        <v>0.85</v>
      </c>
      <c r="X161" s="261">
        <f t="shared" si="25"/>
        <v>0.85</v>
      </c>
      <c r="Y161" s="261">
        <f t="shared" si="25"/>
        <v>0.85</v>
      </c>
      <c r="Z161" s="261">
        <f t="shared" si="25"/>
        <v>0.85</v>
      </c>
      <c r="AA161" s="261">
        <f t="shared" si="25"/>
        <v>0.85</v>
      </c>
      <c r="AB161" s="261">
        <f t="shared" si="25"/>
        <v>0.85</v>
      </c>
      <c r="AC161" s="76"/>
      <c r="AD161" s="76"/>
      <c r="AE161" s="76"/>
      <c r="AF161" s="97">
        <v>1</v>
      </c>
      <c r="AG161" s="97">
        <v>1</v>
      </c>
      <c r="AH161" s="73"/>
      <c r="AI161" s="57"/>
      <c r="AJ161" s="45"/>
      <c r="AK161" s="45"/>
      <c r="AL161" s="45"/>
    </row>
    <row r="162" spans="1:38" outlineLevel="2" x14ac:dyDescent="0.25">
      <c r="A162" s="45"/>
      <c r="B162" s="54"/>
      <c r="C162" s="47">
        <f t="shared" si="24"/>
        <v>3</v>
      </c>
      <c r="D162" s="73"/>
      <c r="E162" s="70"/>
      <c r="F162" s="70" t="s">
        <v>703</v>
      </c>
      <c r="G162" s="73"/>
      <c r="H162" s="76" t="s">
        <v>704</v>
      </c>
      <c r="I162" s="96" t="s">
        <v>646</v>
      </c>
      <c r="J162" s="96"/>
      <c r="K162" s="97">
        <v>0.7</v>
      </c>
      <c r="L162" s="97">
        <v>0.7</v>
      </c>
      <c r="M162" s="97">
        <v>0.7</v>
      </c>
      <c r="N162" s="97">
        <v>0.7</v>
      </c>
      <c r="O162" s="97">
        <v>0.7</v>
      </c>
      <c r="P162" s="97">
        <v>0.7</v>
      </c>
      <c r="Q162" s="76"/>
      <c r="R162" s="76"/>
      <c r="S162" s="76"/>
      <c r="T162" s="76"/>
      <c r="U162" s="261">
        <f t="shared" si="25"/>
        <v>0.7</v>
      </c>
      <c r="V162" s="261">
        <f t="shared" si="25"/>
        <v>0.7</v>
      </c>
      <c r="W162" s="261">
        <f t="shared" si="25"/>
        <v>0.7</v>
      </c>
      <c r="X162" s="261">
        <f t="shared" si="25"/>
        <v>0.7</v>
      </c>
      <c r="Y162" s="261">
        <f t="shared" si="25"/>
        <v>0.7</v>
      </c>
      <c r="Z162" s="261">
        <f t="shared" si="25"/>
        <v>0.7</v>
      </c>
      <c r="AA162" s="261">
        <f t="shared" si="25"/>
        <v>0.7</v>
      </c>
      <c r="AB162" s="261">
        <f t="shared" si="25"/>
        <v>0.7</v>
      </c>
      <c r="AC162" s="76"/>
      <c r="AD162" s="76"/>
      <c r="AE162" s="76"/>
      <c r="AF162" s="97">
        <v>1</v>
      </c>
      <c r="AG162" s="97">
        <v>1</v>
      </c>
      <c r="AH162" s="73"/>
      <c r="AI162" s="57"/>
      <c r="AJ162" s="45"/>
      <c r="AK162" s="45"/>
      <c r="AL162" s="45"/>
    </row>
    <row r="163" spans="1:38" outlineLevel="2" x14ac:dyDescent="0.25">
      <c r="A163" s="45"/>
      <c r="B163" s="54"/>
      <c r="C163" s="47">
        <f t="shared" si="24"/>
        <v>3</v>
      </c>
      <c r="D163" s="73"/>
      <c r="E163" s="70"/>
      <c r="F163" s="70" t="s">
        <v>705</v>
      </c>
      <c r="G163" s="73"/>
      <c r="H163" s="76" t="s">
        <v>706</v>
      </c>
      <c r="I163" s="96" t="s">
        <v>573</v>
      </c>
      <c r="J163" s="96"/>
      <c r="K163" s="97">
        <v>0.4</v>
      </c>
      <c r="L163" s="97">
        <v>0.4</v>
      </c>
      <c r="M163" s="97">
        <v>0.4</v>
      </c>
      <c r="N163" s="97">
        <v>0.4</v>
      </c>
      <c r="O163" s="97">
        <v>0.4</v>
      </c>
      <c r="P163" s="97">
        <v>0.4</v>
      </c>
      <c r="Q163" s="76"/>
      <c r="R163" s="76" t="s">
        <v>700</v>
      </c>
      <c r="S163" s="76" t="s">
        <v>700</v>
      </c>
      <c r="T163" s="76"/>
      <c r="U163" s="261">
        <f t="shared" si="25"/>
        <v>0.4</v>
      </c>
      <c r="V163" s="261">
        <f t="shared" si="25"/>
        <v>0.4</v>
      </c>
      <c r="W163" s="261">
        <f t="shared" si="25"/>
        <v>0.4</v>
      </c>
      <c r="X163" s="261">
        <f t="shared" si="25"/>
        <v>0.4</v>
      </c>
      <c r="Y163" s="261">
        <f t="shared" si="25"/>
        <v>0.4</v>
      </c>
      <c r="Z163" s="261">
        <f t="shared" si="25"/>
        <v>0.4</v>
      </c>
      <c r="AA163" s="261">
        <f t="shared" si="25"/>
        <v>0.4</v>
      </c>
      <c r="AB163" s="261">
        <f t="shared" si="25"/>
        <v>0.4</v>
      </c>
      <c r="AC163" s="76"/>
      <c r="AD163" s="76"/>
      <c r="AE163" s="76"/>
      <c r="AF163" s="97">
        <v>1</v>
      </c>
      <c r="AG163" s="97">
        <v>1</v>
      </c>
      <c r="AH163" s="73"/>
      <c r="AI163" s="57"/>
      <c r="AJ163" s="45"/>
      <c r="AK163" s="45"/>
      <c r="AL163" s="45"/>
    </row>
    <row r="164" spans="1:38" outlineLevel="2" x14ac:dyDescent="0.25">
      <c r="A164" s="45"/>
      <c r="B164" s="54"/>
      <c r="C164" s="47">
        <f t="shared" si="24"/>
        <v>3</v>
      </c>
      <c r="D164" s="73"/>
      <c r="E164" s="70"/>
      <c r="F164" s="70" t="s">
        <v>707</v>
      </c>
      <c r="G164" s="73"/>
      <c r="H164" s="76" t="s">
        <v>708</v>
      </c>
      <c r="I164" s="96" t="s">
        <v>699</v>
      </c>
      <c r="J164" s="96"/>
      <c r="K164" s="97">
        <v>0.02</v>
      </c>
      <c r="L164" s="97">
        <v>0.02</v>
      </c>
      <c r="M164" s="97">
        <v>0.02</v>
      </c>
      <c r="N164" s="97">
        <v>0.02</v>
      </c>
      <c r="O164" s="97">
        <v>0.02</v>
      </c>
      <c r="P164" s="97">
        <v>0.02</v>
      </c>
      <c r="Q164" s="76"/>
      <c r="R164" s="76" t="s">
        <v>700</v>
      </c>
      <c r="S164" s="76" t="s">
        <v>700</v>
      </c>
      <c r="T164" s="76"/>
      <c r="U164" s="261">
        <f t="shared" si="25"/>
        <v>0.02</v>
      </c>
      <c r="V164" s="261">
        <f t="shared" si="25"/>
        <v>0.02</v>
      </c>
      <c r="W164" s="261">
        <f t="shared" si="25"/>
        <v>0.02</v>
      </c>
      <c r="X164" s="261">
        <f t="shared" si="25"/>
        <v>0.02</v>
      </c>
      <c r="Y164" s="261">
        <f t="shared" si="25"/>
        <v>0.02</v>
      </c>
      <c r="Z164" s="261">
        <f t="shared" si="25"/>
        <v>0.02</v>
      </c>
      <c r="AA164" s="261">
        <f t="shared" si="25"/>
        <v>0.02</v>
      </c>
      <c r="AB164" s="261">
        <f t="shared" si="25"/>
        <v>0.02</v>
      </c>
      <c r="AC164" s="76"/>
      <c r="AD164" s="76"/>
      <c r="AE164" s="76"/>
      <c r="AF164" s="97">
        <v>1</v>
      </c>
      <c r="AG164" s="97">
        <v>1</v>
      </c>
      <c r="AH164" s="73"/>
      <c r="AI164" s="57"/>
      <c r="AJ164" s="45"/>
      <c r="AK164" s="45"/>
      <c r="AL164" s="45"/>
    </row>
    <row r="165" spans="1:38" outlineLevel="2" x14ac:dyDescent="0.25">
      <c r="A165" s="45"/>
      <c r="B165" s="54"/>
      <c r="C165" s="47">
        <f t="shared" si="24"/>
        <v>3</v>
      </c>
      <c r="D165" s="73"/>
      <c r="E165" s="70"/>
      <c r="F165" s="70" t="s">
        <v>709</v>
      </c>
      <c r="G165" s="73"/>
      <c r="H165" s="76" t="s">
        <v>710</v>
      </c>
      <c r="I165" s="96" t="s">
        <v>646</v>
      </c>
      <c r="J165" s="96"/>
      <c r="K165" s="97">
        <v>0.6</v>
      </c>
      <c r="L165" s="97">
        <v>0.6</v>
      </c>
      <c r="M165" s="97">
        <v>0.6</v>
      </c>
      <c r="N165" s="97">
        <v>0.6</v>
      </c>
      <c r="O165" s="97">
        <v>0.6</v>
      </c>
      <c r="P165" s="97">
        <v>0.6</v>
      </c>
      <c r="Q165" s="76"/>
      <c r="R165" s="76" t="s">
        <v>700</v>
      </c>
      <c r="S165" s="76" t="s">
        <v>700</v>
      </c>
      <c r="T165" s="76"/>
      <c r="U165" s="261">
        <f t="shared" si="25"/>
        <v>0.6</v>
      </c>
      <c r="V165" s="261">
        <f t="shared" si="25"/>
        <v>0.6</v>
      </c>
      <c r="W165" s="261">
        <f t="shared" si="25"/>
        <v>0.6</v>
      </c>
      <c r="X165" s="261">
        <f t="shared" si="25"/>
        <v>0.6</v>
      </c>
      <c r="Y165" s="261">
        <f t="shared" si="25"/>
        <v>0.6</v>
      </c>
      <c r="Z165" s="261">
        <f t="shared" si="25"/>
        <v>0.6</v>
      </c>
      <c r="AA165" s="261">
        <f t="shared" si="25"/>
        <v>0.6</v>
      </c>
      <c r="AB165" s="261">
        <f t="shared" si="25"/>
        <v>0.6</v>
      </c>
      <c r="AC165" s="76"/>
      <c r="AD165" s="76"/>
      <c r="AE165" s="76"/>
      <c r="AF165" s="97">
        <v>1</v>
      </c>
      <c r="AG165" s="97">
        <v>1</v>
      </c>
      <c r="AH165" s="73"/>
      <c r="AI165" s="57"/>
      <c r="AJ165" s="45"/>
      <c r="AK165" s="45"/>
      <c r="AL165" s="45"/>
    </row>
    <row r="166" spans="1:38" outlineLevel="2" x14ac:dyDescent="0.25">
      <c r="A166" s="45"/>
      <c r="B166" s="54"/>
      <c r="C166" s="47">
        <f t="shared" si="24"/>
        <v>3</v>
      </c>
      <c r="D166" s="73"/>
      <c r="E166" s="70"/>
      <c r="F166" s="70" t="s">
        <v>711</v>
      </c>
      <c r="G166" s="73"/>
      <c r="H166" s="76" t="s">
        <v>712</v>
      </c>
      <c r="I166" s="96" t="s">
        <v>646</v>
      </c>
      <c r="J166" s="96"/>
      <c r="K166" s="97">
        <v>0.13300000000000001</v>
      </c>
      <c r="L166" s="97">
        <v>0.13300000000000001</v>
      </c>
      <c r="M166" s="97">
        <v>0.13300000000000001</v>
      </c>
      <c r="N166" s="97">
        <v>0.13300000000000001</v>
      </c>
      <c r="O166" s="97">
        <v>0.13300000000000001</v>
      </c>
      <c r="P166" s="97">
        <v>0.13300000000000001</v>
      </c>
      <c r="Q166" s="76"/>
      <c r="R166" s="76" t="s">
        <v>584</v>
      </c>
      <c r="S166" s="76" t="s">
        <v>584</v>
      </c>
      <c r="T166" s="76"/>
      <c r="U166" s="261">
        <f t="shared" si="25"/>
        <v>0.13300000000000001</v>
      </c>
      <c r="V166" s="261">
        <f t="shared" si="25"/>
        <v>0.13300000000000001</v>
      </c>
      <c r="W166" s="261">
        <f t="shared" si="25"/>
        <v>0.13300000000000001</v>
      </c>
      <c r="X166" s="261">
        <f t="shared" si="25"/>
        <v>0.13300000000000001</v>
      </c>
      <c r="Y166" s="261">
        <f t="shared" si="25"/>
        <v>0.13300000000000001</v>
      </c>
      <c r="Z166" s="261">
        <f t="shared" si="25"/>
        <v>0.13300000000000001</v>
      </c>
      <c r="AA166" s="261">
        <f t="shared" si="25"/>
        <v>0.13300000000000001</v>
      </c>
      <c r="AB166" s="261">
        <f t="shared" si="25"/>
        <v>0.13300000000000001</v>
      </c>
      <c r="AC166" s="76"/>
      <c r="AD166" s="76"/>
      <c r="AE166" s="76"/>
      <c r="AF166" s="97">
        <v>1</v>
      </c>
      <c r="AG166" s="97">
        <v>1</v>
      </c>
      <c r="AH166" s="73"/>
      <c r="AI166" s="57"/>
      <c r="AJ166" s="45"/>
      <c r="AK166" s="45"/>
      <c r="AL166" s="45"/>
    </row>
    <row r="167" spans="1:38" outlineLevel="2" x14ac:dyDescent="0.25">
      <c r="A167" s="45"/>
      <c r="B167" s="54"/>
      <c r="C167" s="47">
        <f t="shared" si="24"/>
        <v>3</v>
      </c>
      <c r="D167" s="73"/>
      <c r="E167" s="70"/>
      <c r="F167" s="70" t="s">
        <v>713</v>
      </c>
      <c r="G167" s="73"/>
      <c r="H167" s="76" t="s">
        <v>714</v>
      </c>
      <c r="I167" s="96" t="s">
        <v>573</v>
      </c>
      <c r="J167" s="96"/>
      <c r="K167" s="97">
        <v>0.95</v>
      </c>
      <c r="L167" s="97">
        <v>0.95</v>
      </c>
      <c r="M167" s="97">
        <v>0.95</v>
      </c>
      <c r="N167" s="97">
        <v>0.95</v>
      </c>
      <c r="O167" s="97">
        <v>0.95</v>
      </c>
      <c r="P167" s="97">
        <v>0.95</v>
      </c>
      <c r="Q167" s="76"/>
      <c r="R167" s="76" t="s">
        <v>700</v>
      </c>
      <c r="S167" s="76" t="s">
        <v>700</v>
      </c>
      <c r="T167" s="76"/>
      <c r="U167" s="261">
        <f t="shared" si="25"/>
        <v>0.95</v>
      </c>
      <c r="V167" s="261">
        <f t="shared" si="25"/>
        <v>0.95</v>
      </c>
      <c r="W167" s="261">
        <f t="shared" si="25"/>
        <v>0.95</v>
      </c>
      <c r="X167" s="261">
        <f t="shared" si="25"/>
        <v>0.95</v>
      </c>
      <c r="Y167" s="261">
        <f t="shared" si="25"/>
        <v>0.95</v>
      </c>
      <c r="Z167" s="261">
        <f t="shared" si="25"/>
        <v>0.95</v>
      </c>
      <c r="AA167" s="261">
        <f t="shared" si="25"/>
        <v>0.95</v>
      </c>
      <c r="AB167" s="261">
        <f t="shared" si="25"/>
        <v>0.95</v>
      </c>
      <c r="AC167" s="76"/>
      <c r="AD167" s="76"/>
      <c r="AE167" s="76"/>
      <c r="AF167" s="97">
        <v>1</v>
      </c>
      <c r="AG167" s="97">
        <v>1</v>
      </c>
      <c r="AH167" s="73"/>
      <c r="AI167" s="57"/>
      <c r="AJ167" s="45"/>
      <c r="AK167" s="45"/>
      <c r="AL167" s="45"/>
    </row>
    <row r="168" spans="1:38" outlineLevel="2" x14ac:dyDescent="0.25">
      <c r="A168" s="45"/>
      <c r="B168" s="54"/>
      <c r="C168" s="47">
        <f t="shared" si="24"/>
        <v>3</v>
      </c>
      <c r="D168" s="73"/>
      <c r="E168" s="70"/>
      <c r="F168" s="70" t="s">
        <v>715</v>
      </c>
      <c r="G168" s="73"/>
      <c r="H168" s="76" t="s">
        <v>716</v>
      </c>
      <c r="I168" s="96" t="s">
        <v>646</v>
      </c>
      <c r="J168" s="96"/>
      <c r="K168" s="97">
        <v>0.84</v>
      </c>
      <c r="L168" s="97">
        <v>0.84</v>
      </c>
      <c r="M168" s="97">
        <v>0.84</v>
      </c>
      <c r="N168" s="97">
        <v>0.84</v>
      </c>
      <c r="O168" s="97">
        <v>0.84</v>
      </c>
      <c r="P168" s="97">
        <v>0.84</v>
      </c>
      <c r="Q168" s="76"/>
      <c r="R168" s="76" t="s">
        <v>700</v>
      </c>
      <c r="S168" s="76" t="s">
        <v>700</v>
      </c>
      <c r="T168" s="76"/>
      <c r="U168" s="261">
        <f t="shared" si="25"/>
        <v>0.84</v>
      </c>
      <c r="V168" s="261">
        <f t="shared" si="25"/>
        <v>0.84</v>
      </c>
      <c r="W168" s="261">
        <f t="shared" si="25"/>
        <v>0.84</v>
      </c>
      <c r="X168" s="261">
        <f t="shared" si="25"/>
        <v>0.84</v>
      </c>
      <c r="Y168" s="261">
        <f t="shared" si="25"/>
        <v>0.84</v>
      </c>
      <c r="Z168" s="261">
        <f t="shared" si="25"/>
        <v>0.84</v>
      </c>
      <c r="AA168" s="261">
        <f t="shared" si="25"/>
        <v>0.84</v>
      </c>
      <c r="AB168" s="261">
        <f t="shared" si="25"/>
        <v>0.84</v>
      </c>
      <c r="AC168" s="76"/>
      <c r="AD168" s="76"/>
      <c r="AE168" s="76"/>
      <c r="AF168" s="97">
        <v>1</v>
      </c>
      <c r="AG168" s="97">
        <v>1</v>
      </c>
      <c r="AH168" s="73"/>
      <c r="AI168" s="57"/>
      <c r="AJ168" s="45"/>
      <c r="AK168" s="45"/>
      <c r="AL168" s="45"/>
    </row>
    <row r="169" spans="1:38" outlineLevel="2" x14ac:dyDescent="0.25">
      <c r="A169" s="45"/>
      <c r="B169" s="54"/>
      <c r="C169" s="47">
        <f t="shared" si="24"/>
        <v>3</v>
      </c>
      <c r="D169" s="73"/>
      <c r="E169" s="70"/>
      <c r="F169" s="70" t="s">
        <v>717</v>
      </c>
      <c r="G169" s="73"/>
      <c r="H169" s="76" t="s">
        <v>718</v>
      </c>
      <c r="I169" s="96" t="s">
        <v>646</v>
      </c>
      <c r="J169" s="96"/>
      <c r="K169" s="97">
        <v>0.8</v>
      </c>
      <c r="L169" s="97">
        <v>0.8</v>
      </c>
      <c r="M169" s="97">
        <v>0.8</v>
      </c>
      <c r="N169" s="97">
        <v>0.8</v>
      </c>
      <c r="O169" s="97">
        <v>0.8</v>
      </c>
      <c r="P169" s="97">
        <v>0.8</v>
      </c>
      <c r="Q169" s="76"/>
      <c r="R169" s="76" t="s">
        <v>584</v>
      </c>
      <c r="S169" s="76" t="s">
        <v>584</v>
      </c>
      <c r="T169" s="76"/>
      <c r="U169" s="261">
        <f t="shared" si="25"/>
        <v>0.8</v>
      </c>
      <c r="V169" s="261">
        <f t="shared" si="25"/>
        <v>0.8</v>
      </c>
      <c r="W169" s="261">
        <f t="shared" si="25"/>
        <v>0.8</v>
      </c>
      <c r="X169" s="261">
        <f t="shared" si="25"/>
        <v>0.8</v>
      </c>
      <c r="Y169" s="261">
        <f t="shared" si="25"/>
        <v>0.8</v>
      </c>
      <c r="Z169" s="261">
        <f t="shared" si="25"/>
        <v>0.8</v>
      </c>
      <c r="AA169" s="261">
        <f t="shared" si="25"/>
        <v>0.8</v>
      </c>
      <c r="AB169" s="261">
        <f t="shared" si="25"/>
        <v>0.8</v>
      </c>
      <c r="AC169" s="76"/>
      <c r="AD169" s="76"/>
      <c r="AE169" s="76"/>
      <c r="AF169" s="97">
        <v>1</v>
      </c>
      <c r="AG169" s="97">
        <v>1</v>
      </c>
      <c r="AH169" s="73"/>
      <c r="AI169" s="57"/>
      <c r="AJ169" s="45"/>
      <c r="AK169" s="45"/>
      <c r="AL169" s="45"/>
    </row>
    <row r="170" spans="1:38" outlineLevel="2" x14ac:dyDescent="0.25">
      <c r="A170" s="45"/>
      <c r="B170" s="54"/>
      <c r="C170" s="47">
        <f t="shared" si="24"/>
        <v>3</v>
      </c>
      <c r="D170" s="73"/>
      <c r="E170" s="70"/>
      <c r="F170" s="70" t="s">
        <v>719</v>
      </c>
      <c r="G170" s="73"/>
      <c r="H170" s="76" t="s">
        <v>720</v>
      </c>
      <c r="I170" s="96" t="s">
        <v>573</v>
      </c>
      <c r="J170" s="96"/>
      <c r="K170" s="97">
        <v>0.7</v>
      </c>
      <c r="L170" s="97">
        <v>0.7</v>
      </c>
      <c r="M170" s="97">
        <v>0.7</v>
      </c>
      <c r="N170" s="97">
        <v>0.7</v>
      </c>
      <c r="O170" s="97">
        <v>0.7</v>
      </c>
      <c r="P170" s="97">
        <v>0.7</v>
      </c>
      <c r="Q170" s="76"/>
      <c r="R170" s="76" t="s">
        <v>700</v>
      </c>
      <c r="S170" s="76" t="s">
        <v>700</v>
      </c>
      <c r="T170" s="76"/>
      <c r="U170" s="261">
        <f t="shared" si="25"/>
        <v>0.7</v>
      </c>
      <c r="V170" s="261">
        <f t="shared" si="25"/>
        <v>0.7</v>
      </c>
      <c r="W170" s="261">
        <f t="shared" si="25"/>
        <v>0.7</v>
      </c>
      <c r="X170" s="261">
        <f t="shared" si="25"/>
        <v>0.7</v>
      </c>
      <c r="Y170" s="261">
        <f t="shared" si="25"/>
        <v>0.7</v>
      </c>
      <c r="Z170" s="261">
        <f t="shared" si="25"/>
        <v>0.7</v>
      </c>
      <c r="AA170" s="261">
        <f t="shared" si="25"/>
        <v>0.7</v>
      </c>
      <c r="AB170" s="261">
        <f t="shared" si="25"/>
        <v>0.7</v>
      </c>
      <c r="AC170" s="76"/>
      <c r="AD170" s="76"/>
      <c r="AE170" s="76"/>
      <c r="AF170" s="97">
        <v>1</v>
      </c>
      <c r="AG170" s="97">
        <v>1</v>
      </c>
      <c r="AH170" s="73"/>
      <c r="AI170" s="57"/>
      <c r="AJ170" s="45"/>
      <c r="AK170" s="45"/>
      <c r="AL170" s="45"/>
    </row>
    <row r="171" spans="1:38" outlineLevel="2" x14ac:dyDescent="0.25">
      <c r="A171" s="45"/>
      <c r="B171" s="54"/>
      <c r="C171" s="47">
        <f t="shared" si="24"/>
        <v>3</v>
      </c>
      <c r="D171" s="73"/>
      <c r="E171" s="70"/>
      <c r="F171" s="70" t="s">
        <v>721</v>
      </c>
      <c r="G171" s="73"/>
      <c r="H171" s="76" t="s">
        <v>722</v>
      </c>
      <c r="I171" s="96" t="s">
        <v>699</v>
      </c>
      <c r="J171" s="96"/>
      <c r="K171" s="97">
        <v>3.5000000000000003E-2</v>
      </c>
      <c r="L171" s="97">
        <v>3.5000000000000003E-2</v>
      </c>
      <c r="M171" s="97">
        <v>3.5000000000000003E-2</v>
      </c>
      <c r="N171" s="97">
        <v>3.5000000000000003E-2</v>
      </c>
      <c r="O171" s="97">
        <v>3.5000000000000003E-2</v>
      </c>
      <c r="P171" s="97">
        <v>3.5000000000000003E-2</v>
      </c>
      <c r="Q171" s="76"/>
      <c r="R171" s="76" t="s">
        <v>584</v>
      </c>
      <c r="S171" s="76" t="s">
        <v>584</v>
      </c>
      <c r="T171" s="76"/>
      <c r="U171" s="261">
        <f t="shared" si="25"/>
        <v>3.5000000000000003E-2</v>
      </c>
      <c r="V171" s="261">
        <f t="shared" si="25"/>
        <v>3.5000000000000003E-2</v>
      </c>
      <c r="W171" s="261">
        <f t="shared" si="25"/>
        <v>3.5000000000000003E-2</v>
      </c>
      <c r="X171" s="261">
        <f t="shared" si="25"/>
        <v>3.5000000000000003E-2</v>
      </c>
      <c r="Y171" s="261">
        <f t="shared" si="25"/>
        <v>3.5000000000000003E-2</v>
      </c>
      <c r="Z171" s="261">
        <f t="shared" si="25"/>
        <v>3.5000000000000003E-2</v>
      </c>
      <c r="AA171" s="261">
        <f t="shared" si="25"/>
        <v>3.5000000000000003E-2</v>
      </c>
      <c r="AB171" s="261">
        <f t="shared" si="25"/>
        <v>3.5000000000000003E-2</v>
      </c>
      <c r="AC171" s="76"/>
      <c r="AD171" s="76"/>
      <c r="AE171" s="76"/>
      <c r="AF171" s="97">
        <v>1</v>
      </c>
      <c r="AG171" s="97">
        <v>1</v>
      </c>
      <c r="AH171" s="73"/>
      <c r="AI171" s="57"/>
      <c r="AJ171" s="45"/>
      <c r="AK171" s="45"/>
      <c r="AL171" s="45"/>
    </row>
    <row r="172" spans="1:38" outlineLevel="2" x14ac:dyDescent="0.25">
      <c r="A172" s="45"/>
      <c r="B172" s="54"/>
      <c r="C172" s="47">
        <f t="shared" si="24"/>
        <v>3</v>
      </c>
      <c r="D172" s="73"/>
      <c r="E172" s="70"/>
      <c r="F172" s="70" t="s">
        <v>723</v>
      </c>
      <c r="G172" s="73"/>
      <c r="H172" s="76" t="s">
        <v>722</v>
      </c>
      <c r="I172" s="96" t="s">
        <v>699</v>
      </c>
      <c r="J172" s="96"/>
      <c r="K172" s="97">
        <v>0.33</v>
      </c>
      <c r="L172" s="97">
        <v>0.33</v>
      </c>
      <c r="M172" s="97">
        <v>0.33</v>
      </c>
      <c r="N172" s="97">
        <v>0.33</v>
      </c>
      <c r="O172" s="97">
        <v>0.33</v>
      </c>
      <c r="P172" s="97">
        <v>0.33</v>
      </c>
      <c r="Q172" s="76"/>
      <c r="R172" s="76" t="s">
        <v>584</v>
      </c>
      <c r="S172" s="76" t="s">
        <v>584</v>
      </c>
      <c r="T172" s="76"/>
      <c r="U172" s="261">
        <f t="shared" si="25"/>
        <v>0.33</v>
      </c>
      <c r="V172" s="261">
        <f t="shared" si="25"/>
        <v>0.33</v>
      </c>
      <c r="W172" s="261">
        <f t="shared" si="25"/>
        <v>0.33</v>
      </c>
      <c r="X172" s="261">
        <f t="shared" si="25"/>
        <v>0.33</v>
      </c>
      <c r="Y172" s="261">
        <f t="shared" si="25"/>
        <v>0.33</v>
      </c>
      <c r="Z172" s="261">
        <f t="shared" si="25"/>
        <v>0.33</v>
      </c>
      <c r="AA172" s="261">
        <f t="shared" si="25"/>
        <v>0.33</v>
      </c>
      <c r="AB172" s="261">
        <f t="shared" si="25"/>
        <v>0.33</v>
      </c>
      <c r="AC172" s="76"/>
      <c r="AD172" s="76"/>
      <c r="AE172" s="76"/>
      <c r="AF172" s="97">
        <v>1</v>
      </c>
      <c r="AG172" s="97">
        <v>1</v>
      </c>
      <c r="AH172" s="73"/>
      <c r="AI172" s="57"/>
      <c r="AJ172" s="45"/>
      <c r="AK172" s="45"/>
      <c r="AL172" s="45"/>
    </row>
    <row r="173" spans="1:38" outlineLevel="2" x14ac:dyDescent="0.25">
      <c r="A173" s="45"/>
      <c r="B173" s="54"/>
      <c r="C173" s="47">
        <f t="shared" si="24"/>
        <v>3</v>
      </c>
      <c r="D173" s="73"/>
      <c r="E173" s="70"/>
      <c r="F173" s="70" t="s">
        <v>724</v>
      </c>
      <c r="G173" s="73"/>
      <c r="H173" s="76" t="s">
        <v>725</v>
      </c>
      <c r="I173" s="96" t="s">
        <v>699</v>
      </c>
      <c r="J173" s="96"/>
      <c r="K173" s="97">
        <v>0.12</v>
      </c>
      <c r="L173" s="97">
        <v>0.12</v>
      </c>
      <c r="M173" s="97">
        <v>0.12</v>
      </c>
      <c r="N173" s="97">
        <v>0.12</v>
      </c>
      <c r="O173" s="97">
        <v>0.12</v>
      </c>
      <c r="P173" s="97">
        <v>0.12</v>
      </c>
      <c r="Q173" s="76"/>
      <c r="R173" s="76" t="s">
        <v>584</v>
      </c>
      <c r="S173" s="76" t="s">
        <v>584</v>
      </c>
      <c r="T173" s="76"/>
      <c r="U173" s="261">
        <f t="shared" si="25"/>
        <v>0.12</v>
      </c>
      <c r="V173" s="261">
        <f t="shared" si="25"/>
        <v>0.12</v>
      </c>
      <c r="W173" s="261">
        <f t="shared" si="25"/>
        <v>0.12</v>
      </c>
      <c r="X173" s="261">
        <f t="shared" si="25"/>
        <v>0.12</v>
      </c>
      <c r="Y173" s="261">
        <f t="shared" si="25"/>
        <v>0.12</v>
      </c>
      <c r="Z173" s="261">
        <f t="shared" si="25"/>
        <v>0.12</v>
      </c>
      <c r="AA173" s="261">
        <f t="shared" si="25"/>
        <v>0.12</v>
      </c>
      <c r="AB173" s="261">
        <f t="shared" si="25"/>
        <v>0.12</v>
      </c>
      <c r="AC173" s="76"/>
      <c r="AD173" s="76"/>
      <c r="AE173" s="76"/>
      <c r="AF173" s="97">
        <v>1</v>
      </c>
      <c r="AG173" s="97">
        <v>1</v>
      </c>
      <c r="AH173" s="73"/>
      <c r="AI173" s="57"/>
      <c r="AJ173" s="45"/>
      <c r="AK173" s="45"/>
      <c r="AL173" s="45"/>
    </row>
    <row r="174" spans="1:38" outlineLevel="2" x14ac:dyDescent="0.25">
      <c r="A174" s="45"/>
      <c r="B174" s="54"/>
      <c r="C174" s="47">
        <f t="shared" si="24"/>
        <v>3</v>
      </c>
      <c r="D174" s="73"/>
      <c r="E174" s="70"/>
      <c r="F174" s="70" t="s">
        <v>726</v>
      </c>
      <c r="G174" s="73"/>
      <c r="H174" s="76" t="s">
        <v>727</v>
      </c>
      <c r="I174" s="96" t="s">
        <v>699</v>
      </c>
      <c r="J174" s="96"/>
      <c r="K174" s="97">
        <v>4.2999999999999997E-2</v>
      </c>
      <c r="L174" s="97">
        <v>4.2999999999999997E-2</v>
      </c>
      <c r="M174" s="97">
        <v>4.2999999999999997E-2</v>
      </c>
      <c r="N174" s="97">
        <v>4.2999999999999997E-2</v>
      </c>
      <c r="O174" s="97">
        <v>4.2999999999999997E-2</v>
      </c>
      <c r="P174" s="97">
        <v>4.2999999999999997E-2</v>
      </c>
      <c r="Q174" s="76"/>
      <c r="R174" s="76" t="s">
        <v>700</v>
      </c>
      <c r="S174" s="76" t="s">
        <v>584</v>
      </c>
      <c r="T174" s="76"/>
      <c r="U174" s="261">
        <f t="shared" si="25"/>
        <v>4.2999999999999997E-2</v>
      </c>
      <c r="V174" s="261">
        <f t="shared" si="25"/>
        <v>4.2999999999999997E-2</v>
      </c>
      <c r="W174" s="261">
        <f t="shared" si="25"/>
        <v>4.2999999999999997E-2</v>
      </c>
      <c r="X174" s="261">
        <f t="shared" si="25"/>
        <v>4.2999999999999997E-2</v>
      </c>
      <c r="Y174" s="261">
        <f t="shared" si="25"/>
        <v>4.2999999999999997E-2</v>
      </c>
      <c r="Z174" s="261">
        <f t="shared" si="25"/>
        <v>4.2999999999999997E-2</v>
      </c>
      <c r="AA174" s="261">
        <f t="shared" si="25"/>
        <v>4.2999999999999997E-2</v>
      </c>
      <c r="AB174" s="261">
        <f t="shared" si="25"/>
        <v>4.2999999999999997E-2</v>
      </c>
      <c r="AC174" s="76"/>
      <c r="AD174" s="76"/>
      <c r="AE174" s="76"/>
      <c r="AF174" s="97">
        <v>1</v>
      </c>
      <c r="AG174" s="97">
        <v>1</v>
      </c>
      <c r="AH174" s="73"/>
      <c r="AI174" s="57"/>
      <c r="AJ174" s="45"/>
      <c r="AK174" s="45"/>
      <c r="AL174" s="45"/>
    </row>
    <row r="175" spans="1:38" outlineLevel="2" x14ac:dyDescent="0.25">
      <c r="A175" s="45"/>
      <c r="B175" s="54"/>
      <c r="C175" s="47">
        <f t="shared" si="24"/>
        <v>3</v>
      </c>
      <c r="D175" s="73"/>
      <c r="E175" s="70"/>
      <c r="F175" s="70" t="s">
        <v>728</v>
      </c>
      <c r="G175" s="73"/>
      <c r="H175" s="76" t="s">
        <v>729</v>
      </c>
      <c r="I175" s="96" t="s">
        <v>699</v>
      </c>
      <c r="J175" s="96"/>
      <c r="K175" s="97">
        <v>0.18</v>
      </c>
      <c r="L175" s="97">
        <v>0.18</v>
      </c>
      <c r="M175" s="76"/>
      <c r="N175" s="76"/>
      <c r="O175" s="76"/>
      <c r="P175" s="76"/>
      <c r="Q175" s="76"/>
      <c r="R175" s="76" t="s">
        <v>584</v>
      </c>
      <c r="S175" s="76"/>
      <c r="T175" s="76"/>
      <c r="U175" s="261">
        <f t="shared" si="25"/>
        <v>0.18</v>
      </c>
      <c r="V175" s="261">
        <f t="shared" si="25"/>
        <v>0.18</v>
      </c>
      <c r="W175" s="261">
        <f t="shared" si="25"/>
        <v>0.18</v>
      </c>
      <c r="X175" s="261">
        <f t="shared" si="25"/>
        <v>0.18</v>
      </c>
      <c r="Y175" s="261">
        <f t="shared" si="25"/>
        <v>0.18</v>
      </c>
      <c r="Z175" s="261">
        <f t="shared" si="25"/>
        <v>0.18</v>
      </c>
      <c r="AA175" s="261">
        <f t="shared" si="25"/>
        <v>0.18</v>
      </c>
      <c r="AB175" s="261">
        <f t="shared" si="25"/>
        <v>0.18</v>
      </c>
      <c r="AC175" s="76"/>
      <c r="AD175" s="76"/>
      <c r="AE175" s="76"/>
      <c r="AF175" s="97">
        <v>1</v>
      </c>
      <c r="AG175" s="97">
        <v>1</v>
      </c>
      <c r="AH175" s="73"/>
      <c r="AI175" s="57"/>
      <c r="AJ175" s="45"/>
      <c r="AK175" s="45"/>
      <c r="AL175" s="45"/>
    </row>
    <row r="176" spans="1:38" outlineLevel="1" x14ac:dyDescent="0.25">
      <c r="A176" s="45"/>
      <c r="B176" s="54"/>
      <c r="C176" s="47">
        <f>INT($C$29)+1</f>
        <v>2</v>
      </c>
      <c r="D176" s="73"/>
      <c r="E176" s="70"/>
      <c r="F176" s="264" t="s">
        <v>730</v>
      </c>
      <c r="G176" s="73"/>
      <c r="H176" s="254" t="s">
        <v>731</v>
      </c>
      <c r="I176" s="96"/>
      <c r="J176" s="96" t="s">
        <v>591</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outlineLevel="2" x14ac:dyDescent="0.25">
      <c r="A177" s="45"/>
      <c r="B177" s="54"/>
      <c r="C177" s="47">
        <f t="shared" ref="C177:C191" si="26">INT($C$29)+2</f>
        <v>3</v>
      </c>
      <c r="D177" s="73"/>
      <c r="E177" s="70" t="s">
        <v>732</v>
      </c>
      <c r="F177" s="70" t="s">
        <v>733</v>
      </c>
      <c r="G177" s="73"/>
      <c r="H177" s="76" t="s">
        <v>734</v>
      </c>
      <c r="I177" s="96" t="s">
        <v>735</v>
      </c>
      <c r="J177" s="96"/>
      <c r="K177" s="97">
        <v>25</v>
      </c>
      <c r="L177" s="97">
        <v>25</v>
      </c>
      <c r="M177" s="97">
        <v>25</v>
      </c>
      <c r="N177" s="97">
        <v>25</v>
      </c>
      <c r="O177" s="97">
        <v>25</v>
      </c>
      <c r="P177" s="97">
        <v>25</v>
      </c>
      <c r="Q177" s="76"/>
      <c r="R177" s="76" t="s">
        <v>736</v>
      </c>
      <c r="S177" s="76"/>
      <c r="T177" s="76"/>
      <c r="U177" s="261">
        <f t="shared" ref="U177:AB191" si="27">INDEX($K177:$Q177,1,U$43)</f>
        <v>25</v>
      </c>
      <c r="V177" s="261">
        <f t="shared" si="27"/>
        <v>25</v>
      </c>
      <c r="W177" s="261">
        <f t="shared" si="27"/>
        <v>25</v>
      </c>
      <c r="X177" s="261">
        <f t="shared" si="27"/>
        <v>25</v>
      </c>
      <c r="Y177" s="261">
        <f t="shared" si="27"/>
        <v>25</v>
      </c>
      <c r="Z177" s="261">
        <f t="shared" si="27"/>
        <v>25</v>
      </c>
      <c r="AA177" s="261">
        <f t="shared" si="27"/>
        <v>25</v>
      </c>
      <c r="AB177" s="261">
        <f t="shared" si="27"/>
        <v>25</v>
      </c>
      <c r="AC177" s="76"/>
      <c r="AD177" s="76"/>
      <c r="AE177" s="76"/>
      <c r="AF177" s="97">
        <v>1</v>
      </c>
      <c r="AG177" s="97">
        <v>1</v>
      </c>
      <c r="AH177" s="73"/>
      <c r="AI177" s="57"/>
      <c r="AJ177" s="45"/>
      <c r="AK177" s="45"/>
      <c r="AL177" s="45"/>
    </row>
    <row r="178" spans="1:38" outlineLevel="2" x14ac:dyDescent="0.25">
      <c r="A178" s="45"/>
      <c r="B178" s="54"/>
      <c r="C178" s="47">
        <f t="shared" si="26"/>
        <v>3</v>
      </c>
      <c r="D178" s="73"/>
      <c r="E178" s="70"/>
      <c r="F178" s="70" t="s">
        <v>737</v>
      </c>
      <c r="G178" s="73"/>
      <c r="H178" s="76" t="s">
        <v>738</v>
      </c>
      <c r="I178" s="96" t="s">
        <v>573</v>
      </c>
      <c r="J178" s="96"/>
      <c r="K178" s="97">
        <v>0.09</v>
      </c>
      <c r="L178" s="97">
        <v>0.09</v>
      </c>
      <c r="M178" s="97">
        <v>0.09</v>
      </c>
      <c r="N178" s="97">
        <v>0.09</v>
      </c>
      <c r="O178" s="97">
        <v>0.09</v>
      </c>
      <c r="P178" s="97">
        <v>0.09</v>
      </c>
      <c r="Q178" s="76"/>
      <c r="R178" s="76" t="s">
        <v>584</v>
      </c>
      <c r="S178" s="76" t="s">
        <v>584</v>
      </c>
      <c r="T178" s="76"/>
      <c r="U178" s="261">
        <f t="shared" si="27"/>
        <v>0.09</v>
      </c>
      <c r="V178" s="261">
        <f t="shared" si="27"/>
        <v>0.09</v>
      </c>
      <c r="W178" s="261">
        <f t="shared" si="27"/>
        <v>0.09</v>
      </c>
      <c r="X178" s="261">
        <f t="shared" si="27"/>
        <v>0.09</v>
      </c>
      <c r="Y178" s="261">
        <f t="shared" si="27"/>
        <v>0.09</v>
      </c>
      <c r="Z178" s="261">
        <f t="shared" si="27"/>
        <v>0.09</v>
      </c>
      <c r="AA178" s="261">
        <f t="shared" si="27"/>
        <v>0.09</v>
      </c>
      <c r="AB178" s="261">
        <f t="shared" si="27"/>
        <v>0.09</v>
      </c>
      <c r="AC178" s="76"/>
      <c r="AD178" s="76"/>
      <c r="AE178" s="76"/>
      <c r="AF178" s="97">
        <v>1</v>
      </c>
      <c r="AG178" s="97">
        <v>1</v>
      </c>
      <c r="AH178" s="73"/>
      <c r="AI178" s="57"/>
      <c r="AJ178" s="45"/>
      <c r="AK178" s="45"/>
      <c r="AL178" s="45"/>
    </row>
    <row r="179" spans="1:38" outlineLevel="2" x14ac:dyDescent="0.25">
      <c r="A179" s="45"/>
      <c r="B179" s="54"/>
      <c r="C179" s="47">
        <f t="shared" si="26"/>
        <v>3</v>
      </c>
      <c r="D179" s="73"/>
      <c r="E179" s="70"/>
      <c r="F179" s="70" t="s">
        <v>739</v>
      </c>
      <c r="G179" s="73"/>
      <c r="H179" s="76" t="s">
        <v>740</v>
      </c>
      <c r="I179" s="96" t="s">
        <v>741</v>
      </c>
      <c r="J179" s="96"/>
      <c r="K179" s="97">
        <v>0.26</v>
      </c>
      <c r="L179" s="97">
        <v>0.26</v>
      </c>
      <c r="M179" s="97">
        <v>0.36</v>
      </c>
      <c r="N179" s="97">
        <v>0.31</v>
      </c>
      <c r="O179" s="97">
        <v>0.36</v>
      </c>
      <c r="P179" s="97">
        <v>0.36</v>
      </c>
      <c r="Q179" s="76"/>
      <c r="R179" s="76" t="s">
        <v>584</v>
      </c>
      <c r="S179" s="76" t="s">
        <v>584</v>
      </c>
      <c r="T179" s="76"/>
      <c r="U179" s="261">
        <f t="shared" si="27"/>
        <v>0.26</v>
      </c>
      <c r="V179" s="261">
        <f t="shared" si="27"/>
        <v>0.26</v>
      </c>
      <c r="W179" s="261">
        <f t="shared" si="27"/>
        <v>0.26</v>
      </c>
      <c r="X179" s="261">
        <f t="shared" si="27"/>
        <v>0.26</v>
      </c>
      <c r="Y179" s="261">
        <f t="shared" si="27"/>
        <v>0.26</v>
      </c>
      <c r="Z179" s="261">
        <f t="shared" si="27"/>
        <v>0.26</v>
      </c>
      <c r="AA179" s="261">
        <f t="shared" si="27"/>
        <v>0.26</v>
      </c>
      <c r="AB179" s="261">
        <f t="shared" si="27"/>
        <v>0.26</v>
      </c>
      <c r="AC179" s="76"/>
      <c r="AD179" s="76"/>
      <c r="AE179" s="76"/>
      <c r="AF179" s="97">
        <v>1</v>
      </c>
      <c r="AG179" s="97">
        <v>1</v>
      </c>
      <c r="AH179" s="73"/>
      <c r="AI179" s="57"/>
      <c r="AJ179" s="45"/>
      <c r="AK179" s="45"/>
      <c r="AL179" s="45"/>
    </row>
    <row r="180" spans="1:38" outlineLevel="2" x14ac:dyDescent="0.25">
      <c r="A180" s="45"/>
      <c r="B180" s="54"/>
      <c r="C180" s="47">
        <f t="shared" si="26"/>
        <v>3</v>
      </c>
      <c r="D180" s="73"/>
      <c r="E180" s="70"/>
      <c r="F180" s="70" t="s">
        <v>742</v>
      </c>
      <c r="G180" s="73"/>
      <c r="H180" s="76" t="s">
        <v>743</v>
      </c>
      <c r="I180" s="96" t="s">
        <v>601</v>
      </c>
      <c r="J180" s="96"/>
      <c r="K180" s="97">
        <v>8.0000000000000007E-5</v>
      </c>
      <c r="L180" s="97">
        <v>8.0000000000000007E-5</v>
      </c>
      <c r="M180" s="97">
        <v>8.0000000000000007E-5</v>
      </c>
      <c r="N180" s="97">
        <v>8.0000000000000007E-5</v>
      </c>
      <c r="O180" s="97">
        <v>8.0000000000000007E-5</v>
      </c>
      <c r="P180" s="97">
        <v>8.0000000000000007E-5</v>
      </c>
      <c r="Q180" s="76"/>
      <c r="R180" s="76" t="s">
        <v>584</v>
      </c>
      <c r="S180" s="76" t="s">
        <v>584</v>
      </c>
      <c r="T180" s="76"/>
      <c r="U180" s="261">
        <f t="shared" si="27"/>
        <v>8.0000000000000007E-5</v>
      </c>
      <c r="V180" s="261">
        <f t="shared" si="27"/>
        <v>8.0000000000000007E-5</v>
      </c>
      <c r="W180" s="261">
        <f t="shared" si="27"/>
        <v>8.0000000000000007E-5</v>
      </c>
      <c r="X180" s="261">
        <f t="shared" si="27"/>
        <v>8.0000000000000007E-5</v>
      </c>
      <c r="Y180" s="261">
        <f t="shared" si="27"/>
        <v>8.0000000000000007E-5</v>
      </c>
      <c r="Z180" s="261">
        <f t="shared" si="27"/>
        <v>8.0000000000000007E-5</v>
      </c>
      <c r="AA180" s="261">
        <f t="shared" si="27"/>
        <v>8.0000000000000007E-5</v>
      </c>
      <c r="AB180" s="261">
        <f t="shared" si="27"/>
        <v>8.0000000000000007E-5</v>
      </c>
      <c r="AC180" s="76"/>
      <c r="AD180" s="76"/>
      <c r="AE180" s="76"/>
      <c r="AF180" s="97">
        <v>1</v>
      </c>
      <c r="AG180" s="97">
        <v>1</v>
      </c>
      <c r="AH180" s="73"/>
      <c r="AI180" s="57"/>
      <c r="AJ180" s="45"/>
      <c r="AK180" s="45"/>
      <c r="AL180" s="45"/>
    </row>
    <row r="181" spans="1:38" outlineLevel="2" x14ac:dyDescent="0.25">
      <c r="A181" s="45"/>
      <c r="B181" s="54"/>
      <c r="C181" s="47">
        <f t="shared" si="26"/>
        <v>3</v>
      </c>
      <c r="D181" s="73"/>
      <c r="E181" s="70"/>
      <c r="F181" s="70" t="s">
        <v>744</v>
      </c>
      <c r="G181" s="73"/>
      <c r="H181" s="76" t="s">
        <v>745</v>
      </c>
      <c r="I181" s="96" t="s">
        <v>573</v>
      </c>
      <c r="J181" s="96"/>
      <c r="K181" s="97">
        <v>0.84</v>
      </c>
      <c r="L181" s="97">
        <v>0.84</v>
      </c>
      <c r="M181" s="97">
        <v>0.84</v>
      </c>
      <c r="N181" s="97">
        <v>0.84</v>
      </c>
      <c r="O181" s="97">
        <v>0.84</v>
      </c>
      <c r="P181" s="97">
        <v>0.84</v>
      </c>
      <c r="Q181" s="76"/>
      <c r="R181" s="76" t="s">
        <v>584</v>
      </c>
      <c r="S181" s="76" t="s">
        <v>584</v>
      </c>
      <c r="T181" s="76"/>
      <c r="U181" s="261">
        <f t="shared" si="27"/>
        <v>0.84</v>
      </c>
      <c r="V181" s="261">
        <f t="shared" si="27"/>
        <v>0.84</v>
      </c>
      <c r="W181" s="261">
        <f t="shared" si="27"/>
        <v>0.84</v>
      </c>
      <c r="X181" s="261">
        <f t="shared" si="27"/>
        <v>0.84</v>
      </c>
      <c r="Y181" s="261">
        <f t="shared" si="27"/>
        <v>0.84</v>
      </c>
      <c r="Z181" s="261">
        <f t="shared" si="27"/>
        <v>0.84</v>
      </c>
      <c r="AA181" s="261">
        <f t="shared" si="27"/>
        <v>0.84</v>
      </c>
      <c r="AB181" s="261">
        <f t="shared" si="27"/>
        <v>0.84</v>
      </c>
      <c r="AC181" s="76"/>
      <c r="AD181" s="76"/>
      <c r="AE181" s="76"/>
      <c r="AF181" s="97">
        <v>1</v>
      </c>
      <c r="AG181" s="97">
        <v>1</v>
      </c>
      <c r="AH181" s="73"/>
      <c r="AI181" s="57"/>
      <c r="AJ181" s="45"/>
      <c r="AK181" s="45"/>
      <c r="AL181" s="45"/>
    </row>
    <row r="182" spans="1:38" outlineLevel="2" x14ac:dyDescent="0.25">
      <c r="A182" s="45"/>
      <c r="B182" s="54"/>
      <c r="C182" s="47">
        <f t="shared" si="26"/>
        <v>3</v>
      </c>
      <c r="D182" s="73"/>
      <c r="E182" s="70"/>
      <c r="F182" s="70" t="s">
        <v>746</v>
      </c>
      <c r="G182" s="73"/>
      <c r="H182" s="76" t="s">
        <v>747</v>
      </c>
      <c r="I182" s="96" t="s">
        <v>573</v>
      </c>
      <c r="J182" s="96"/>
      <c r="K182" s="97">
        <v>0.23</v>
      </c>
      <c r="L182" s="97">
        <v>0.23</v>
      </c>
      <c r="M182" s="97">
        <v>0.23</v>
      </c>
      <c r="N182" s="97">
        <v>0.23</v>
      </c>
      <c r="O182" s="97">
        <v>0.23</v>
      </c>
      <c r="P182" s="97">
        <v>0.23</v>
      </c>
      <c r="Q182" s="76"/>
      <c r="R182" s="76" t="s">
        <v>748</v>
      </c>
      <c r="S182" s="76" t="s">
        <v>584</v>
      </c>
      <c r="T182" s="76"/>
      <c r="U182" s="261">
        <f t="shared" si="27"/>
        <v>0.23</v>
      </c>
      <c r="V182" s="261">
        <f t="shared" si="27"/>
        <v>0.23</v>
      </c>
      <c r="W182" s="261">
        <f t="shared" si="27"/>
        <v>0.23</v>
      </c>
      <c r="X182" s="261">
        <f t="shared" si="27"/>
        <v>0.23</v>
      </c>
      <c r="Y182" s="261">
        <f t="shared" si="27"/>
        <v>0.23</v>
      </c>
      <c r="Z182" s="261">
        <f t="shared" si="27"/>
        <v>0.23</v>
      </c>
      <c r="AA182" s="261">
        <f t="shared" si="27"/>
        <v>0.23</v>
      </c>
      <c r="AB182" s="261">
        <f t="shared" si="27"/>
        <v>0.23</v>
      </c>
      <c r="AC182" s="76"/>
      <c r="AD182" s="76"/>
      <c r="AE182" s="76"/>
      <c r="AF182" s="97">
        <v>1</v>
      </c>
      <c r="AG182" s="97">
        <v>1</v>
      </c>
      <c r="AH182" s="73"/>
      <c r="AI182" s="57"/>
      <c r="AJ182" s="45"/>
      <c r="AK182" s="45"/>
      <c r="AL182" s="45"/>
    </row>
    <row r="183" spans="1:38" outlineLevel="2" x14ac:dyDescent="0.25">
      <c r="A183" s="45"/>
      <c r="B183" s="54"/>
      <c r="C183" s="47">
        <f t="shared" si="26"/>
        <v>3</v>
      </c>
      <c r="D183" s="73"/>
      <c r="E183" s="70"/>
      <c r="F183" s="70" t="s">
        <v>749</v>
      </c>
      <c r="G183" s="73"/>
      <c r="H183" s="76" t="s">
        <v>750</v>
      </c>
      <c r="I183" s="96" t="s">
        <v>751</v>
      </c>
      <c r="J183" s="96"/>
      <c r="K183" s="97">
        <v>0.02</v>
      </c>
      <c r="L183" s="97">
        <v>0.02</v>
      </c>
      <c r="M183" s="97">
        <v>2.5000000000000001E-3</v>
      </c>
      <c r="N183" s="97">
        <v>2.5000000000000001E-3</v>
      </c>
      <c r="O183" s="97">
        <v>2.5000000000000001E-3</v>
      </c>
      <c r="P183" s="97">
        <v>2.5000000000000001E-3</v>
      </c>
      <c r="Q183" s="76"/>
      <c r="R183" s="76" t="s">
        <v>748</v>
      </c>
      <c r="S183" s="76" t="s">
        <v>752</v>
      </c>
      <c r="T183" s="76"/>
      <c r="U183" s="261">
        <f t="shared" si="27"/>
        <v>0.02</v>
      </c>
      <c r="V183" s="261">
        <f t="shared" si="27"/>
        <v>0.02</v>
      </c>
      <c r="W183" s="261">
        <f t="shared" si="27"/>
        <v>0.02</v>
      </c>
      <c r="X183" s="261">
        <f t="shared" si="27"/>
        <v>0.02</v>
      </c>
      <c r="Y183" s="261">
        <f t="shared" si="27"/>
        <v>0.02</v>
      </c>
      <c r="Z183" s="261">
        <f t="shared" si="27"/>
        <v>0.02</v>
      </c>
      <c r="AA183" s="261">
        <f t="shared" si="27"/>
        <v>0.02</v>
      </c>
      <c r="AB183" s="261">
        <f t="shared" si="27"/>
        <v>0.02</v>
      </c>
      <c r="AC183" s="76"/>
      <c r="AD183" s="76"/>
      <c r="AE183" s="76"/>
      <c r="AF183" s="97">
        <v>1</v>
      </c>
      <c r="AG183" s="97">
        <v>1</v>
      </c>
      <c r="AH183" s="73"/>
      <c r="AI183" s="57"/>
      <c r="AJ183" s="45"/>
      <c r="AK183" s="45"/>
      <c r="AL183" s="45"/>
    </row>
    <row r="184" spans="1:38" outlineLevel="2" x14ac:dyDescent="0.25">
      <c r="A184" s="45"/>
      <c r="B184" s="54"/>
      <c r="C184" s="47">
        <f t="shared" si="26"/>
        <v>3</v>
      </c>
      <c r="D184" s="73"/>
      <c r="E184" s="70"/>
      <c r="F184" s="70" t="s">
        <v>753</v>
      </c>
      <c r="G184" s="73"/>
      <c r="H184" s="76" t="s">
        <v>754</v>
      </c>
      <c r="I184" s="96" t="s">
        <v>646</v>
      </c>
      <c r="J184" s="96"/>
      <c r="K184" s="97">
        <v>0.9</v>
      </c>
      <c r="L184" s="97">
        <v>0.9</v>
      </c>
      <c r="M184" s="97">
        <v>0.9</v>
      </c>
      <c r="N184" s="97">
        <v>0.9</v>
      </c>
      <c r="O184" s="97">
        <v>0.9</v>
      </c>
      <c r="P184" s="97">
        <v>0.9</v>
      </c>
      <c r="Q184" s="76"/>
      <c r="R184" s="76" t="s">
        <v>584</v>
      </c>
      <c r="S184" s="76" t="s">
        <v>752</v>
      </c>
      <c r="T184" s="76"/>
      <c r="U184" s="261">
        <f t="shared" si="27"/>
        <v>0.9</v>
      </c>
      <c r="V184" s="261">
        <f t="shared" si="27"/>
        <v>0.9</v>
      </c>
      <c r="W184" s="261">
        <f t="shared" si="27"/>
        <v>0.9</v>
      </c>
      <c r="X184" s="261">
        <f t="shared" si="27"/>
        <v>0.9</v>
      </c>
      <c r="Y184" s="261">
        <f t="shared" si="27"/>
        <v>0.9</v>
      </c>
      <c r="Z184" s="261">
        <f t="shared" si="27"/>
        <v>0.9</v>
      </c>
      <c r="AA184" s="261">
        <f t="shared" si="27"/>
        <v>0.9</v>
      </c>
      <c r="AB184" s="261">
        <f t="shared" si="27"/>
        <v>0.9</v>
      </c>
      <c r="AC184" s="76"/>
      <c r="AD184" s="76"/>
      <c r="AE184" s="76"/>
      <c r="AF184" s="97">
        <v>1</v>
      </c>
      <c r="AG184" s="97">
        <v>1</v>
      </c>
      <c r="AH184" s="73"/>
      <c r="AI184" s="57"/>
      <c r="AJ184" s="45"/>
      <c r="AK184" s="45"/>
      <c r="AL184" s="45"/>
    </row>
    <row r="185" spans="1:38" outlineLevel="2" x14ac:dyDescent="0.25">
      <c r="A185" s="45"/>
      <c r="B185" s="54"/>
      <c r="C185" s="47">
        <f t="shared" si="26"/>
        <v>3</v>
      </c>
      <c r="D185" s="73"/>
      <c r="E185" s="70"/>
      <c r="F185" s="70" t="s">
        <v>755</v>
      </c>
      <c r="G185" s="73"/>
      <c r="H185" s="76" t="s">
        <v>756</v>
      </c>
      <c r="I185" s="96" t="s">
        <v>2348</v>
      </c>
      <c r="J185" s="96"/>
      <c r="K185" s="97">
        <v>5.7000000000000003E-5</v>
      </c>
      <c r="L185" s="97">
        <v>5.7000000000000003E-5</v>
      </c>
      <c r="M185" s="97">
        <v>5.7000000000000003E-5</v>
      </c>
      <c r="N185" s="97">
        <v>5.7000000000000003E-5</v>
      </c>
      <c r="O185" s="97">
        <v>5.7000000000000003E-5</v>
      </c>
      <c r="P185" s="97">
        <v>5.7000000000000003E-5</v>
      </c>
      <c r="Q185" s="76"/>
      <c r="R185" s="76" t="s">
        <v>748</v>
      </c>
      <c r="S185" s="76" t="s">
        <v>752</v>
      </c>
      <c r="T185" s="76"/>
      <c r="U185" s="261">
        <f t="shared" si="27"/>
        <v>5.7000000000000003E-5</v>
      </c>
      <c r="V185" s="261">
        <f t="shared" si="27"/>
        <v>5.7000000000000003E-5</v>
      </c>
      <c r="W185" s="261">
        <f t="shared" si="27"/>
        <v>5.7000000000000003E-5</v>
      </c>
      <c r="X185" s="261">
        <f t="shared" si="27"/>
        <v>5.7000000000000003E-5</v>
      </c>
      <c r="Y185" s="261">
        <f t="shared" si="27"/>
        <v>5.7000000000000003E-5</v>
      </c>
      <c r="Z185" s="261">
        <f t="shared" si="27"/>
        <v>5.7000000000000003E-5</v>
      </c>
      <c r="AA185" s="261">
        <f t="shared" si="27"/>
        <v>5.7000000000000003E-5</v>
      </c>
      <c r="AB185" s="261">
        <f t="shared" si="27"/>
        <v>5.7000000000000003E-5</v>
      </c>
      <c r="AC185" s="76"/>
      <c r="AD185" s="76"/>
      <c r="AE185" s="76"/>
      <c r="AF185" s="97">
        <v>1</v>
      </c>
      <c r="AG185" s="97">
        <v>1</v>
      </c>
      <c r="AH185" s="73"/>
      <c r="AI185" s="57"/>
      <c r="AJ185" s="45"/>
      <c r="AK185" s="45"/>
      <c r="AL185" s="45"/>
    </row>
    <row r="186" spans="1:38" outlineLevel="2" x14ac:dyDescent="0.25">
      <c r="A186" s="45"/>
      <c r="B186" s="54"/>
      <c r="C186" s="47">
        <f t="shared" si="26"/>
        <v>3</v>
      </c>
      <c r="D186" s="73"/>
      <c r="E186" s="70"/>
      <c r="F186" s="70" t="s">
        <v>757</v>
      </c>
      <c r="G186" s="73"/>
      <c r="H186" s="76" t="s">
        <v>758</v>
      </c>
      <c r="I186" s="96" t="s">
        <v>699</v>
      </c>
      <c r="J186" s="96"/>
      <c r="K186" s="97">
        <v>0.16</v>
      </c>
      <c r="L186" s="97">
        <v>0.16</v>
      </c>
      <c r="M186" s="97">
        <v>0.16</v>
      </c>
      <c r="N186" s="97">
        <v>0.16</v>
      </c>
      <c r="O186" s="97">
        <v>0.16</v>
      </c>
      <c r="P186" s="97">
        <v>0.16</v>
      </c>
      <c r="Q186" s="76"/>
      <c r="R186" s="76" t="s">
        <v>748</v>
      </c>
      <c r="S186" s="76" t="s">
        <v>752</v>
      </c>
      <c r="T186" s="76"/>
      <c r="U186" s="261">
        <f t="shared" si="27"/>
        <v>0.16</v>
      </c>
      <c r="V186" s="261">
        <f t="shared" si="27"/>
        <v>0.16</v>
      </c>
      <c r="W186" s="261">
        <f t="shared" si="27"/>
        <v>0.16</v>
      </c>
      <c r="X186" s="261">
        <f t="shared" si="27"/>
        <v>0.16</v>
      </c>
      <c r="Y186" s="261">
        <f t="shared" si="27"/>
        <v>0.16</v>
      </c>
      <c r="Z186" s="261">
        <f t="shared" si="27"/>
        <v>0.16</v>
      </c>
      <c r="AA186" s="261">
        <f t="shared" si="27"/>
        <v>0.16</v>
      </c>
      <c r="AB186" s="261">
        <f t="shared" si="27"/>
        <v>0.16</v>
      </c>
      <c r="AC186" s="76"/>
      <c r="AD186" s="76"/>
      <c r="AE186" s="76"/>
      <c r="AF186" s="97">
        <v>1</v>
      </c>
      <c r="AG186" s="97">
        <v>1</v>
      </c>
      <c r="AH186" s="73"/>
      <c r="AI186" s="57"/>
      <c r="AJ186" s="45"/>
      <c r="AK186" s="45"/>
      <c r="AL186" s="45"/>
    </row>
    <row r="187" spans="1:38" outlineLevel="2" x14ac:dyDescent="0.25">
      <c r="A187" s="45"/>
      <c r="B187" s="54"/>
      <c r="C187" s="47">
        <f t="shared" si="26"/>
        <v>3</v>
      </c>
      <c r="D187" s="73"/>
      <c r="E187" s="70"/>
      <c r="F187" s="70" t="s">
        <v>759</v>
      </c>
      <c r="G187" s="73"/>
      <c r="H187" s="76" t="s">
        <v>760</v>
      </c>
      <c r="I187" s="96" t="s">
        <v>596</v>
      </c>
      <c r="J187" s="96"/>
      <c r="K187" s="97">
        <v>1.52E-2</v>
      </c>
      <c r="L187" s="97">
        <v>1.52E-2</v>
      </c>
      <c r="M187" s="97">
        <v>1.52E-2</v>
      </c>
      <c r="N187" s="97">
        <v>1.52E-2</v>
      </c>
      <c r="O187" s="97">
        <v>1.52E-2</v>
      </c>
      <c r="P187" s="97">
        <v>1.52E-2</v>
      </c>
      <c r="Q187" s="76"/>
      <c r="R187" s="76" t="s">
        <v>584</v>
      </c>
      <c r="S187" s="76" t="s">
        <v>584</v>
      </c>
      <c r="T187" s="76"/>
      <c r="U187" s="261">
        <f t="shared" si="27"/>
        <v>1.52E-2</v>
      </c>
      <c r="V187" s="261">
        <f t="shared" si="27"/>
        <v>1.52E-2</v>
      </c>
      <c r="W187" s="261">
        <f t="shared" si="27"/>
        <v>1.52E-2</v>
      </c>
      <c r="X187" s="261">
        <f t="shared" si="27"/>
        <v>1.52E-2</v>
      </c>
      <c r="Y187" s="261">
        <f t="shared" si="27"/>
        <v>1.52E-2</v>
      </c>
      <c r="Z187" s="261">
        <f t="shared" si="27"/>
        <v>1.52E-2</v>
      </c>
      <c r="AA187" s="261">
        <f t="shared" si="27"/>
        <v>1.52E-2</v>
      </c>
      <c r="AB187" s="261">
        <f t="shared" si="27"/>
        <v>1.52E-2</v>
      </c>
      <c r="AC187" s="76"/>
      <c r="AD187" s="76"/>
      <c r="AE187" s="76"/>
      <c r="AF187" s="97">
        <v>1</v>
      </c>
      <c r="AG187" s="97">
        <v>1</v>
      </c>
      <c r="AH187" s="73"/>
      <c r="AI187" s="57"/>
      <c r="AJ187" s="45"/>
      <c r="AK187" s="45"/>
      <c r="AL187" s="45"/>
    </row>
    <row r="188" spans="1:38" outlineLevel="2" x14ac:dyDescent="0.25">
      <c r="A188" s="45"/>
      <c r="B188" s="54"/>
      <c r="C188" s="47">
        <f t="shared" si="26"/>
        <v>3</v>
      </c>
      <c r="D188" s="73"/>
      <c r="E188" s="70"/>
      <c r="F188" s="70" t="s">
        <v>761</v>
      </c>
      <c r="G188" s="73"/>
      <c r="H188" s="76" t="s">
        <v>762</v>
      </c>
      <c r="I188" s="96" t="s">
        <v>699</v>
      </c>
      <c r="J188" s="96"/>
      <c r="K188" s="266">
        <v>4.6000000000000001E-4</v>
      </c>
      <c r="L188" s="266">
        <v>4.6000000000000001E-4</v>
      </c>
      <c r="M188" s="97">
        <v>5.2599999999999999E-4</v>
      </c>
      <c r="N188" s="97">
        <v>5.2599999999999999E-4</v>
      </c>
      <c r="O188" s="97">
        <v>5.2599999999999999E-4</v>
      </c>
      <c r="P188" s="97">
        <v>5.2599999999999999E-4</v>
      </c>
      <c r="Q188" s="76"/>
      <c r="R188" s="76" t="s">
        <v>763</v>
      </c>
      <c r="S188" s="76" t="s">
        <v>763</v>
      </c>
      <c r="T188" s="76"/>
      <c r="U188" s="261">
        <f t="shared" si="27"/>
        <v>4.6000000000000001E-4</v>
      </c>
      <c r="V188" s="261">
        <f t="shared" si="27"/>
        <v>4.6000000000000001E-4</v>
      </c>
      <c r="W188" s="261">
        <f t="shared" si="27"/>
        <v>4.6000000000000001E-4</v>
      </c>
      <c r="X188" s="261">
        <f t="shared" si="27"/>
        <v>4.6000000000000001E-4</v>
      </c>
      <c r="Y188" s="261">
        <f t="shared" si="27"/>
        <v>4.6000000000000001E-4</v>
      </c>
      <c r="Z188" s="261">
        <f t="shared" si="27"/>
        <v>4.6000000000000001E-4</v>
      </c>
      <c r="AA188" s="261">
        <f t="shared" si="27"/>
        <v>4.6000000000000001E-4</v>
      </c>
      <c r="AB188" s="261">
        <f t="shared" si="27"/>
        <v>4.6000000000000001E-4</v>
      </c>
      <c r="AC188" s="76"/>
      <c r="AD188" s="76"/>
      <c r="AE188" s="76"/>
      <c r="AF188" s="97">
        <v>1</v>
      </c>
      <c r="AG188" s="97">
        <v>1</v>
      </c>
      <c r="AH188" s="73"/>
      <c r="AI188" s="57"/>
      <c r="AJ188" s="45"/>
      <c r="AK188" s="45"/>
      <c r="AL188" s="45"/>
    </row>
    <row r="189" spans="1:38" outlineLevel="2" x14ac:dyDescent="0.25">
      <c r="A189" s="45"/>
      <c r="B189" s="54"/>
      <c r="C189" s="47">
        <f t="shared" si="26"/>
        <v>3</v>
      </c>
      <c r="D189" s="73"/>
      <c r="E189" s="70"/>
      <c r="F189" s="70" t="s">
        <v>764</v>
      </c>
      <c r="G189" s="73"/>
      <c r="H189" s="76" t="s">
        <v>765</v>
      </c>
      <c r="I189" s="96" t="s">
        <v>573</v>
      </c>
      <c r="J189" s="96"/>
      <c r="K189" s="266">
        <v>1.47E-4</v>
      </c>
      <c r="L189" s="266">
        <v>1.47E-4</v>
      </c>
      <c r="M189" s="97">
        <v>1.61E-2</v>
      </c>
      <c r="N189" s="97">
        <v>1.29E-2</v>
      </c>
      <c r="O189" s="97">
        <v>1.61E-2</v>
      </c>
      <c r="P189" s="97">
        <v>1.61E-2</v>
      </c>
      <c r="Q189" s="76"/>
      <c r="R189" s="76" t="s">
        <v>763</v>
      </c>
      <c r="S189" s="76" t="s">
        <v>763</v>
      </c>
      <c r="T189" s="76"/>
      <c r="U189" s="261">
        <f t="shared" si="27"/>
        <v>1.47E-4</v>
      </c>
      <c r="V189" s="261">
        <f t="shared" si="27"/>
        <v>1.47E-4</v>
      </c>
      <c r="W189" s="261">
        <f t="shared" si="27"/>
        <v>1.47E-4</v>
      </c>
      <c r="X189" s="261">
        <f t="shared" si="27"/>
        <v>1.47E-4</v>
      </c>
      <c r="Y189" s="261">
        <f t="shared" si="27"/>
        <v>1.47E-4</v>
      </c>
      <c r="Z189" s="261">
        <f t="shared" si="27"/>
        <v>1.47E-4</v>
      </c>
      <c r="AA189" s="261">
        <f t="shared" si="27"/>
        <v>1.47E-4</v>
      </c>
      <c r="AB189" s="261">
        <f t="shared" si="27"/>
        <v>1.47E-4</v>
      </c>
      <c r="AC189" s="76"/>
      <c r="AD189" s="76"/>
      <c r="AE189" s="76"/>
      <c r="AF189" s="97">
        <v>1</v>
      </c>
      <c r="AG189" s="97">
        <v>1</v>
      </c>
      <c r="AH189" s="73"/>
      <c r="AI189" s="57"/>
      <c r="AJ189" s="45"/>
      <c r="AK189" s="45"/>
      <c r="AL189" s="45"/>
    </row>
    <row r="190" spans="1:38" outlineLevel="2" x14ac:dyDescent="0.25">
      <c r="A190" s="45"/>
      <c r="B190" s="54"/>
      <c r="C190" s="47">
        <f t="shared" si="26"/>
        <v>3</v>
      </c>
      <c r="D190" s="73"/>
      <c r="E190" s="70"/>
      <c r="F190" s="70" t="s">
        <v>766</v>
      </c>
      <c r="G190" s="73"/>
      <c r="H190" s="76" t="s">
        <v>767</v>
      </c>
      <c r="I190" s="96" t="s">
        <v>768</v>
      </c>
      <c r="J190" s="96"/>
      <c r="K190" s="97">
        <v>3.375E-3</v>
      </c>
      <c r="L190" s="97">
        <v>3.375E-3</v>
      </c>
      <c r="M190" s="97">
        <v>4.2200000000000001E-2</v>
      </c>
      <c r="N190" s="97">
        <v>3.3799999999999997E-2</v>
      </c>
      <c r="O190" s="97">
        <v>4.2200000000000001E-2</v>
      </c>
      <c r="P190" s="97">
        <v>4.2200000000000001E-2</v>
      </c>
      <c r="Q190" s="76"/>
      <c r="R190" s="76" t="s">
        <v>763</v>
      </c>
      <c r="S190" s="76" t="s">
        <v>763</v>
      </c>
      <c r="T190" s="76"/>
      <c r="U190" s="261">
        <f t="shared" si="27"/>
        <v>3.375E-3</v>
      </c>
      <c r="V190" s="261">
        <f t="shared" si="27"/>
        <v>3.375E-3</v>
      </c>
      <c r="W190" s="261">
        <f t="shared" si="27"/>
        <v>3.375E-3</v>
      </c>
      <c r="X190" s="261">
        <f t="shared" si="27"/>
        <v>3.375E-3</v>
      </c>
      <c r="Y190" s="261">
        <f t="shared" si="27"/>
        <v>3.375E-3</v>
      </c>
      <c r="Z190" s="261">
        <f t="shared" si="27"/>
        <v>3.375E-3</v>
      </c>
      <c r="AA190" s="261">
        <f t="shared" si="27"/>
        <v>3.375E-3</v>
      </c>
      <c r="AB190" s="261">
        <f t="shared" si="27"/>
        <v>3.375E-3</v>
      </c>
      <c r="AC190" s="76"/>
      <c r="AD190" s="76"/>
      <c r="AE190" s="76"/>
      <c r="AF190" s="97">
        <v>1</v>
      </c>
      <c r="AG190" s="97">
        <v>1</v>
      </c>
      <c r="AH190" s="73"/>
      <c r="AI190" s="57"/>
      <c r="AJ190" s="45"/>
      <c r="AK190" s="45"/>
      <c r="AL190" s="45"/>
    </row>
    <row r="191" spans="1:38" outlineLevel="2" x14ac:dyDescent="0.25">
      <c r="A191" s="45"/>
      <c r="B191" s="54"/>
      <c r="C191" s="47">
        <f t="shared" si="26"/>
        <v>3</v>
      </c>
      <c r="D191" s="73"/>
      <c r="E191" s="70"/>
      <c r="F191" s="70" t="s">
        <v>769</v>
      </c>
      <c r="G191" s="73"/>
      <c r="H191" s="76" t="s">
        <v>770</v>
      </c>
      <c r="I191" s="96" t="s">
        <v>771</v>
      </c>
      <c r="J191" s="96"/>
      <c r="K191" s="76"/>
      <c r="L191" s="76"/>
      <c r="M191" s="97">
        <v>1.1E-4</v>
      </c>
      <c r="N191" s="97">
        <v>1.1E-4</v>
      </c>
      <c r="O191" s="97">
        <v>1.1E-4</v>
      </c>
      <c r="P191" s="97">
        <v>1.1E-4</v>
      </c>
      <c r="Q191" s="76"/>
      <c r="R191" s="76"/>
      <c r="S191" s="76" t="s">
        <v>584</v>
      </c>
      <c r="T191" s="76"/>
      <c r="U191" s="261">
        <f t="shared" si="27"/>
        <v>0</v>
      </c>
      <c r="V191" s="261">
        <f t="shared" si="27"/>
        <v>0</v>
      </c>
      <c r="W191" s="261">
        <f t="shared" si="27"/>
        <v>0</v>
      </c>
      <c r="X191" s="261">
        <f t="shared" si="27"/>
        <v>0</v>
      </c>
      <c r="Y191" s="261">
        <f t="shared" si="27"/>
        <v>0</v>
      </c>
      <c r="Z191" s="261">
        <f t="shared" si="27"/>
        <v>0</v>
      </c>
      <c r="AA191" s="261">
        <f t="shared" si="27"/>
        <v>0</v>
      </c>
      <c r="AB191" s="261">
        <f t="shared" si="27"/>
        <v>0</v>
      </c>
      <c r="AC191" s="76"/>
      <c r="AD191" s="76"/>
      <c r="AE191" s="76"/>
      <c r="AF191" s="97">
        <v>1</v>
      </c>
      <c r="AG191" s="97">
        <v>1</v>
      </c>
      <c r="AH191" s="73"/>
      <c r="AI191" s="57"/>
      <c r="AJ191" s="45"/>
      <c r="AK191" s="45"/>
      <c r="AL191" s="45"/>
    </row>
    <row r="192" spans="1:38" outlineLevel="3" x14ac:dyDescent="0.25">
      <c r="A192" s="45"/>
      <c r="B192" s="54"/>
      <c r="C192" s="47">
        <f>INT($C$29)+3</f>
        <v>4</v>
      </c>
      <c r="D192" s="73"/>
      <c r="E192" s="70"/>
      <c r="F192" s="70" t="s">
        <v>772</v>
      </c>
      <c r="G192" s="73"/>
      <c r="H192" s="76" t="s">
        <v>773</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outlineLevel="2" x14ac:dyDescent="0.25">
      <c r="A193" s="45"/>
      <c r="B193" s="54"/>
      <c r="C193" s="47">
        <f>INT($C$29)+2</f>
        <v>3</v>
      </c>
      <c r="D193" s="73"/>
      <c r="E193" s="70"/>
      <c r="F193" s="70" t="s">
        <v>774</v>
      </c>
      <c r="G193" s="73"/>
      <c r="H193" s="76" t="s">
        <v>775</v>
      </c>
      <c r="I193" s="96" t="s">
        <v>2347</v>
      </c>
      <c r="J193" s="96"/>
      <c r="K193" s="97">
        <v>2.5999999999999999E-3</v>
      </c>
      <c r="L193" s="97">
        <v>2.5999999999999999E-3</v>
      </c>
      <c r="M193" s="97">
        <v>2.5999999999999999E-3</v>
      </c>
      <c r="N193" s="97">
        <v>2.5999999999999999E-3</v>
      </c>
      <c r="O193" s="97">
        <v>2.5999999999999999E-3</v>
      </c>
      <c r="P193" s="97">
        <v>2.5999999999999999E-3</v>
      </c>
      <c r="Q193" s="76"/>
      <c r="R193" s="76"/>
      <c r="S193" s="76" t="s">
        <v>584</v>
      </c>
      <c r="T193" s="76"/>
      <c r="U193" s="261">
        <f t="shared" ref="U193:AB196" si="28">INDEX($K193:$Q193,1,U$43)</f>
        <v>2.5999999999999999E-3</v>
      </c>
      <c r="V193" s="261">
        <f t="shared" si="28"/>
        <v>2.5999999999999999E-3</v>
      </c>
      <c r="W193" s="261">
        <f t="shared" si="28"/>
        <v>2.5999999999999999E-3</v>
      </c>
      <c r="X193" s="261">
        <f t="shared" si="28"/>
        <v>2.5999999999999999E-3</v>
      </c>
      <c r="Y193" s="261">
        <f t="shared" si="28"/>
        <v>2.5999999999999999E-3</v>
      </c>
      <c r="Z193" s="261">
        <f t="shared" si="28"/>
        <v>2.5999999999999999E-3</v>
      </c>
      <c r="AA193" s="261">
        <f t="shared" si="28"/>
        <v>2.5999999999999999E-3</v>
      </c>
      <c r="AB193" s="261">
        <f t="shared" si="28"/>
        <v>2.5999999999999999E-3</v>
      </c>
      <c r="AC193" s="76"/>
      <c r="AD193" s="76"/>
      <c r="AE193" s="76"/>
      <c r="AF193" s="97">
        <v>1</v>
      </c>
      <c r="AG193" s="97">
        <v>1</v>
      </c>
      <c r="AH193" s="73"/>
      <c r="AI193" s="57"/>
      <c r="AJ193" s="45"/>
      <c r="AK193" s="45"/>
      <c r="AL193" s="45"/>
    </row>
    <row r="194" spans="1:38" outlineLevel="2" x14ac:dyDescent="0.25">
      <c r="A194" s="45"/>
      <c r="B194" s="54"/>
      <c r="C194" s="47">
        <f>INT($C$29)+2</f>
        <v>3</v>
      </c>
      <c r="D194" s="73"/>
      <c r="E194" s="70"/>
      <c r="F194" s="70" t="s">
        <v>776</v>
      </c>
      <c r="G194" s="73"/>
      <c r="H194" s="76" t="s">
        <v>777</v>
      </c>
      <c r="I194" s="96" t="s">
        <v>778</v>
      </c>
      <c r="J194" s="96"/>
      <c r="K194" s="97">
        <v>40</v>
      </c>
      <c r="L194" s="97">
        <v>40</v>
      </c>
      <c r="M194" s="97">
        <v>5</v>
      </c>
      <c r="N194" s="97">
        <v>5</v>
      </c>
      <c r="O194" s="97">
        <v>5</v>
      </c>
      <c r="P194" s="97">
        <v>5</v>
      </c>
      <c r="Q194" s="76"/>
      <c r="R194" s="76" t="s">
        <v>584</v>
      </c>
      <c r="S194" s="76"/>
      <c r="T194" s="76"/>
      <c r="U194" s="261">
        <f t="shared" si="28"/>
        <v>40</v>
      </c>
      <c r="V194" s="261">
        <f t="shared" si="28"/>
        <v>40</v>
      </c>
      <c r="W194" s="261">
        <f t="shared" si="28"/>
        <v>40</v>
      </c>
      <c r="X194" s="261">
        <f t="shared" si="28"/>
        <v>40</v>
      </c>
      <c r="Y194" s="261">
        <f t="shared" si="28"/>
        <v>40</v>
      </c>
      <c r="Z194" s="261">
        <f t="shared" si="28"/>
        <v>40</v>
      </c>
      <c r="AA194" s="261">
        <f t="shared" si="28"/>
        <v>40</v>
      </c>
      <c r="AB194" s="261">
        <f t="shared" si="28"/>
        <v>40</v>
      </c>
      <c r="AC194" s="76"/>
      <c r="AD194" s="76"/>
      <c r="AE194" s="76"/>
      <c r="AF194" s="97">
        <v>1</v>
      </c>
      <c r="AG194" s="97">
        <v>1</v>
      </c>
      <c r="AH194" s="73"/>
      <c r="AI194" s="57"/>
      <c r="AJ194" s="45"/>
      <c r="AK194" s="45"/>
      <c r="AL194" s="45"/>
    </row>
    <row r="195" spans="1:38" outlineLevel="2" x14ac:dyDescent="0.25">
      <c r="A195" s="45"/>
      <c r="B195" s="54"/>
      <c r="C195" s="47">
        <f>INT($C$29)+2</f>
        <v>3</v>
      </c>
      <c r="D195" s="73"/>
      <c r="E195" s="70"/>
      <c r="F195" s="70" t="s">
        <v>779</v>
      </c>
      <c r="G195" s="73"/>
      <c r="H195" s="76" t="s">
        <v>780</v>
      </c>
      <c r="I195" s="96" t="s">
        <v>781</v>
      </c>
      <c r="J195" s="96"/>
      <c r="K195" s="97">
        <v>100</v>
      </c>
      <c r="L195" s="97">
        <v>100</v>
      </c>
      <c r="M195" s="97">
        <v>100</v>
      </c>
      <c r="N195" s="97">
        <v>100</v>
      </c>
      <c r="O195" s="97">
        <v>100</v>
      </c>
      <c r="P195" s="97">
        <v>100</v>
      </c>
      <c r="Q195" s="76"/>
      <c r="R195" s="76" t="s">
        <v>584</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outlineLevel="2" x14ac:dyDescent="0.25">
      <c r="A196" s="45"/>
      <c r="B196" s="54"/>
      <c r="C196" s="47">
        <f>INT($C$29)+2</f>
        <v>3</v>
      </c>
      <c r="D196" s="73"/>
      <c r="E196" s="70"/>
      <c r="F196" s="70" t="s">
        <v>782</v>
      </c>
      <c r="G196" s="73"/>
      <c r="H196" s="76" t="s">
        <v>783</v>
      </c>
      <c r="I196" s="96" t="s">
        <v>781</v>
      </c>
      <c r="J196" s="96"/>
      <c r="K196" s="97">
        <v>100</v>
      </c>
      <c r="L196" s="97">
        <v>100</v>
      </c>
      <c r="M196" s="97">
        <v>100</v>
      </c>
      <c r="N196" s="97">
        <v>100</v>
      </c>
      <c r="O196" s="97">
        <v>100</v>
      </c>
      <c r="P196" s="97">
        <v>100</v>
      </c>
      <c r="Q196" s="76"/>
      <c r="R196" s="76" t="s">
        <v>584</v>
      </c>
      <c r="S196" s="76"/>
      <c r="T196" s="76"/>
      <c r="U196" s="261">
        <f t="shared" si="28"/>
        <v>100</v>
      </c>
      <c r="V196" s="261">
        <f t="shared" si="28"/>
        <v>100</v>
      </c>
      <c r="W196" s="261">
        <f t="shared" si="28"/>
        <v>100</v>
      </c>
      <c r="X196" s="261">
        <f t="shared" si="28"/>
        <v>100</v>
      </c>
      <c r="Y196" s="261">
        <f t="shared" si="28"/>
        <v>100</v>
      </c>
      <c r="Z196" s="261">
        <f t="shared" si="28"/>
        <v>100</v>
      </c>
      <c r="AA196" s="261">
        <f t="shared" si="28"/>
        <v>100</v>
      </c>
      <c r="AB196" s="261">
        <f t="shared" si="28"/>
        <v>100</v>
      </c>
      <c r="AC196" s="76"/>
      <c r="AD196" s="76"/>
      <c r="AE196" s="76"/>
      <c r="AF196" s="97">
        <v>1</v>
      </c>
      <c r="AG196" s="97">
        <v>1</v>
      </c>
      <c r="AH196" s="73"/>
      <c r="AI196" s="57"/>
      <c r="AJ196" s="45"/>
      <c r="AK196" s="45"/>
      <c r="AL196" s="45"/>
    </row>
    <row r="197" spans="1:38" outlineLevel="1" x14ac:dyDescent="0.25">
      <c r="A197" s="45"/>
      <c r="B197" s="54"/>
      <c r="C197" s="47">
        <f>INT($C$29)+1</f>
        <v>2</v>
      </c>
      <c r="D197" s="73"/>
      <c r="E197" s="70"/>
      <c r="F197" s="264" t="s">
        <v>784</v>
      </c>
      <c r="G197" s="73"/>
      <c r="H197" s="254" t="s">
        <v>785</v>
      </c>
      <c r="I197" s="96"/>
      <c r="J197" s="96" t="s">
        <v>591</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outlineLevel="3" x14ac:dyDescent="0.25">
      <c r="A198" s="45"/>
      <c r="B198" s="54"/>
      <c r="C198" s="47">
        <f>INT($C$29)+3</f>
        <v>4</v>
      </c>
      <c r="D198" s="73"/>
      <c r="E198" s="70" t="s">
        <v>786</v>
      </c>
      <c r="F198" s="70" t="s">
        <v>787</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outlineLevel="2" x14ac:dyDescent="0.25">
      <c r="A199" s="45"/>
      <c r="B199" s="54"/>
      <c r="C199" s="47">
        <f t="shared" ref="C199:C205" si="29">INT($C$29)+2</f>
        <v>3</v>
      </c>
      <c r="D199" s="73"/>
      <c r="E199" s="70"/>
      <c r="F199" s="70" t="s">
        <v>788</v>
      </c>
      <c r="G199" s="73"/>
      <c r="H199" s="76" t="s">
        <v>789</v>
      </c>
      <c r="I199" s="96" t="s">
        <v>573</v>
      </c>
      <c r="J199" s="96"/>
      <c r="K199" s="97">
        <v>0.3</v>
      </c>
      <c r="L199" s="97">
        <v>0.3</v>
      </c>
      <c r="M199" s="97">
        <v>0.3</v>
      </c>
      <c r="N199" s="97">
        <v>0.3</v>
      </c>
      <c r="O199" s="97">
        <v>0.3</v>
      </c>
      <c r="P199" s="97">
        <v>0.3</v>
      </c>
      <c r="Q199" s="76"/>
      <c r="R199" s="76" t="s">
        <v>790</v>
      </c>
      <c r="S199" s="76" t="s">
        <v>790</v>
      </c>
      <c r="T199" s="76"/>
      <c r="U199" s="261">
        <f t="shared" ref="U199:AB205" si="30">INDEX($K199:$Q199,1,U$43)</f>
        <v>0.3</v>
      </c>
      <c r="V199" s="261">
        <f t="shared" si="30"/>
        <v>0.3</v>
      </c>
      <c r="W199" s="261">
        <f t="shared" si="30"/>
        <v>0.3</v>
      </c>
      <c r="X199" s="261">
        <f t="shared" si="30"/>
        <v>0.3</v>
      </c>
      <c r="Y199" s="261">
        <f t="shared" si="30"/>
        <v>0.3</v>
      </c>
      <c r="Z199" s="261">
        <f t="shared" si="30"/>
        <v>0.3</v>
      </c>
      <c r="AA199" s="261">
        <f t="shared" si="30"/>
        <v>0.3</v>
      </c>
      <c r="AB199" s="261">
        <f t="shared" si="30"/>
        <v>0.3</v>
      </c>
      <c r="AC199" s="76"/>
      <c r="AD199" s="76"/>
      <c r="AE199" s="76"/>
      <c r="AF199" s="97">
        <v>1</v>
      </c>
      <c r="AG199" s="97">
        <v>1</v>
      </c>
      <c r="AH199" s="73"/>
      <c r="AI199" s="57"/>
      <c r="AJ199" s="45"/>
      <c r="AK199" s="45"/>
      <c r="AL199" s="45"/>
    </row>
    <row r="200" spans="1:38" outlineLevel="2" x14ac:dyDescent="0.25">
      <c r="A200" s="45"/>
      <c r="B200" s="54"/>
      <c r="C200" s="47">
        <f t="shared" si="29"/>
        <v>3</v>
      </c>
      <c r="D200" s="73"/>
      <c r="E200" s="70"/>
      <c r="F200" s="70" t="s">
        <v>791</v>
      </c>
      <c r="G200" s="73"/>
      <c r="H200" s="76" t="s">
        <v>792</v>
      </c>
      <c r="I200" s="96" t="s">
        <v>573</v>
      </c>
      <c r="J200" s="96"/>
      <c r="K200" s="97">
        <v>0.25</v>
      </c>
      <c r="L200" s="97">
        <v>0.25</v>
      </c>
      <c r="M200" s="97">
        <v>0.25</v>
      </c>
      <c r="N200" s="97">
        <v>0.25</v>
      </c>
      <c r="O200" s="97">
        <v>0.25</v>
      </c>
      <c r="P200" s="97">
        <v>0.25</v>
      </c>
      <c r="Q200" s="76"/>
      <c r="R200" s="76" t="s">
        <v>790</v>
      </c>
      <c r="S200" s="76" t="s">
        <v>790</v>
      </c>
      <c r="T200" s="76"/>
      <c r="U200" s="261">
        <f t="shared" si="30"/>
        <v>0.25</v>
      </c>
      <c r="V200" s="261">
        <f t="shared" si="30"/>
        <v>0.25</v>
      </c>
      <c r="W200" s="261">
        <f t="shared" si="30"/>
        <v>0.25</v>
      </c>
      <c r="X200" s="261">
        <f t="shared" si="30"/>
        <v>0.25</v>
      </c>
      <c r="Y200" s="261">
        <f t="shared" si="30"/>
        <v>0.25</v>
      </c>
      <c r="Z200" s="261">
        <f t="shared" si="30"/>
        <v>0.25</v>
      </c>
      <c r="AA200" s="261">
        <f t="shared" si="30"/>
        <v>0.25</v>
      </c>
      <c r="AB200" s="261">
        <f t="shared" si="30"/>
        <v>0.25</v>
      </c>
      <c r="AC200" s="76"/>
      <c r="AD200" s="76"/>
      <c r="AE200" s="76"/>
      <c r="AF200" s="97">
        <v>1</v>
      </c>
      <c r="AG200" s="97">
        <v>1</v>
      </c>
      <c r="AH200" s="73"/>
      <c r="AI200" s="57"/>
      <c r="AJ200" s="45"/>
      <c r="AK200" s="45"/>
      <c r="AL200" s="45"/>
    </row>
    <row r="201" spans="1:38" outlineLevel="2" x14ac:dyDescent="0.25">
      <c r="A201" s="45"/>
      <c r="B201" s="54"/>
      <c r="C201" s="47">
        <f t="shared" si="29"/>
        <v>3</v>
      </c>
      <c r="D201" s="73"/>
      <c r="E201" s="70"/>
      <c r="F201" s="70" t="s">
        <v>793</v>
      </c>
      <c r="G201" s="73"/>
      <c r="H201" s="76" t="s">
        <v>794</v>
      </c>
      <c r="I201" s="96" t="s">
        <v>573</v>
      </c>
      <c r="J201" s="96"/>
      <c r="K201" s="97">
        <v>0.1</v>
      </c>
      <c r="L201" s="97">
        <v>0.1</v>
      </c>
      <c r="M201" s="97">
        <v>0.1</v>
      </c>
      <c r="N201" s="97">
        <v>0.1</v>
      </c>
      <c r="O201" s="97">
        <v>0.1</v>
      </c>
      <c r="P201" s="97">
        <v>0.1</v>
      </c>
      <c r="Q201" s="76"/>
      <c r="R201" s="76" t="s">
        <v>790</v>
      </c>
      <c r="S201" s="76" t="s">
        <v>790</v>
      </c>
      <c r="T201" s="76"/>
      <c r="U201" s="261">
        <f t="shared" si="30"/>
        <v>0.1</v>
      </c>
      <c r="V201" s="261">
        <f t="shared" si="30"/>
        <v>0.1</v>
      </c>
      <c r="W201" s="261">
        <f t="shared" si="30"/>
        <v>0.1</v>
      </c>
      <c r="X201" s="261">
        <f t="shared" si="30"/>
        <v>0.1</v>
      </c>
      <c r="Y201" s="261">
        <f t="shared" si="30"/>
        <v>0.1</v>
      </c>
      <c r="Z201" s="261">
        <f t="shared" si="30"/>
        <v>0.1</v>
      </c>
      <c r="AA201" s="261">
        <f t="shared" si="30"/>
        <v>0.1</v>
      </c>
      <c r="AB201" s="261">
        <f t="shared" si="30"/>
        <v>0.1</v>
      </c>
      <c r="AC201" s="76"/>
      <c r="AD201" s="76"/>
      <c r="AE201" s="76"/>
      <c r="AF201" s="97">
        <v>1</v>
      </c>
      <c r="AG201" s="97">
        <v>1</v>
      </c>
      <c r="AH201" s="73"/>
      <c r="AI201" s="57"/>
      <c r="AJ201" s="45"/>
      <c r="AK201" s="45"/>
      <c r="AL201" s="45"/>
    </row>
    <row r="202" spans="1:38" outlineLevel="2" x14ac:dyDescent="0.25">
      <c r="A202" s="45"/>
      <c r="B202" s="54"/>
      <c r="C202" s="47">
        <f t="shared" si="29"/>
        <v>3</v>
      </c>
      <c r="D202" s="73"/>
      <c r="E202" s="70"/>
      <c r="F202" s="70" t="s">
        <v>795</v>
      </c>
      <c r="G202" s="73"/>
      <c r="H202" s="76" t="s">
        <v>796</v>
      </c>
      <c r="I202" s="96" t="s">
        <v>618</v>
      </c>
      <c r="J202" s="96"/>
      <c r="K202" s="97">
        <v>7.0000000000000001E-3</v>
      </c>
      <c r="L202" s="97">
        <v>7.0000000000000001E-3</v>
      </c>
      <c r="M202" s="97">
        <v>7.0000000000000001E-3</v>
      </c>
      <c r="N202" s="97">
        <v>7.0000000000000001E-3</v>
      </c>
      <c r="O202" s="97">
        <v>7.0000000000000001E-3</v>
      </c>
      <c r="P202" s="97">
        <v>7.0000000000000001E-3</v>
      </c>
      <c r="Q202" s="76"/>
      <c r="R202" s="76" t="s">
        <v>790</v>
      </c>
      <c r="S202" s="76" t="s">
        <v>790</v>
      </c>
      <c r="T202" s="76"/>
      <c r="U202" s="261">
        <f t="shared" si="30"/>
        <v>7.0000000000000001E-3</v>
      </c>
      <c r="V202" s="261">
        <f t="shared" si="30"/>
        <v>7.0000000000000001E-3</v>
      </c>
      <c r="W202" s="261">
        <f t="shared" si="30"/>
        <v>7.0000000000000001E-3</v>
      </c>
      <c r="X202" s="261">
        <f t="shared" si="30"/>
        <v>7.0000000000000001E-3</v>
      </c>
      <c r="Y202" s="261">
        <f t="shared" si="30"/>
        <v>7.0000000000000001E-3</v>
      </c>
      <c r="Z202" s="261">
        <f t="shared" si="30"/>
        <v>7.0000000000000001E-3</v>
      </c>
      <c r="AA202" s="261">
        <f t="shared" si="30"/>
        <v>7.0000000000000001E-3</v>
      </c>
      <c r="AB202" s="261">
        <f t="shared" si="30"/>
        <v>7.0000000000000001E-3</v>
      </c>
      <c r="AC202" s="76"/>
      <c r="AD202" s="76"/>
      <c r="AE202" s="76"/>
      <c r="AF202" s="97">
        <v>1</v>
      </c>
      <c r="AG202" s="97">
        <v>1</v>
      </c>
      <c r="AH202" s="73"/>
      <c r="AI202" s="57"/>
      <c r="AJ202" s="45"/>
      <c r="AK202" s="45"/>
      <c r="AL202" s="45"/>
    </row>
    <row r="203" spans="1:38" outlineLevel="2" x14ac:dyDescent="0.25">
      <c r="A203" s="45"/>
      <c r="B203" s="54"/>
      <c r="C203" s="47">
        <f t="shared" si="29"/>
        <v>3</v>
      </c>
      <c r="D203" s="73"/>
      <c r="E203" s="70"/>
      <c r="F203" s="70" t="s">
        <v>797</v>
      </c>
      <c r="G203" s="73"/>
      <c r="H203" s="76" t="s">
        <v>798</v>
      </c>
      <c r="I203" s="96" t="s">
        <v>618</v>
      </c>
      <c r="J203" s="96"/>
      <c r="K203" s="97">
        <v>5.0000000000000001E-3</v>
      </c>
      <c r="L203" s="97">
        <v>5.0000000000000001E-3</v>
      </c>
      <c r="M203" s="97">
        <v>5.0000000000000001E-3</v>
      </c>
      <c r="N203" s="97">
        <v>5.0000000000000001E-3</v>
      </c>
      <c r="O203" s="97">
        <v>5.0000000000000001E-3</v>
      </c>
      <c r="P203" s="97">
        <v>5.0000000000000001E-3</v>
      </c>
      <c r="Q203" s="76"/>
      <c r="R203" s="76" t="s">
        <v>790</v>
      </c>
      <c r="S203" s="76" t="s">
        <v>790</v>
      </c>
      <c r="T203" s="76"/>
      <c r="U203" s="261">
        <f t="shared" si="30"/>
        <v>5.0000000000000001E-3</v>
      </c>
      <c r="V203" s="261">
        <f t="shared" si="30"/>
        <v>5.0000000000000001E-3</v>
      </c>
      <c r="W203" s="261">
        <f t="shared" si="30"/>
        <v>5.0000000000000001E-3</v>
      </c>
      <c r="X203" s="261">
        <f t="shared" si="30"/>
        <v>5.0000000000000001E-3</v>
      </c>
      <c r="Y203" s="261">
        <f t="shared" si="30"/>
        <v>5.0000000000000001E-3</v>
      </c>
      <c r="Z203" s="261">
        <f t="shared" si="30"/>
        <v>5.0000000000000001E-3</v>
      </c>
      <c r="AA203" s="261">
        <f t="shared" si="30"/>
        <v>5.0000000000000001E-3</v>
      </c>
      <c r="AB203" s="261">
        <f t="shared" si="30"/>
        <v>5.0000000000000001E-3</v>
      </c>
      <c r="AC203" s="76"/>
      <c r="AD203" s="76"/>
      <c r="AE203" s="76"/>
      <c r="AF203" s="97">
        <v>1</v>
      </c>
      <c r="AG203" s="97">
        <v>1</v>
      </c>
      <c r="AH203" s="73"/>
      <c r="AI203" s="57"/>
      <c r="AJ203" s="45"/>
      <c r="AK203" s="45"/>
      <c r="AL203" s="45"/>
    </row>
    <row r="204" spans="1:38" outlineLevel="2" x14ac:dyDescent="0.25">
      <c r="A204" s="45"/>
      <c r="B204" s="54"/>
      <c r="C204" s="47">
        <f t="shared" si="29"/>
        <v>3</v>
      </c>
      <c r="D204" s="73"/>
      <c r="E204" s="70"/>
      <c r="F204" s="70" t="s">
        <v>799</v>
      </c>
      <c r="G204" s="73"/>
      <c r="H204" s="76" t="s">
        <v>800</v>
      </c>
      <c r="I204" s="96" t="s">
        <v>573</v>
      </c>
      <c r="J204" s="96"/>
      <c r="K204" s="97">
        <v>0.35</v>
      </c>
      <c r="L204" s="97">
        <v>0.35</v>
      </c>
      <c r="M204" s="97">
        <v>0.35</v>
      </c>
      <c r="N204" s="97">
        <v>0.35</v>
      </c>
      <c r="O204" s="97">
        <v>0.35</v>
      </c>
      <c r="P204" s="97">
        <v>0.35</v>
      </c>
      <c r="Q204" s="76"/>
      <c r="R204" s="76" t="s">
        <v>790</v>
      </c>
      <c r="S204" s="76" t="s">
        <v>790</v>
      </c>
      <c r="T204" s="76"/>
      <c r="U204" s="261">
        <f t="shared" si="30"/>
        <v>0.35</v>
      </c>
      <c r="V204" s="261">
        <f t="shared" si="30"/>
        <v>0.35</v>
      </c>
      <c r="W204" s="261">
        <f t="shared" si="30"/>
        <v>0.35</v>
      </c>
      <c r="X204" s="261">
        <f t="shared" si="30"/>
        <v>0.35</v>
      </c>
      <c r="Y204" s="261">
        <f t="shared" si="30"/>
        <v>0.35</v>
      </c>
      <c r="Z204" s="261">
        <f t="shared" si="30"/>
        <v>0.35</v>
      </c>
      <c r="AA204" s="261">
        <f t="shared" si="30"/>
        <v>0.35</v>
      </c>
      <c r="AB204" s="261">
        <f t="shared" si="30"/>
        <v>0.35</v>
      </c>
      <c r="AC204" s="76"/>
      <c r="AD204" s="76"/>
      <c r="AE204" s="76"/>
      <c r="AF204" s="97">
        <v>1</v>
      </c>
      <c r="AG204" s="97">
        <v>1</v>
      </c>
      <c r="AH204" s="73"/>
      <c r="AI204" s="57"/>
      <c r="AJ204" s="45"/>
      <c r="AK204" s="45"/>
      <c r="AL204" s="45"/>
    </row>
    <row r="205" spans="1:38" outlineLevel="2" x14ac:dyDescent="0.25">
      <c r="A205" s="45"/>
      <c r="B205" s="54"/>
      <c r="C205" s="47">
        <f t="shared" si="29"/>
        <v>3</v>
      </c>
      <c r="D205" s="73"/>
      <c r="E205" s="70"/>
      <c r="F205" s="70" t="s">
        <v>801</v>
      </c>
      <c r="G205" s="73"/>
      <c r="H205" s="76" t="s">
        <v>802</v>
      </c>
      <c r="I205" s="96" t="s">
        <v>573</v>
      </c>
      <c r="J205" s="96"/>
      <c r="K205" s="97">
        <v>0.1</v>
      </c>
      <c r="L205" s="97">
        <v>0.1</v>
      </c>
      <c r="M205" s="97">
        <v>0.1</v>
      </c>
      <c r="N205" s="97">
        <v>0.1</v>
      </c>
      <c r="O205" s="97">
        <v>0.1</v>
      </c>
      <c r="P205" s="97">
        <v>0.1</v>
      </c>
      <c r="Q205" s="76"/>
      <c r="R205" s="76" t="s">
        <v>748</v>
      </c>
      <c r="S205" s="76" t="s">
        <v>790</v>
      </c>
      <c r="T205" s="76"/>
      <c r="U205" s="261">
        <f t="shared" si="30"/>
        <v>0.1</v>
      </c>
      <c r="V205" s="261">
        <f t="shared" si="30"/>
        <v>0.1</v>
      </c>
      <c r="W205" s="261">
        <f t="shared" si="30"/>
        <v>0.1</v>
      </c>
      <c r="X205" s="261">
        <f t="shared" si="30"/>
        <v>0.1</v>
      </c>
      <c r="Y205" s="261">
        <f t="shared" si="30"/>
        <v>0.1</v>
      </c>
      <c r="Z205" s="261">
        <f t="shared" si="30"/>
        <v>0.1</v>
      </c>
      <c r="AA205" s="261">
        <f t="shared" si="30"/>
        <v>0.1</v>
      </c>
      <c r="AB205" s="261">
        <f t="shared" si="30"/>
        <v>0.1</v>
      </c>
      <c r="AC205" s="76"/>
      <c r="AD205" s="76"/>
      <c r="AE205" s="76"/>
      <c r="AF205" s="97">
        <v>1</v>
      </c>
      <c r="AG205" s="97">
        <v>1</v>
      </c>
      <c r="AH205" s="73"/>
      <c r="AI205" s="57"/>
      <c r="AJ205" s="45"/>
      <c r="AK205" s="45"/>
      <c r="AL205" s="45"/>
    </row>
    <row r="206" spans="1:38" outlineLevel="1" x14ac:dyDescent="0.25">
      <c r="A206" s="45"/>
      <c r="B206" s="54"/>
      <c r="C206" s="47">
        <f>INT($C$29)+1</f>
        <v>2</v>
      </c>
      <c r="D206" s="73"/>
      <c r="E206" s="70"/>
      <c r="F206" s="264" t="s">
        <v>803</v>
      </c>
      <c r="G206" s="73"/>
      <c r="H206" s="254" t="s">
        <v>804</v>
      </c>
      <c r="I206" s="96"/>
      <c r="J206" s="96" t="s">
        <v>591</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outlineLevel="3" x14ac:dyDescent="0.25">
      <c r="A207" s="45"/>
      <c r="B207" s="54"/>
      <c r="C207" s="47">
        <f>INT($C$29)+3</f>
        <v>4</v>
      </c>
      <c r="D207" s="73"/>
      <c r="E207" s="70" t="s">
        <v>805</v>
      </c>
      <c r="F207" s="70" t="s">
        <v>806</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outlineLevel="2" x14ac:dyDescent="0.25">
      <c r="A208" s="45"/>
      <c r="B208" s="54"/>
      <c r="C208" s="47">
        <f t="shared" ref="C208:C216" si="31">INT($C$29)+2</f>
        <v>3</v>
      </c>
      <c r="D208" s="73"/>
      <c r="E208" s="70"/>
      <c r="F208" s="70" t="s">
        <v>807</v>
      </c>
      <c r="G208" s="73"/>
      <c r="H208" s="76" t="s">
        <v>808</v>
      </c>
      <c r="I208" s="96" t="s">
        <v>573</v>
      </c>
      <c r="J208" s="96"/>
      <c r="K208" s="97">
        <v>0.05</v>
      </c>
      <c r="L208" s="97">
        <v>0.05</v>
      </c>
      <c r="M208" s="97">
        <v>0.05</v>
      </c>
      <c r="N208" s="97">
        <v>0.05</v>
      </c>
      <c r="O208" s="97">
        <v>0.05</v>
      </c>
      <c r="P208" s="97">
        <v>0.05</v>
      </c>
      <c r="Q208" s="76"/>
      <c r="R208" s="76" t="s">
        <v>809</v>
      </c>
      <c r="S208" s="76" t="s">
        <v>809</v>
      </c>
      <c r="T208" s="76"/>
      <c r="U208" s="261">
        <f t="shared" ref="U208:AB216" si="32">INDEX($K208:$Q208,1,U$43)</f>
        <v>0.05</v>
      </c>
      <c r="V208" s="261">
        <f t="shared" si="32"/>
        <v>0.05</v>
      </c>
      <c r="W208" s="261">
        <f t="shared" si="32"/>
        <v>0.05</v>
      </c>
      <c r="X208" s="261">
        <f t="shared" si="32"/>
        <v>0.05</v>
      </c>
      <c r="Y208" s="261">
        <f t="shared" si="32"/>
        <v>0.05</v>
      </c>
      <c r="Z208" s="261">
        <f t="shared" si="32"/>
        <v>0.05</v>
      </c>
      <c r="AA208" s="261">
        <f t="shared" si="32"/>
        <v>0.05</v>
      </c>
      <c r="AB208" s="261">
        <f t="shared" si="32"/>
        <v>0.05</v>
      </c>
      <c r="AC208" s="76"/>
      <c r="AD208" s="76"/>
      <c r="AE208" s="76"/>
      <c r="AF208" s="97">
        <v>1</v>
      </c>
      <c r="AG208" s="97">
        <v>1</v>
      </c>
      <c r="AH208" s="73"/>
      <c r="AI208" s="57"/>
      <c r="AJ208" s="45"/>
      <c r="AK208" s="45"/>
      <c r="AL208" s="45"/>
    </row>
    <row r="209" spans="1:38" outlineLevel="2" x14ac:dyDescent="0.25">
      <c r="A209" s="45"/>
      <c r="B209" s="54"/>
      <c r="C209" s="47">
        <f t="shared" si="31"/>
        <v>3</v>
      </c>
      <c r="D209" s="73"/>
      <c r="E209" s="70"/>
      <c r="F209" s="70" t="s">
        <v>810</v>
      </c>
      <c r="G209" s="73"/>
      <c r="H209" s="76" t="s">
        <v>811</v>
      </c>
      <c r="I209" s="96" t="s">
        <v>573</v>
      </c>
      <c r="J209" s="96"/>
      <c r="K209" s="97">
        <v>0.85</v>
      </c>
      <c r="L209" s="97">
        <v>0.85</v>
      </c>
      <c r="M209" s="97">
        <v>0.85</v>
      </c>
      <c r="N209" s="97">
        <v>0.85</v>
      </c>
      <c r="O209" s="97">
        <v>0.85</v>
      </c>
      <c r="P209" s="97">
        <v>0.85</v>
      </c>
      <c r="Q209" s="76"/>
      <c r="R209" s="76" t="s">
        <v>809</v>
      </c>
      <c r="S209" s="76" t="s">
        <v>809</v>
      </c>
      <c r="T209" s="76"/>
      <c r="U209" s="261">
        <f t="shared" si="32"/>
        <v>0.85</v>
      </c>
      <c r="V209" s="261">
        <f t="shared" si="32"/>
        <v>0.85</v>
      </c>
      <c r="W209" s="261">
        <f t="shared" si="32"/>
        <v>0.85</v>
      </c>
      <c r="X209" s="261">
        <f t="shared" si="32"/>
        <v>0.85</v>
      </c>
      <c r="Y209" s="261">
        <f t="shared" si="32"/>
        <v>0.85</v>
      </c>
      <c r="Z209" s="261">
        <f t="shared" si="32"/>
        <v>0.85</v>
      </c>
      <c r="AA209" s="261">
        <f t="shared" si="32"/>
        <v>0.85</v>
      </c>
      <c r="AB209" s="261">
        <f t="shared" si="32"/>
        <v>0.85</v>
      </c>
      <c r="AC209" s="76"/>
      <c r="AD209" s="76"/>
      <c r="AE209" s="76"/>
      <c r="AF209" s="97">
        <v>1</v>
      </c>
      <c r="AG209" s="97">
        <v>1</v>
      </c>
      <c r="AH209" s="73"/>
      <c r="AI209" s="57"/>
      <c r="AJ209" s="45"/>
      <c r="AK209" s="45"/>
      <c r="AL209" s="45"/>
    </row>
    <row r="210" spans="1:38" outlineLevel="2" x14ac:dyDescent="0.25">
      <c r="A210" s="45"/>
      <c r="B210" s="54"/>
      <c r="C210" s="47">
        <f t="shared" si="31"/>
        <v>3</v>
      </c>
      <c r="D210" s="73"/>
      <c r="E210" s="70"/>
      <c r="F210" s="70" t="s">
        <v>812</v>
      </c>
      <c r="G210" s="73"/>
      <c r="H210" s="76" t="s">
        <v>813</v>
      </c>
      <c r="I210" s="96" t="s">
        <v>573</v>
      </c>
      <c r="J210" s="96"/>
      <c r="K210" s="97">
        <v>5.5</v>
      </c>
      <c r="L210" s="97">
        <v>5.5</v>
      </c>
      <c r="M210" s="97">
        <v>5.5</v>
      </c>
      <c r="N210" s="97">
        <v>5.5</v>
      </c>
      <c r="O210" s="97">
        <v>5.5</v>
      </c>
      <c r="P210" s="97">
        <v>5.5</v>
      </c>
      <c r="Q210" s="76"/>
      <c r="R210" s="76" t="s">
        <v>809</v>
      </c>
      <c r="S210" s="76" t="s">
        <v>809</v>
      </c>
      <c r="T210" s="76"/>
      <c r="U210" s="261">
        <f t="shared" si="32"/>
        <v>5.5</v>
      </c>
      <c r="V210" s="261">
        <f t="shared" si="32"/>
        <v>5.5</v>
      </c>
      <c r="W210" s="261">
        <f t="shared" si="32"/>
        <v>5.5</v>
      </c>
      <c r="X210" s="261">
        <f t="shared" si="32"/>
        <v>5.5</v>
      </c>
      <c r="Y210" s="261">
        <f t="shared" si="32"/>
        <v>5.5</v>
      </c>
      <c r="Z210" s="261">
        <f t="shared" si="32"/>
        <v>5.5</v>
      </c>
      <c r="AA210" s="261">
        <f t="shared" si="32"/>
        <v>5.5</v>
      </c>
      <c r="AB210" s="261">
        <f t="shared" si="32"/>
        <v>5.5</v>
      </c>
      <c r="AC210" s="76"/>
      <c r="AD210" s="76"/>
      <c r="AE210" s="76"/>
      <c r="AF210" s="97">
        <v>1</v>
      </c>
      <c r="AG210" s="97">
        <v>1</v>
      </c>
      <c r="AH210" s="73"/>
      <c r="AI210" s="57"/>
      <c r="AJ210" s="45"/>
      <c r="AK210" s="45"/>
      <c r="AL210" s="45"/>
    </row>
    <row r="211" spans="1:38" outlineLevel="2" x14ac:dyDescent="0.25">
      <c r="A211" s="45"/>
      <c r="B211" s="54"/>
      <c r="C211" s="47">
        <f t="shared" si="31"/>
        <v>3</v>
      </c>
      <c r="D211" s="73"/>
      <c r="E211" s="70"/>
      <c r="F211" s="70" t="s">
        <v>814</v>
      </c>
      <c r="G211" s="73"/>
      <c r="H211" s="76" t="s">
        <v>815</v>
      </c>
      <c r="I211" s="96" t="s">
        <v>573</v>
      </c>
      <c r="J211" s="96"/>
      <c r="K211" s="97">
        <v>0.17799999999999999</v>
      </c>
      <c r="L211" s="97">
        <v>0.17799999999999999</v>
      </c>
      <c r="M211" s="97">
        <v>0.17799999999999999</v>
      </c>
      <c r="N211" s="97">
        <v>0.17799999999999999</v>
      </c>
      <c r="O211" s="97">
        <v>0.17799999999999999</v>
      </c>
      <c r="P211" s="97">
        <v>0.17799999999999999</v>
      </c>
      <c r="Q211" s="76"/>
      <c r="R211" s="76" t="s">
        <v>809</v>
      </c>
      <c r="S211" s="76" t="s">
        <v>809</v>
      </c>
      <c r="T211" s="76"/>
      <c r="U211" s="261">
        <f t="shared" si="32"/>
        <v>0.17799999999999999</v>
      </c>
      <c r="V211" s="261">
        <f t="shared" si="32"/>
        <v>0.17799999999999999</v>
      </c>
      <c r="W211" s="261">
        <f t="shared" si="32"/>
        <v>0.17799999999999999</v>
      </c>
      <c r="X211" s="261">
        <f t="shared" si="32"/>
        <v>0.17799999999999999</v>
      </c>
      <c r="Y211" s="261">
        <f t="shared" si="32"/>
        <v>0.17799999999999999</v>
      </c>
      <c r="Z211" s="261">
        <f t="shared" si="32"/>
        <v>0.17799999999999999</v>
      </c>
      <c r="AA211" s="261">
        <f t="shared" si="32"/>
        <v>0.17799999999999999</v>
      </c>
      <c r="AB211" s="261">
        <f t="shared" si="32"/>
        <v>0.17799999999999999</v>
      </c>
      <c r="AC211" s="76"/>
      <c r="AD211" s="76"/>
      <c r="AE211" s="76"/>
      <c r="AF211" s="97">
        <v>1</v>
      </c>
      <c r="AG211" s="97">
        <v>1</v>
      </c>
      <c r="AH211" s="73"/>
      <c r="AI211" s="57"/>
      <c r="AJ211" s="45"/>
      <c r="AK211" s="45"/>
      <c r="AL211" s="45"/>
    </row>
    <row r="212" spans="1:38" outlineLevel="2" x14ac:dyDescent="0.25">
      <c r="A212" s="45"/>
      <c r="B212" s="54"/>
      <c r="C212" s="47">
        <f t="shared" si="31"/>
        <v>3</v>
      </c>
      <c r="D212" s="73"/>
      <c r="E212" s="70"/>
      <c r="F212" s="70" t="s">
        <v>816</v>
      </c>
      <c r="G212" s="73"/>
      <c r="H212" s="76" t="s">
        <v>817</v>
      </c>
      <c r="I212" s="96" t="s">
        <v>646</v>
      </c>
      <c r="J212" s="96"/>
      <c r="K212" s="97">
        <v>0.92</v>
      </c>
      <c r="L212" s="97">
        <v>0.92</v>
      </c>
      <c r="M212" s="97">
        <v>0.92</v>
      </c>
      <c r="N212" s="97">
        <v>0.92</v>
      </c>
      <c r="O212" s="97">
        <v>0.92</v>
      </c>
      <c r="P212" s="97">
        <v>0.92</v>
      </c>
      <c r="Q212" s="76"/>
      <c r="R212" s="76" t="s">
        <v>700</v>
      </c>
      <c r="S212" s="76" t="s">
        <v>700</v>
      </c>
      <c r="T212" s="76"/>
      <c r="U212" s="261">
        <f t="shared" si="32"/>
        <v>0.92</v>
      </c>
      <c r="V212" s="261">
        <f t="shared" si="32"/>
        <v>0.92</v>
      </c>
      <c r="W212" s="261">
        <f t="shared" si="32"/>
        <v>0.92</v>
      </c>
      <c r="X212" s="261">
        <f t="shared" si="32"/>
        <v>0.92</v>
      </c>
      <c r="Y212" s="261">
        <f t="shared" si="32"/>
        <v>0.92</v>
      </c>
      <c r="Z212" s="261">
        <f t="shared" si="32"/>
        <v>0.92</v>
      </c>
      <c r="AA212" s="261">
        <f t="shared" si="32"/>
        <v>0.92</v>
      </c>
      <c r="AB212" s="261">
        <f t="shared" si="32"/>
        <v>0.92</v>
      </c>
      <c r="AC212" s="76"/>
      <c r="AD212" s="76"/>
      <c r="AE212" s="76"/>
      <c r="AF212" s="97">
        <v>1</v>
      </c>
      <c r="AG212" s="97">
        <v>1</v>
      </c>
      <c r="AH212" s="73"/>
      <c r="AI212" s="57"/>
      <c r="AJ212" s="45"/>
      <c r="AK212" s="45"/>
      <c r="AL212" s="45"/>
    </row>
    <row r="213" spans="1:38" outlineLevel="2" x14ac:dyDescent="0.25">
      <c r="A213" s="45"/>
      <c r="B213" s="54"/>
      <c r="C213" s="47">
        <f t="shared" si="31"/>
        <v>3</v>
      </c>
      <c r="D213" s="73"/>
      <c r="E213" s="70"/>
      <c r="F213" s="70" t="s">
        <v>818</v>
      </c>
      <c r="G213" s="73"/>
      <c r="H213" s="76" t="s">
        <v>819</v>
      </c>
      <c r="I213" s="96" t="s">
        <v>573</v>
      </c>
      <c r="J213" s="96"/>
      <c r="K213" s="97">
        <v>1</v>
      </c>
      <c r="L213" s="97">
        <v>1</v>
      </c>
      <c r="M213" s="97">
        <v>1</v>
      </c>
      <c r="N213" s="97">
        <v>1</v>
      </c>
      <c r="O213" s="97">
        <v>1</v>
      </c>
      <c r="P213" s="97">
        <v>1</v>
      </c>
      <c r="Q213" s="76"/>
      <c r="R213" s="76" t="s">
        <v>763</v>
      </c>
      <c r="S213" s="76" t="s">
        <v>763</v>
      </c>
      <c r="T213" s="76"/>
      <c r="U213" s="261">
        <f t="shared" si="32"/>
        <v>1</v>
      </c>
      <c r="V213" s="261">
        <f t="shared" si="32"/>
        <v>1</v>
      </c>
      <c r="W213" s="261">
        <f t="shared" si="32"/>
        <v>1</v>
      </c>
      <c r="X213" s="261">
        <f t="shared" si="32"/>
        <v>1</v>
      </c>
      <c r="Y213" s="261">
        <f t="shared" si="32"/>
        <v>1</v>
      </c>
      <c r="Z213" s="261">
        <f t="shared" si="32"/>
        <v>1</v>
      </c>
      <c r="AA213" s="261">
        <f t="shared" si="32"/>
        <v>1</v>
      </c>
      <c r="AB213" s="261">
        <f t="shared" si="32"/>
        <v>1</v>
      </c>
      <c r="AC213" s="76"/>
      <c r="AD213" s="76"/>
      <c r="AE213" s="76"/>
      <c r="AF213" s="97">
        <v>1</v>
      </c>
      <c r="AG213" s="97">
        <v>1</v>
      </c>
      <c r="AH213" s="73"/>
      <c r="AI213" s="57"/>
      <c r="AJ213" s="45"/>
      <c r="AK213" s="45"/>
      <c r="AL213" s="45"/>
    </row>
    <row r="214" spans="1:38" outlineLevel="2" x14ac:dyDescent="0.25">
      <c r="A214" s="45"/>
      <c r="B214" s="54"/>
      <c r="C214" s="47">
        <f t="shared" si="31"/>
        <v>3</v>
      </c>
      <c r="D214" s="73"/>
      <c r="E214" s="70"/>
      <c r="F214" s="70" t="s">
        <v>820</v>
      </c>
      <c r="G214" s="73"/>
      <c r="H214" s="76" t="s">
        <v>821</v>
      </c>
      <c r="I214" s="96" t="s">
        <v>573</v>
      </c>
      <c r="J214" s="96"/>
      <c r="K214" s="97">
        <v>0.6</v>
      </c>
      <c r="L214" s="97">
        <v>0.6</v>
      </c>
      <c r="M214" s="97">
        <v>0.6</v>
      </c>
      <c r="N214" s="97">
        <v>0.6</v>
      </c>
      <c r="O214" s="97">
        <v>0.6</v>
      </c>
      <c r="P214" s="97">
        <v>0.6</v>
      </c>
      <c r="Q214" s="76"/>
      <c r="R214" s="76" t="s">
        <v>763</v>
      </c>
      <c r="S214" s="76" t="s">
        <v>763</v>
      </c>
      <c r="T214" s="76"/>
      <c r="U214" s="261">
        <f t="shared" si="32"/>
        <v>0.6</v>
      </c>
      <c r="V214" s="261">
        <f t="shared" si="32"/>
        <v>0.6</v>
      </c>
      <c r="W214" s="261">
        <f t="shared" si="32"/>
        <v>0.6</v>
      </c>
      <c r="X214" s="261">
        <f t="shared" si="32"/>
        <v>0.6</v>
      </c>
      <c r="Y214" s="261">
        <f t="shared" si="32"/>
        <v>0.6</v>
      </c>
      <c r="Z214" s="261">
        <f t="shared" si="32"/>
        <v>0.6</v>
      </c>
      <c r="AA214" s="261">
        <f t="shared" si="32"/>
        <v>0.6</v>
      </c>
      <c r="AB214" s="261">
        <f t="shared" si="32"/>
        <v>0.6</v>
      </c>
      <c r="AC214" s="76"/>
      <c r="AD214" s="76"/>
      <c r="AE214" s="76"/>
      <c r="AF214" s="97">
        <v>1</v>
      </c>
      <c r="AG214" s="97">
        <v>1</v>
      </c>
      <c r="AH214" s="73"/>
      <c r="AI214" s="57"/>
      <c r="AJ214" s="45"/>
      <c r="AK214" s="45"/>
      <c r="AL214" s="45"/>
    </row>
    <row r="215" spans="1:38" outlineLevel="2" x14ac:dyDescent="0.25">
      <c r="A215" s="45"/>
      <c r="B215" s="54"/>
      <c r="C215" s="47">
        <f t="shared" si="31"/>
        <v>3</v>
      </c>
      <c r="D215" s="73"/>
      <c r="E215" s="70"/>
      <c r="F215" s="70" t="s">
        <v>822</v>
      </c>
      <c r="G215" s="73"/>
      <c r="H215" s="76" t="s">
        <v>823</v>
      </c>
      <c r="I215" s="96" t="s">
        <v>573</v>
      </c>
      <c r="J215" s="96"/>
      <c r="K215" s="97">
        <v>0.25</v>
      </c>
      <c r="L215" s="97">
        <v>0.25</v>
      </c>
      <c r="M215" s="97">
        <v>0.25</v>
      </c>
      <c r="N215" s="97">
        <v>0.25</v>
      </c>
      <c r="O215" s="97">
        <v>0.25</v>
      </c>
      <c r="P215" s="97">
        <v>0.25</v>
      </c>
      <c r="Q215" s="76"/>
      <c r="R215" s="76" t="s">
        <v>763</v>
      </c>
      <c r="S215" s="76" t="s">
        <v>763</v>
      </c>
      <c r="T215" s="76"/>
      <c r="U215" s="261">
        <f t="shared" si="32"/>
        <v>0.25</v>
      </c>
      <c r="V215" s="261">
        <f t="shared" si="32"/>
        <v>0.25</v>
      </c>
      <c r="W215" s="261">
        <f t="shared" si="32"/>
        <v>0.25</v>
      </c>
      <c r="X215" s="261">
        <f t="shared" si="32"/>
        <v>0.25</v>
      </c>
      <c r="Y215" s="261">
        <f t="shared" si="32"/>
        <v>0.25</v>
      </c>
      <c r="Z215" s="261">
        <f t="shared" si="32"/>
        <v>0.25</v>
      </c>
      <c r="AA215" s="261">
        <f t="shared" si="32"/>
        <v>0.25</v>
      </c>
      <c r="AB215" s="261">
        <f t="shared" si="32"/>
        <v>0.25</v>
      </c>
      <c r="AC215" s="76"/>
      <c r="AD215" s="76"/>
      <c r="AE215" s="76"/>
      <c r="AF215" s="97">
        <v>1</v>
      </c>
      <c r="AG215" s="97">
        <v>1</v>
      </c>
      <c r="AH215" s="73"/>
      <c r="AI215" s="57"/>
      <c r="AJ215" s="45"/>
      <c r="AK215" s="45"/>
      <c r="AL215" s="45"/>
    </row>
    <row r="216" spans="1:38" outlineLevel="2" x14ac:dyDescent="0.25">
      <c r="A216" s="45"/>
      <c r="B216" s="54"/>
      <c r="C216" s="47">
        <f t="shared" si="31"/>
        <v>3</v>
      </c>
      <c r="D216" s="73"/>
      <c r="E216" s="70"/>
      <c r="F216" s="70" t="s">
        <v>824</v>
      </c>
      <c r="G216" s="73"/>
      <c r="H216" s="76" t="s">
        <v>825</v>
      </c>
      <c r="I216" s="96" t="s">
        <v>573</v>
      </c>
      <c r="J216" s="96"/>
      <c r="K216" s="97">
        <v>0.9</v>
      </c>
      <c r="L216" s="97">
        <v>0.9</v>
      </c>
      <c r="M216" s="97">
        <v>0.9</v>
      </c>
      <c r="N216" s="97">
        <v>0.9</v>
      </c>
      <c r="O216" s="97">
        <v>0.9</v>
      </c>
      <c r="P216" s="97">
        <v>0.9</v>
      </c>
      <c r="Q216" s="76"/>
      <c r="R216" s="76" t="s">
        <v>826</v>
      </c>
      <c r="S216" s="76" t="s">
        <v>826</v>
      </c>
      <c r="T216" s="76"/>
      <c r="U216" s="261">
        <f t="shared" si="32"/>
        <v>0.9</v>
      </c>
      <c r="V216" s="261">
        <f t="shared" si="32"/>
        <v>0.9</v>
      </c>
      <c r="W216" s="261">
        <f t="shared" si="32"/>
        <v>0.9</v>
      </c>
      <c r="X216" s="261">
        <f t="shared" si="32"/>
        <v>0.9</v>
      </c>
      <c r="Y216" s="261">
        <f t="shared" si="32"/>
        <v>0.9</v>
      </c>
      <c r="Z216" s="261">
        <f t="shared" si="32"/>
        <v>0.9</v>
      </c>
      <c r="AA216" s="261">
        <f t="shared" si="32"/>
        <v>0.9</v>
      </c>
      <c r="AB216" s="261">
        <f t="shared" si="32"/>
        <v>0.9</v>
      </c>
      <c r="AC216" s="76"/>
      <c r="AD216" s="76"/>
      <c r="AE216" s="76"/>
      <c r="AF216" s="97">
        <v>1</v>
      </c>
      <c r="AG216" s="97">
        <v>1</v>
      </c>
      <c r="AH216" s="73"/>
      <c r="AI216" s="57"/>
      <c r="AJ216" s="45"/>
      <c r="AK216" s="45"/>
      <c r="AL216" s="45"/>
    </row>
    <row r="217" spans="1:38" outlineLevel="1" x14ac:dyDescent="0.25">
      <c r="A217" s="45"/>
      <c r="B217" s="54"/>
      <c r="C217" s="47">
        <f>INT($C$29)+1</f>
        <v>2</v>
      </c>
      <c r="D217" s="73"/>
      <c r="E217" s="70"/>
      <c r="F217" s="264" t="s">
        <v>827</v>
      </c>
      <c r="G217" s="73"/>
      <c r="H217" s="254" t="s">
        <v>828</v>
      </c>
      <c r="I217" s="96"/>
      <c r="J217" s="96" t="s">
        <v>591</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outlineLevel="2" x14ac:dyDescent="0.25">
      <c r="A218" s="45"/>
      <c r="B218" s="54"/>
      <c r="C218" s="47">
        <f>INT($C$29)+3</f>
        <v>4</v>
      </c>
      <c r="D218" s="73"/>
      <c r="E218" s="70" t="s">
        <v>829</v>
      </c>
      <c r="F218" s="70" t="s">
        <v>830</v>
      </c>
      <c r="G218" s="73"/>
      <c r="H218" s="76" t="s">
        <v>831</v>
      </c>
      <c r="I218" s="96" t="s">
        <v>603</v>
      </c>
      <c r="J218" s="96"/>
      <c r="K218" s="97">
        <v>90</v>
      </c>
      <c r="L218" s="97">
        <v>90</v>
      </c>
      <c r="M218" s="97">
        <v>0</v>
      </c>
      <c r="N218" s="97">
        <v>0</v>
      </c>
      <c r="O218" s="97">
        <v>0</v>
      </c>
      <c r="P218" s="97">
        <v>0</v>
      </c>
      <c r="Q218" s="76"/>
      <c r="R218" s="76" t="s">
        <v>832</v>
      </c>
      <c r="S218" s="76"/>
      <c r="T218" s="76"/>
      <c r="U218" s="261">
        <f t="shared" ref="U218:AB231" si="33">INDEX($K218:$Q218,1,U$43)</f>
        <v>90</v>
      </c>
      <c r="V218" s="261">
        <f t="shared" si="33"/>
        <v>90</v>
      </c>
      <c r="W218" s="261">
        <f t="shared" si="33"/>
        <v>90</v>
      </c>
      <c r="X218" s="261">
        <f t="shared" si="33"/>
        <v>90</v>
      </c>
      <c r="Y218" s="261">
        <f t="shared" si="33"/>
        <v>90</v>
      </c>
      <c r="Z218" s="261">
        <f t="shared" si="33"/>
        <v>90</v>
      </c>
      <c r="AA218" s="261">
        <f t="shared" si="33"/>
        <v>90</v>
      </c>
      <c r="AB218" s="261">
        <f t="shared" si="33"/>
        <v>90</v>
      </c>
      <c r="AC218" s="76"/>
      <c r="AD218" s="76"/>
      <c r="AE218" s="76"/>
      <c r="AF218" s="97">
        <v>1</v>
      </c>
      <c r="AG218" s="97">
        <v>1</v>
      </c>
      <c r="AH218" s="73"/>
      <c r="AI218" s="57"/>
      <c r="AJ218" s="45"/>
      <c r="AK218" s="45"/>
      <c r="AL218" s="45"/>
    </row>
    <row r="219" spans="1:38" outlineLevel="2" x14ac:dyDescent="0.25">
      <c r="A219" s="45"/>
      <c r="B219" s="54"/>
      <c r="C219" s="47">
        <f t="shared" ref="C219:C231" si="34">INT($C$29)+2</f>
        <v>3</v>
      </c>
      <c r="D219" s="73"/>
      <c r="E219" s="70"/>
      <c r="F219" s="70" t="s">
        <v>833</v>
      </c>
      <c r="G219" s="73"/>
      <c r="H219" s="76" t="s">
        <v>834</v>
      </c>
      <c r="I219" s="96" t="s">
        <v>603</v>
      </c>
      <c r="J219" s="96"/>
      <c r="K219" s="97">
        <v>150</v>
      </c>
      <c r="L219" s="97">
        <v>150</v>
      </c>
      <c r="M219" s="97">
        <v>285</v>
      </c>
      <c r="N219" s="97">
        <v>285</v>
      </c>
      <c r="O219" s="97">
        <v>285</v>
      </c>
      <c r="P219" s="97">
        <v>285</v>
      </c>
      <c r="Q219" s="76"/>
      <c r="R219" s="76" t="s">
        <v>835</v>
      </c>
      <c r="S219" s="76" t="s">
        <v>835</v>
      </c>
      <c r="T219" s="76"/>
      <c r="U219" s="261">
        <f t="shared" si="33"/>
        <v>150</v>
      </c>
      <c r="V219" s="261">
        <f t="shared" si="33"/>
        <v>150</v>
      </c>
      <c r="W219" s="261">
        <f t="shared" si="33"/>
        <v>150</v>
      </c>
      <c r="X219" s="261">
        <f t="shared" si="33"/>
        <v>150</v>
      </c>
      <c r="Y219" s="261">
        <f t="shared" si="33"/>
        <v>150</v>
      </c>
      <c r="Z219" s="261">
        <f t="shared" si="33"/>
        <v>150</v>
      </c>
      <c r="AA219" s="261">
        <f t="shared" si="33"/>
        <v>150</v>
      </c>
      <c r="AB219" s="261">
        <f t="shared" si="33"/>
        <v>150</v>
      </c>
      <c r="AC219" s="76"/>
      <c r="AD219" s="76"/>
      <c r="AE219" s="76"/>
      <c r="AF219" s="97">
        <v>1</v>
      </c>
      <c r="AG219" s="97">
        <v>1</v>
      </c>
      <c r="AH219" s="73"/>
      <c r="AI219" s="57"/>
      <c r="AJ219" s="45"/>
      <c r="AK219" s="45"/>
      <c r="AL219" s="45"/>
    </row>
    <row r="220" spans="1:38" outlineLevel="2" x14ac:dyDescent="0.25">
      <c r="A220" s="45"/>
      <c r="B220" s="54"/>
      <c r="C220" s="47">
        <f t="shared" si="34"/>
        <v>3</v>
      </c>
      <c r="D220" s="73"/>
      <c r="E220" s="70"/>
      <c r="F220" s="70" t="s">
        <v>836</v>
      </c>
      <c r="G220" s="73"/>
      <c r="H220" s="76" t="s">
        <v>837</v>
      </c>
      <c r="I220" s="96" t="s">
        <v>573</v>
      </c>
      <c r="J220" s="96"/>
      <c r="K220" s="97">
        <v>1.304</v>
      </c>
      <c r="L220" s="97">
        <v>1.304</v>
      </c>
      <c r="M220" s="97">
        <v>2.2000000000000002</v>
      </c>
      <c r="N220" s="97">
        <v>2.2000000000000002</v>
      </c>
      <c r="O220" s="97">
        <v>2.2000000000000002</v>
      </c>
      <c r="P220" s="97">
        <v>2.2000000000000002</v>
      </c>
      <c r="Q220" s="76"/>
      <c r="R220" s="76" t="s">
        <v>835</v>
      </c>
      <c r="S220" s="76" t="s">
        <v>835</v>
      </c>
      <c r="T220" s="76"/>
      <c r="U220" s="261">
        <f t="shared" si="33"/>
        <v>1.304</v>
      </c>
      <c r="V220" s="261">
        <f t="shared" si="33"/>
        <v>1.304</v>
      </c>
      <c r="W220" s="261">
        <f t="shared" si="33"/>
        <v>1.304</v>
      </c>
      <c r="X220" s="261">
        <f t="shared" si="33"/>
        <v>1.304</v>
      </c>
      <c r="Y220" s="261">
        <f t="shared" si="33"/>
        <v>1.304</v>
      </c>
      <c r="Z220" s="261">
        <f t="shared" si="33"/>
        <v>1.304</v>
      </c>
      <c r="AA220" s="261">
        <f t="shared" si="33"/>
        <v>1.304</v>
      </c>
      <c r="AB220" s="261">
        <f t="shared" si="33"/>
        <v>1.304</v>
      </c>
      <c r="AC220" s="76"/>
      <c r="AD220" s="76"/>
      <c r="AE220" s="76"/>
      <c r="AF220" s="97">
        <v>1</v>
      </c>
      <c r="AG220" s="97">
        <v>1</v>
      </c>
      <c r="AH220" s="73"/>
      <c r="AI220" s="57"/>
      <c r="AJ220" s="45"/>
      <c r="AK220" s="45"/>
      <c r="AL220" s="45"/>
    </row>
    <row r="221" spans="1:38" outlineLevel="2" x14ac:dyDescent="0.25">
      <c r="A221" s="45"/>
      <c r="B221" s="54"/>
      <c r="C221" s="47">
        <f t="shared" si="34"/>
        <v>3</v>
      </c>
      <c r="D221" s="73"/>
      <c r="E221" s="70"/>
      <c r="F221" s="70" t="s">
        <v>838</v>
      </c>
      <c r="G221" s="73"/>
      <c r="H221" s="76" t="s">
        <v>837</v>
      </c>
      <c r="I221" s="96" t="s">
        <v>573</v>
      </c>
      <c r="J221" s="96"/>
      <c r="K221" s="97">
        <v>2.625</v>
      </c>
      <c r="L221" s="97">
        <v>2.625</v>
      </c>
      <c r="M221" s="97">
        <v>1.77</v>
      </c>
      <c r="N221" s="97">
        <v>1.77</v>
      </c>
      <c r="O221" s="97">
        <v>1.77</v>
      </c>
      <c r="P221" s="97">
        <v>1.77</v>
      </c>
      <c r="Q221" s="76"/>
      <c r="R221" s="76" t="s">
        <v>835</v>
      </c>
      <c r="S221" s="76" t="s">
        <v>835</v>
      </c>
      <c r="T221" s="76"/>
      <c r="U221" s="261">
        <f t="shared" si="33"/>
        <v>2.625</v>
      </c>
      <c r="V221" s="261">
        <f t="shared" si="33"/>
        <v>2.625</v>
      </c>
      <c r="W221" s="261">
        <f t="shared" si="33"/>
        <v>2.625</v>
      </c>
      <c r="X221" s="261">
        <f t="shared" si="33"/>
        <v>2.625</v>
      </c>
      <c r="Y221" s="261">
        <f t="shared" si="33"/>
        <v>2.625</v>
      </c>
      <c r="Z221" s="261">
        <f t="shared" si="33"/>
        <v>2.625</v>
      </c>
      <c r="AA221" s="261">
        <f t="shared" si="33"/>
        <v>2.625</v>
      </c>
      <c r="AB221" s="261">
        <f t="shared" si="33"/>
        <v>2.625</v>
      </c>
      <c r="AC221" s="76"/>
      <c r="AD221" s="76"/>
      <c r="AE221" s="76"/>
      <c r="AF221" s="97">
        <v>1</v>
      </c>
      <c r="AG221" s="97">
        <v>1</v>
      </c>
      <c r="AH221" s="73"/>
      <c r="AI221" s="57"/>
      <c r="AJ221" s="45"/>
      <c r="AK221" s="45"/>
      <c r="AL221" s="45"/>
    </row>
    <row r="222" spans="1:38" outlineLevel="2" x14ac:dyDescent="0.25">
      <c r="A222" s="45"/>
      <c r="B222" s="54"/>
      <c r="C222" s="47">
        <f t="shared" si="34"/>
        <v>3</v>
      </c>
      <c r="D222" s="73"/>
      <c r="E222" s="70"/>
      <c r="F222" s="70" t="s">
        <v>839</v>
      </c>
      <c r="G222" s="73"/>
      <c r="H222" s="76" t="s">
        <v>840</v>
      </c>
      <c r="I222" s="96" t="s">
        <v>573</v>
      </c>
      <c r="J222" s="96"/>
      <c r="K222" s="97">
        <v>0.33</v>
      </c>
      <c r="L222" s="97">
        <v>0.33</v>
      </c>
      <c r="M222" s="97">
        <v>0.33</v>
      </c>
      <c r="N222" s="97">
        <v>0.33</v>
      </c>
      <c r="O222" s="97">
        <v>0.33</v>
      </c>
      <c r="P222" s="97">
        <v>0.33</v>
      </c>
      <c r="Q222" s="76"/>
      <c r="R222" s="76" t="s">
        <v>835</v>
      </c>
      <c r="S222" s="76" t="s">
        <v>835</v>
      </c>
      <c r="T222" s="76"/>
      <c r="U222" s="261">
        <f t="shared" si="33"/>
        <v>0.33</v>
      </c>
      <c r="V222" s="261">
        <f t="shared" si="33"/>
        <v>0.33</v>
      </c>
      <c r="W222" s="261">
        <f t="shared" si="33"/>
        <v>0.33</v>
      </c>
      <c r="X222" s="261">
        <f t="shared" si="33"/>
        <v>0.33</v>
      </c>
      <c r="Y222" s="261">
        <f t="shared" si="33"/>
        <v>0.33</v>
      </c>
      <c r="Z222" s="261">
        <f t="shared" si="33"/>
        <v>0.33</v>
      </c>
      <c r="AA222" s="261">
        <f t="shared" si="33"/>
        <v>0.33</v>
      </c>
      <c r="AB222" s="261">
        <f t="shared" si="33"/>
        <v>0.33</v>
      </c>
      <c r="AC222" s="76"/>
      <c r="AD222" s="76"/>
      <c r="AE222" s="76"/>
      <c r="AF222" s="97">
        <v>1</v>
      </c>
      <c r="AG222" s="97">
        <v>1</v>
      </c>
      <c r="AH222" s="73"/>
      <c r="AI222" s="57"/>
      <c r="AJ222" s="45"/>
      <c r="AK222" s="45"/>
      <c r="AL222" s="45"/>
    </row>
    <row r="223" spans="1:38" outlineLevel="2" x14ac:dyDescent="0.25">
      <c r="A223" s="45"/>
      <c r="B223" s="54"/>
      <c r="C223" s="47">
        <f t="shared" si="34"/>
        <v>3</v>
      </c>
      <c r="D223" s="73"/>
      <c r="E223" s="70"/>
      <c r="F223" s="70" t="s">
        <v>841</v>
      </c>
      <c r="G223" s="73"/>
      <c r="H223" s="76" t="s">
        <v>842</v>
      </c>
      <c r="I223" s="96" t="s">
        <v>843</v>
      </c>
      <c r="J223" s="96"/>
      <c r="K223" s="97">
        <v>1.43</v>
      </c>
      <c r="L223" s="97">
        <v>1.43</v>
      </c>
      <c r="M223" s="97">
        <v>1.8</v>
      </c>
      <c r="N223" s="97">
        <v>1.8</v>
      </c>
      <c r="O223" s="97">
        <v>1.8</v>
      </c>
      <c r="P223" s="97">
        <v>1.8</v>
      </c>
      <c r="Q223" s="76"/>
      <c r="R223" s="76" t="s">
        <v>835</v>
      </c>
      <c r="S223" s="76" t="s">
        <v>835</v>
      </c>
      <c r="T223" s="76"/>
      <c r="U223" s="261">
        <f t="shared" si="33"/>
        <v>1.43</v>
      </c>
      <c r="V223" s="261">
        <f t="shared" si="33"/>
        <v>1.43</v>
      </c>
      <c r="W223" s="261">
        <f t="shared" si="33"/>
        <v>1.43</v>
      </c>
      <c r="X223" s="261">
        <f t="shared" si="33"/>
        <v>1.43</v>
      </c>
      <c r="Y223" s="261">
        <f t="shared" si="33"/>
        <v>1.43</v>
      </c>
      <c r="Z223" s="261">
        <f t="shared" si="33"/>
        <v>1.43</v>
      </c>
      <c r="AA223" s="261">
        <f t="shared" si="33"/>
        <v>1.43</v>
      </c>
      <c r="AB223" s="261">
        <f t="shared" si="33"/>
        <v>1.43</v>
      </c>
      <c r="AC223" s="76"/>
      <c r="AD223" s="76"/>
      <c r="AE223" s="76"/>
      <c r="AF223" s="97">
        <v>1</v>
      </c>
      <c r="AG223" s="97">
        <v>1</v>
      </c>
      <c r="AH223" s="73"/>
      <c r="AI223" s="57"/>
      <c r="AJ223" s="45"/>
      <c r="AK223" s="45"/>
      <c r="AL223" s="45"/>
    </row>
    <row r="224" spans="1:38" outlineLevel="2" x14ac:dyDescent="0.25">
      <c r="A224" s="45"/>
      <c r="B224" s="54"/>
      <c r="C224" s="47">
        <f t="shared" si="34"/>
        <v>3</v>
      </c>
      <c r="D224" s="73"/>
      <c r="E224" s="70"/>
      <c r="F224" s="70" t="s">
        <v>844</v>
      </c>
      <c r="G224" s="73"/>
      <c r="H224" s="76" t="s">
        <v>845</v>
      </c>
      <c r="I224" s="96" t="s">
        <v>573</v>
      </c>
      <c r="J224" s="96"/>
      <c r="K224" s="97">
        <v>3.38</v>
      </c>
      <c r="L224" s="97">
        <v>3.38</v>
      </c>
      <c r="M224" s="97">
        <v>2.42</v>
      </c>
      <c r="N224" s="97">
        <v>2.42</v>
      </c>
      <c r="O224" s="97">
        <v>2.42</v>
      </c>
      <c r="P224" s="97">
        <v>2.42</v>
      </c>
      <c r="Q224" s="76"/>
      <c r="R224" s="76" t="s">
        <v>835</v>
      </c>
      <c r="S224" s="76" t="s">
        <v>835</v>
      </c>
      <c r="T224" s="76"/>
      <c r="U224" s="261">
        <f t="shared" si="33"/>
        <v>3.38</v>
      </c>
      <c r="V224" s="261">
        <f t="shared" si="33"/>
        <v>3.38</v>
      </c>
      <c r="W224" s="261">
        <f t="shared" si="33"/>
        <v>3.38</v>
      </c>
      <c r="X224" s="261">
        <f t="shared" si="33"/>
        <v>3.38</v>
      </c>
      <c r="Y224" s="261">
        <f t="shared" si="33"/>
        <v>3.38</v>
      </c>
      <c r="Z224" s="261">
        <f t="shared" si="33"/>
        <v>3.38</v>
      </c>
      <c r="AA224" s="261">
        <f t="shared" si="33"/>
        <v>3.38</v>
      </c>
      <c r="AB224" s="261">
        <f t="shared" si="33"/>
        <v>3.38</v>
      </c>
      <c r="AC224" s="76"/>
      <c r="AD224" s="76"/>
      <c r="AE224" s="76"/>
      <c r="AF224" s="97">
        <v>1</v>
      </c>
      <c r="AG224" s="97">
        <v>1</v>
      </c>
      <c r="AH224" s="73"/>
      <c r="AI224" s="57"/>
      <c r="AJ224" s="45"/>
      <c r="AK224" s="45"/>
      <c r="AL224" s="45"/>
    </row>
    <row r="225" spans="1:38" outlineLevel="2" x14ac:dyDescent="0.25">
      <c r="A225" s="45"/>
      <c r="B225" s="54"/>
      <c r="C225" s="47">
        <f t="shared" si="34"/>
        <v>3</v>
      </c>
      <c r="D225" s="73"/>
      <c r="E225" s="70"/>
      <c r="F225" s="70" t="s">
        <v>846</v>
      </c>
      <c r="G225" s="73"/>
      <c r="H225" s="76" t="s">
        <v>847</v>
      </c>
      <c r="I225" s="96" t="s">
        <v>573</v>
      </c>
      <c r="J225" s="96"/>
      <c r="K225" s="97">
        <v>0.91</v>
      </c>
      <c r="L225" s="97">
        <v>0.91</v>
      </c>
      <c r="M225" s="97">
        <v>1.1599999999999999</v>
      </c>
      <c r="N225" s="97">
        <v>1.1599999999999999</v>
      </c>
      <c r="O225" s="97">
        <v>1.1599999999999999</v>
      </c>
      <c r="P225" s="97">
        <v>1.1599999999999999</v>
      </c>
      <c r="Q225" s="76"/>
      <c r="R225" s="76" t="s">
        <v>835</v>
      </c>
      <c r="S225" s="76" t="s">
        <v>835</v>
      </c>
      <c r="T225" s="76"/>
      <c r="U225" s="261">
        <f t="shared" si="33"/>
        <v>0.91</v>
      </c>
      <c r="V225" s="261">
        <f t="shared" si="33"/>
        <v>0.91</v>
      </c>
      <c r="W225" s="261">
        <f t="shared" si="33"/>
        <v>0.91</v>
      </c>
      <c r="X225" s="261">
        <f t="shared" si="33"/>
        <v>0.91</v>
      </c>
      <c r="Y225" s="261">
        <f t="shared" si="33"/>
        <v>0.91</v>
      </c>
      <c r="Z225" s="261">
        <f t="shared" si="33"/>
        <v>0.91</v>
      </c>
      <c r="AA225" s="261">
        <f t="shared" si="33"/>
        <v>0.91</v>
      </c>
      <c r="AB225" s="261">
        <f t="shared" si="33"/>
        <v>0.91</v>
      </c>
      <c r="AC225" s="76"/>
      <c r="AD225" s="76"/>
      <c r="AE225" s="76"/>
      <c r="AF225" s="97">
        <v>1</v>
      </c>
      <c r="AG225" s="97">
        <v>1</v>
      </c>
      <c r="AH225" s="73"/>
      <c r="AI225" s="57"/>
      <c r="AJ225" s="45"/>
      <c r="AK225" s="45"/>
      <c r="AL225" s="45"/>
    </row>
    <row r="226" spans="1:38" outlineLevel="2" x14ac:dyDescent="0.25">
      <c r="A226" s="45"/>
      <c r="B226" s="54"/>
      <c r="C226" s="47">
        <f t="shared" si="34"/>
        <v>3</v>
      </c>
      <c r="D226" s="73"/>
      <c r="E226" s="70"/>
      <c r="F226" s="70" t="s">
        <v>848</v>
      </c>
      <c r="G226" s="73"/>
      <c r="H226" s="76" t="s">
        <v>849</v>
      </c>
      <c r="I226" s="96" t="s">
        <v>850</v>
      </c>
      <c r="J226" s="96"/>
      <c r="K226" s="97">
        <v>4.33</v>
      </c>
      <c r="L226" s="97">
        <v>4.33</v>
      </c>
      <c r="M226" s="97">
        <v>4.1100000000000003</v>
      </c>
      <c r="N226" s="97">
        <v>4.1100000000000003</v>
      </c>
      <c r="O226" s="97">
        <v>4.1100000000000003</v>
      </c>
      <c r="P226" s="97">
        <v>4.1100000000000003</v>
      </c>
      <c r="Q226" s="76"/>
      <c r="R226" s="76" t="s">
        <v>835</v>
      </c>
      <c r="S226" s="76" t="s">
        <v>835</v>
      </c>
      <c r="T226" s="76"/>
      <c r="U226" s="261">
        <f t="shared" si="33"/>
        <v>4.33</v>
      </c>
      <c r="V226" s="261">
        <f t="shared" si="33"/>
        <v>4.33</v>
      </c>
      <c r="W226" s="261">
        <f t="shared" si="33"/>
        <v>4.33</v>
      </c>
      <c r="X226" s="261">
        <f t="shared" si="33"/>
        <v>4.33</v>
      </c>
      <c r="Y226" s="261">
        <f t="shared" si="33"/>
        <v>4.33</v>
      </c>
      <c r="Z226" s="261">
        <f t="shared" si="33"/>
        <v>4.33</v>
      </c>
      <c r="AA226" s="261">
        <f t="shared" si="33"/>
        <v>4.33</v>
      </c>
      <c r="AB226" s="261">
        <f t="shared" si="33"/>
        <v>4.33</v>
      </c>
      <c r="AC226" s="76"/>
      <c r="AD226" s="76"/>
      <c r="AE226" s="76"/>
      <c r="AF226" s="97">
        <v>1</v>
      </c>
      <c r="AG226" s="97">
        <v>1</v>
      </c>
      <c r="AH226" s="73"/>
      <c r="AI226" s="57"/>
      <c r="AJ226" s="45"/>
      <c r="AK226" s="45"/>
      <c r="AL226" s="45"/>
    </row>
    <row r="227" spans="1:38" outlineLevel="2" x14ac:dyDescent="0.25">
      <c r="A227" s="45"/>
      <c r="B227" s="54"/>
      <c r="C227" s="47">
        <f t="shared" si="34"/>
        <v>3</v>
      </c>
      <c r="D227" s="73"/>
      <c r="E227" s="70"/>
      <c r="F227" s="70" t="s">
        <v>851</v>
      </c>
      <c r="G227" s="73"/>
      <c r="H227" s="76" t="s">
        <v>852</v>
      </c>
      <c r="I227" s="96" t="s">
        <v>573</v>
      </c>
      <c r="J227" s="96"/>
      <c r="K227" s="97">
        <v>4.37</v>
      </c>
      <c r="L227" s="97">
        <v>4.37</v>
      </c>
      <c r="M227" s="97">
        <v>343.5</v>
      </c>
      <c r="N227" s="97">
        <v>343.5</v>
      </c>
      <c r="O227" s="97">
        <v>343.5</v>
      </c>
      <c r="P227" s="97">
        <v>343.5</v>
      </c>
      <c r="Q227" s="76"/>
      <c r="R227" s="76" t="s">
        <v>835</v>
      </c>
      <c r="S227" s="76" t="s">
        <v>835</v>
      </c>
      <c r="T227" s="76"/>
      <c r="U227" s="261">
        <f t="shared" si="33"/>
        <v>4.37</v>
      </c>
      <c r="V227" s="261">
        <f t="shared" si="33"/>
        <v>4.37</v>
      </c>
      <c r="W227" s="261">
        <f t="shared" si="33"/>
        <v>4.37</v>
      </c>
      <c r="X227" s="261">
        <f t="shared" si="33"/>
        <v>4.37</v>
      </c>
      <c r="Y227" s="261">
        <f t="shared" si="33"/>
        <v>4.37</v>
      </c>
      <c r="Z227" s="261">
        <f t="shared" si="33"/>
        <v>4.37</v>
      </c>
      <c r="AA227" s="261">
        <f t="shared" si="33"/>
        <v>4.37</v>
      </c>
      <c r="AB227" s="261">
        <f t="shared" si="33"/>
        <v>4.37</v>
      </c>
      <c r="AC227" s="76"/>
      <c r="AD227" s="76"/>
      <c r="AE227" s="76"/>
      <c r="AF227" s="97">
        <v>1</v>
      </c>
      <c r="AG227" s="97">
        <v>1</v>
      </c>
      <c r="AH227" s="73"/>
      <c r="AI227" s="57"/>
      <c r="AJ227" s="45"/>
      <c r="AK227" s="45"/>
      <c r="AL227" s="45"/>
    </row>
    <row r="228" spans="1:38" outlineLevel="2" x14ac:dyDescent="0.25">
      <c r="A228" s="45"/>
      <c r="B228" s="54"/>
      <c r="C228" s="47">
        <f t="shared" si="34"/>
        <v>3</v>
      </c>
      <c r="D228" s="73"/>
      <c r="E228" s="70"/>
      <c r="F228" s="70" t="s">
        <v>853</v>
      </c>
      <c r="G228" s="73"/>
      <c r="H228" s="76" t="s">
        <v>854</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835</v>
      </c>
      <c r="S228" s="76" t="s">
        <v>835</v>
      </c>
      <c r="T228" s="76"/>
      <c r="U228" s="261">
        <f t="shared" si="33"/>
        <v>0.96499999999999997</v>
      </c>
      <c r="V228" s="261">
        <f t="shared" si="33"/>
        <v>0.96499999999999997</v>
      </c>
      <c r="W228" s="261">
        <f t="shared" si="33"/>
        <v>0.96499999999999997</v>
      </c>
      <c r="X228" s="261">
        <f t="shared" si="33"/>
        <v>0.96499999999999997</v>
      </c>
      <c r="Y228" s="261">
        <f t="shared" si="33"/>
        <v>0.96499999999999997</v>
      </c>
      <c r="Z228" s="261">
        <f t="shared" si="33"/>
        <v>0.96499999999999997</v>
      </c>
      <c r="AA228" s="261">
        <f t="shared" si="33"/>
        <v>0.96499999999999997</v>
      </c>
      <c r="AB228" s="261">
        <f t="shared" si="33"/>
        <v>0.96499999999999997</v>
      </c>
      <c r="AC228" s="76"/>
      <c r="AD228" s="76"/>
      <c r="AE228" s="76"/>
      <c r="AF228" s="97">
        <v>1</v>
      </c>
      <c r="AG228" s="97">
        <v>1</v>
      </c>
      <c r="AH228" s="73"/>
      <c r="AI228" s="57"/>
      <c r="AJ228" s="45"/>
      <c r="AK228" s="45"/>
      <c r="AL228" s="45"/>
    </row>
    <row r="229" spans="1:38" outlineLevel="2" x14ac:dyDescent="0.25">
      <c r="A229" s="45"/>
      <c r="B229" s="54"/>
      <c r="C229" s="47">
        <f t="shared" si="34"/>
        <v>3</v>
      </c>
      <c r="D229" s="73"/>
      <c r="E229" s="70"/>
      <c r="F229" s="70" t="s">
        <v>855</v>
      </c>
      <c r="G229" s="73"/>
      <c r="H229" s="76" t="s">
        <v>856</v>
      </c>
      <c r="I229" s="96" t="s">
        <v>843</v>
      </c>
      <c r="J229" s="96"/>
      <c r="K229" s="97">
        <v>0.14499999999999999</v>
      </c>
      <c r="L229" s="97">
        <v>0.14499999999999999</v>
      </c>
      <c r="M229" s="97">
        <v>0.13400000000000001</v>
      </c>
      <c r="N229" s="97">
        <v>0.13400000000000001</v>
      </c>
      <c r="O229" s="97">
        <v>0.13400000000000001</v>
      </c>
      <c r="P229" s="97">
        <v>0.13400000000000001</v>
      </c>
      <c r="Q229" s="76"/>
      <c r="R229" s="76" t="s">
        <v>835</v>
      </c>
      <c r="S229" s="76" t="s">
        <v>835</v>
      </c>
      <c r="T229" s="76"/>
      <c r="U229" s="261">
        <f t="shared" si="33"/>
        <v>0.14499999999999999</v>
      </c>
      <c r="V229" s="261">
        <f t="shared" si="33"/>
        <v>0.14499999999999999</v>
      </c>
      <c r="W229" s="261">
        <f t="shared" si="33"/>
        <v>0.14499999999999999</v>
      </c>
      <c r="X229" s="261">
        <f t="shared" si="33"/>
        <v>0.14499999999999999</v>
      </c>
      <c r="Y229" s="261">
        <f t="shared" si="33"/>
        <v>0.14499999999999999</v>
      </c>
      <c r="Z229" s="261">
        <f t="shared" si="33"/>
        <v>0.14499999999999999</v>
      </c>
      <c r="AA229" s="261">
        <f t="shared" si="33"/>
        <v>0.14499999999999999</v>
      </c>
      <c r="AB229" s="261">
        <f t="shared" si="33"/>
        <v>0.14499999999999999</v>
      </c>
      <c r="AC229" s="76"/>
      <c r="AD229" s="76"/>
      <c r="AE229" s="76"/>
      <c r="AF229" s="97">
        <v>1</v>
      </c>
      <c r="AG229" s="97">
        <v>1</v>
      </c>
      <c r="AH229" s="73"/>
      <c r="AI229" s="57"/>
      <c r="AJ229" s="45"/>
      <c r="AK229" s="45"/>
      <c r="AL229" s="45"/>
    </row>
    <row r="230" spans="1:38" outlineLevel="2" x14ac:dyDescent="0.25">
      <c r="A230" s="45"/>
      <c r="B230" s="54"/>
      <c r="C230" s="47">
        <f t="shared" si="34"/>
        <v>3</v>
      </c>
      <c r="D230" s="73"/>
      <c r="E230" s="70"/>
      <c r="F230" s="70" t="s">
        <v>857</v>
      </c>
      <c r="G230" s="73"/>
      <c r="H230" s="76" t="s">
        <v>858</v>
      </c>
      <c r="I230" s="96" t="s">
        <v>573</v>
      </c>
      <c r="J230" s="96"/>
      <c r="K230" s="97">
        <v>4.5599999999999996</v>
      </c>
      <c r="L230" s="97">
        <v>4.5599999999999996</v>
      </c>
      <c r="M230" s="97">
        <v>6.22</v>
      </c>
      <c r="N230" s="97">
        <v>6.22</v>
      </c>
      <c r="O230" s="97">
        <v>6.22</v>
      </c>
      <c r="P230" s="97">
        <v>6.22</v>
      </c>
      <c r="Q230" s="76"/>
      <c r="R230" s="76" t="s">
        <v>835</v>
      </c>
      <c r="S230" s="76" t="s">
        <v>835</v>
      </c>
      <c r="T230" s="76"/>
      <c r="U230" s="261">
        <f t="shared" si="33"/>
        <v>4.5599999999999996</v>
      </c>
      <c r="V230" s="261">
        <f t="shared" si="33"/>
        <v>4.5599999999999996</v>
      </c>
      <c r="W230" s="261">
        <f t="shared" si="33"/>
        <v>4.5599999999999996</v>
      </c>
      <c r="X230" s="261">
        <f t="shared" si="33"/>
        <v>4.5599999999999996</v>
      </c>
      <c r="Y230" s="261">
        <f t="shared" si="33"/>
        <v>4.5599999999999996</v>
      </c>
      <c r="Z230" s="261">
        <f t="shared" si="33"/>
        <v>4.5599999999999996</v>
      </c>
      <c r="AA230" s="261">
        <f t="shared" si="33"/>
        <v>4.5599999999999996</v>
      </c>
      <c r="AB230" s="261">
        <f t="shared" si="33"/>
        <v>4.5599999999999996</v>
      </c>
      <c r="AC230" s="76"/>
      <c r="AD230" s="76"/>
      <c r="AE230" s="76"/>
      <c r="AF230" s="97">
        <v>1</v>
      </c>
      <c r="AG230" s="97">
        <v>1</v>
      </c>
      <c r="AH230" s="73"/>
      <c r="AI230" s="57"/>
      <c r="AJ230" s="45"/>
      <c r="AK230" s="45"/>
      <c r="AL230" s="45"/>
    </row>
    <row r="231" spans="1:38" outlineLevel="2" x14ac:dyDescent="0.25">
      <c r="A231" s="45"/>
      <c r="B231" s="54"/>
      <c r="C231" s="47">
        <f t="shared" si="34"/>
        <v>3</v>
      </c>
      <c r="D231" s="73"/>
      <c r="E231" s="70"/>
      <c r="F231" s="70" t="s">
        <v>859</v>
      </c>
      <c r="G231" s="73"/>
      <c r="H231" s="76" t="s">
        <v>854</v>
      </c>
      <c r="I231" s="96" t="s">
        <v>601</v>
      </c>
      <c r="J231" s="96"/>
      <c r="K231" s="97">
        <v>0.9</v>
      </c>
      <c r="L231" s="97">
        <v>0.9</v>
      </c>
      <c r="M231" s="97">
        <v>0.747</v>
      </c>
      <c r="N231" s="97">
        <v>0.747</v>
      </c>
      <c r="O231" s="97">
        <v>0.747</v>
      </c>
      <c r="P231" s="97">
        <v>0.747</v>
      </c>
      <c r="Q231" s="76"/>
      <c r="R231" s="76" t="s">
        <v>835</v>
      </c>
      <c r="S231" s="76" t="s">
        <v>835</v>
      </c>
      <c r="T231" s="76"/>
      <c r="U231" s="261">
        <f t="shared" si="33"/>
        <v>0.9</v>
      </c>
      <c r="V231" s="261">
        <f t="shared" si="33"/>
        <v>0.9</v>
      </c>
      <c r="W231" s="261">
        <f t="shared" si="33"/>
        <v>0.9</v>
      </c>
      <c r="X231" s="261">
        <f t="shared" si="33"/>
        <v>0.9</v>
      </c>
      <c r="Y231" s="261">
        <f t="shared" si="33"/>
        <v>0.9</v>
      </c>
      <c r="Z231" s="261">
        <f t="shared" si="33"/>
        <v>0.9</v>
      </c>
      <c r="AA231" s="261">
        <f t="shared" si="33"/>
        <v>0.9</v>
      </c>
      <c r="AB231" s="261">
        <f t="shared" si="33"/>
        <v>0.9</v>
      </c>
      <c r="AC231" s="76"/>
      <c r="AD231" s="76"/>
      <c r="AE231" s="76"/>
      <c r="AF231" s="97">
        <v>1</v>
      </c>
      <c r="AG231" s="97">
        <v>1</v>
      </c>
      <c r="AH231" s="73"/>
      <c r="AI231" s="57"/>
      <c r="AJ231" s="45"/>
      <c r="AK231" s="45"/>
      <c r="AL231" s="45"/>
    </row>
    <row r="232" spans="1:38" outlineLevel="3" x14ac:dyDescent="0.25">
      <c r="A232" s="45"/>
      <c r="B232" s="54"/>
      <c r="C232" s="47">
        <f>INT($C$29)+3</f>
        <v>4</v>
      </c>
      <c r="D232" s="73"/>
      <c r="E232" s="70" t="s">
        <v>860</v>
      </c>
      <c r="F232" s="70" t="s">
        <v>861</v>
      </c>
      <c r="G232" s="73"/>
      <c r="H232" s="76" t="s">
        <v>862</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3" x14ac:dyDescent="0.25">
      <c r="A233" s="45"/>
      <c r="B233" s="54"/>
      <c r="C233" s="47">
        <f>INT($C$29)+3</f>
        <v>4</v>
      </c>
      <c r="D233" s="73"/>
      <c r="E233" s="70" t="s">
        <v>863</v>
      </c>
      <c r="F233" s="70" t="s">
        <v>772</v>
      </c>
      <c r="G233" s="73"/>
      <c r="H233" s="76" t="s">
        <v>864</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outlineLevel="1" x14ac:dyDescent="0.25">
      <c r="A234" s="45"/>
      <c r="B234" s="54"/>
      <c r="C234" s="47">
        <f>INT($C$29)+1</f>
        <v>2</v>
      </c>
      <c r="D234" s="73"/>
      <c r="E234" s="70"/>
      <c r="F234" s="264" t="s">
        <v>865</v>
      </c>
      <c r="G234" s="73"/>
      <c r="H234" s="254" t="s">
        <v>866</v>
      </c>
      <c r="I234" s="96"/>
      <c r="J234" s="96" t="s">
        <v>591</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outlineLevel="2" x14ac:dyDescent="0.25">
      <c r="A235" s="45"/>
      <c r="B235" s="54"/>
      <c r="C235" s="47">
        <f>INT($C$29)+3</f>
        <v>4</v>
      </c>
      <c r="D235" s="73"/>
      <c r="E235" s="70" t="s">
        <v>867</v>
      </c>
      <c r="F235" s="70" t="s">
        <v>2710</v>
      </c>
      <c r="G235" s="73"/>
      <c r="H235" s="76" t="s">
        <v>868</v>
      </c>
      <c r="I235" s="96" t="s">
        <v>741</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2709</v>
      </c>
      <c r="AE235" s="76"/>
      <c r="AF235" s="97">
        <v>1</v>
      </c>
      <c r="AG235" s="97">
        <v>1</v>
      </c>
      <c r="AH235" s="73"/>
      <c r="AI235" s="57"/>
      <c r="AJ235" s="45"/>
      <c r="AK235" s="45"/>
      <c r="AL235" s="45"/>
    </row>
    <row r="236" spans="1:38" outlineLevel="2" x14ac:dyDescent="0.25">
      <c r="A236" s="45"/>
      <c r="B236" s="54"/>
      <c r="C236" s="47">
        <f t="shared" ref="C236:C260" si="35">INT($C$29)+2</f>
        <v>3</v>
      </c>
      <c r="D236" s="73"/>
      <c r="E236" s="70"/>
      <c r="F236" s="70" t="s">
        <v>869</v>
      </c>
      <c r="G236" s="73"/>
      <c r="H236" s="76" t="s">
        <v>870</v>
      </c>
      <c r="I236" s="96" t="s">
        <v>603</v>
      </c>
      <c r="J236" s="96"/>
      <c r="K236" s="97">
        <v>2</v>
      </c>
      <c r="L236" s="97">
        <v>2</v>
      </c>
      <c r="M236" s="97">
        <v>4</v>
      </c>
      <c r="N236" s="97">
        <v>4</v>
      </c>
      <c r="O236" s="97">
        <v>4</v>
      </c>
      <c r="P236" s="97">
        <v>4</v>
      </c>
      <c r="Q236" s="76"/>
      <c r="R236" s="76" t="s">
        <v>748</v>
      </c>
      <c r="S236" s="76" t="s">
        <v>871</v>
      </c>
      <c r="T236" s="76"/>
      <c r="U236" s="261">
        <f t="shared" ref="U236:AB242" si="36">INDEX($K236:$Q236,1,U$43)</f>
        <v>2</v>
      </c>
      <c r="V236" s="261">
        <f t="shared" si="36"/>
        <v>2</v>
      </c>
      <c r="W236" s="261">
        <f t="shared" si="36"/>
        <v>2</v>
      </c>
      <c r="X236" s="261">
        <f t="shared" si="36"/>
        <v>2</v>
      </c>
      <c r="Y236" s="261">
        <f t="shared" si="36"/>
        <v>2</v>
      </c>
      <c r="Z236" s="261">
        <f t="shared" si="36"/>
        <v>2</v>
      </c>
      <c r="AA236" s="261">
        <f t="shared" si="36"/>
        <v>2</v>
      </c>
      <c r="AB236" s="261">
        <f t="shared" si="36"/>
        <v>2</v>
      </c>
      <c r="AC236" s="76"/>
      <c r="AD236" s="76"/>
      <c r="AE236" s="76"/>
      <c r="AF236" s="97">
        <v>1</v>
      </c>
      <c r="AG236" s="97">
        <v>1</v>
      </c>
      <c r="AH236" s="73"/>
      <c r="AI236" s="57"/>
      <c r="AJ236" s="45"/>
      <c r="AK236" s="45"/>
      <c r="AL236" s="45"/>
    </row>
    <row r="237" spans="1:38" outlineLevel="2" x14ac:dyDescent="0.25">
      <c r="A237" s="45"/>
      <c r="B237" s="54"/>
      <c r="C237" s="47">
        <f t="shared" si="35"/>
        <v>3</v>
      </c>
      <c r="D237" s="73"/>
      <c r="E237" s="70"/>
      <c r="F237" s="70" t="s">
        <v>872</v>
      </c>
      <c r="G237" s="73"/>
      <c r="H237" s="76" t="s">
        <v>873</v>
      </c>
      <c r="I237" s="96" t="s">
        <v>603</v>
      </c>
      <c r="J237" s="96"/>
      <c r="K237" s="97">
        <v>22</v>
      </c>
      <c r="L237" s="97">
        <v>22</v>
      </c>
      <c r="M237" s="97">
        <v>30</v>
      </c>
      <c r="N237" s="97">
        <v>30</v>
      </c>
      <c r="O237" s="97">
        <v>30</v>
      </c>
      <c r="P237" s="97">
        <v>30</v>
      </c>
      <c r="Q237" s="76"/>
      <c r="R237" s="76" t="s">
        <v>748</v>
      </c>
      <c r="S237" s="76" t="s">
        <v>871</v>
      </c>
      <c r="T237" s="76"/>
      <c r="U237" s="261">
        <f t="shared" si="36"/>
        <v>22</v>
      </c>
      <c r="V237" s="261">
        <f t="shared" si="36"/>
        <v>22</v>
      </c>
      <c r="W237" s="261">
        <f t="shared" si="36"/>
        <v>22</v>
      </c>
      <c r="X237" s="261">
        <f t="shared" si="36"/>
        <v>22</v>
      </c>
      <c r="Y237" s="261">
        <f t="shared" si="36"/>
        <v>22</v>
      </c>
      <c r="Z237" s="261">
        <f t="shared" si="36"/>
        <v>22</v>
      </c>
      <c r="AA237" s="261">
        <f t="shared" si="36"/>
        <v>22</v>
      </c>
      <c r="AB237" s="261">
        <f t="shared" si="36"/>
        <v>22</v>
      </c>
      <c r="AC237" s="76"/>
      <c r="AD237" s="76"/>
      <c r="AE237" s="76"/>
      <c r="AF237" s="97">
        <v>1</v>
      </c>
      <c r="AG237" s="97">
        <v>1</v>
      </c>
      <c r="AH237" s="73"/>
      <c r="AI237" s="57"/>
      <c r="AJ237" s="45"/>
      <c r="AK237" s="45"/>
      <c r="AL237" s="45"/>
    </row>
    <row r="238" spans="1:38" outlineLevel="2" x14ac:dyDescent="0.25">
      <c r="A238" s="45"/>
      <c r="B238" s="54"/>
      <c r="C238" s="47">
        <f t="shared" si="35"/>
        <v>3</v>
      </c>
      <c r="D238" s="73"/>
      <c r="E238" s="70"/>
      <c r="F238" s="70" t="s">
        <v>874</v>
      </c>
      <c r="G238" s="73"/>
      <c r="H238" s="76" t="s">
        <v>875</v>
      </c>
      <c r="I238" s="96" t="s">
        <v>573</v>
      </c>
      <c r="J238" s="96"/>
      <c r="K238" s="97">
        <v>1</v>
      </c>
      <c r="L238" s="97">
        <v>1</v>
      </c>
      <c r="M238" s="97">
        <v>0.6</v>
      </c>
      <c r="N238" s="97">
        <v>0.6</v>
      </c>
      <c r="O238" s="97">
        <v>0.6</v>
      </c>
      <c r="P238" s="97">
        <v>0.6</v>
      </c>
      <c r="Q238" s="76"/>
      <c r="R238" s="76" t="s">
        <v>748</v>
      </c>
      <c r="S238" s="76" t="s">
        <v>871</v>
      </c>
      <c r="T238" s="76"/>
      <c r="U238" s="261">
        <f t="shared" si="36"/>
        <v>1</v>
      </c>
      <c r="V238" s="261">
        <f t="shared" si="36"/>
        <v>1</v>
      </c>
      <c r="W238" s="261">
        <f t="shared" si="36"/>
        <v>1</v>
      </c>
      <c r="X238" s="261">
        <f t="shared" si="36"/>
        <v>1</v>
      </c>
      <c r="Y238" s="261">
        <f t="shared" si="36"/>
        <v>1</v>
      </c>
      <c r="Z238" s="261">
        <f t="shared" si="36"/>
        <v>1</v>
      </c>
      <c r="AA238" s="261">
        <f t="shared" si="36"/>
        <v>1</v>
      </c>
      <c r="AB238" s="261">
        <f t="shared" si="36"/>
        <v>1</v>
      </c>
      <c r="AC238" s="76"/>
      <c r="AD238" s="76"/>
      <c r="AE238" s="76"/>
      <c r="AF238" s="97">
        <v>1</v>
      </c>
      <c r="AG238" s="97">
        <v>1</v>
      </c>
      <c r="AH238" s="73"/>
      <c r="AI238" s="57"/>
      <c r="AJ238" s="45"/>
      <c r="AK238" s="45"/>
      <c r="AL238" s="45"/>
    </row>
    <row r="239" spans="1:38" outlineLevel="2" x14ac:dyDescent="0.25">
      <c r="A239" s="45"/>
      <c r="B239" s="54"/>
      <c r="C239" s="47">
        <f t="shared" si="35"/>
        <v>3</v>
      </c>
      <c r="D239" s="73"/>
      <c r="E239" s="70"/>
      <c r="F239" s="70" t="s">
        <v>876</v>
      </c>
      <c r="G239" s="73"/>
      <c r="H239" s="76" t="s">
        <v>877</v>
      </c>
      <c r="I239" s="96" t="s">
        <v>573</v>
      </c>
      <c r="J239" s="96"/>
      <c r="K239" s="76"/>
      <c r="L239" s="76"/>
      <c r="M239" s="97">
        <v>0.6</v>
      </c>
      <c r="N239" s="97">
        <v>0.6</v>
      </c>
      <c r="O239" s="97">
        <v>0.6</v>
      </c>
      <c r="P239" s="97">
        <v>0.105</v>
      </c>
      <c r="Q239" s="76"/>
      <c r="R239" s="76"/>
      <c r="S239" s="76" t="s">
        <v>871</v>
      </c>
      <c r="T239" s="76"/>
      <c r="U239" s="261">
        <f t="shared" si="36"/>
        <v>0</v>
      </c>
      <c r="V239" s="261">
        <f t="shared" si="36"/>
        <v>0</v>
      </c>
      <c r="W239" s="261">
        <f t="shared" si="36"/>
        <v>0</v>
      </c>
      <c r="X239" s="261">
        <f t="shared" si="36"/>
        <v>0</v>
      </c>
      <c r="Y239" s="261">
        <f t="shared" si="36"/>
        <v>0</v>
      </c>
      <c r="Z239" s="261">
        <f t="shared" si="36"/>
        <v>0</v>
      </c>
      <c r="AA239" s="261">
        <f t="shared" si="36"/>
        <v>0</v>
      </c>
      <c r="AB239" s="261">
        <f t="shared" si="36"/>
        <v>0</v>
      </c>
      <c r="AC239" s="76"/>
      <c r="AD239" s="76"/>
      <c r="AE239" s="76"/>
      <c r="AF239" s="97">
        <v>1</v>
      </c>
      <c r="AG239" s="97">
        <v>1</v>
      </c>
      <c r="AH239" s="73"/>
      <c r="AI239" s="57"/>
      <c r="AJ239" s="45"/>
      <c r="AK239" s="45"/>
      <c r="AL239" s="45"/>
    </row>
    <row r="240" spans="1:38" outlineLevel="2" x14ac:dyDescent="0.25">
      <c r="A240" s="45"/>
      <c r="B240" s="54"/>
      <c r="C240" s="47">
        <f t="shared" si="35"/>
        <v>3</v>
      </c>
      <c r="D240" s="73"/>
      <c r="E240" s="70"/>
      <c r="F240" s="70" t="s">
        <v>878</v>
      </c>
      <c r="G240" s="73"/>
      <c r="H240" s="76" t="s">
        <v>879</v>
      </c>
      <c r="I240" s="96" t="s">
        <v>646</v>
      </c>
      <c r="J240" s="96"/>
      <c r="K240" s="97">
        <v>0.94</v>
      </c>
      <c r="L240" s="97">
        <v>0.94</v>
      </c>
      <c r="M240" s="97">
        <v>0.94</v>
      </c>
      <c r="N240" s="97">
        <v>0.94</v>
      </c>
      <c r="O240" s="97">
        <v>0.94</v>
      </c>
      <c r="P240" s="97">
        <v>0.94</v>
      </c>
      <c r="Q240" s="76"/>
      <c r="R240" s="76" t="s">
        <v>700</v>
      </c>
      <c r="S240" s="76" t="s">
        <v>700</v>
      </c>
      <c r="T240" s="76"/>
      <c r="U240" s="261">
        <f t="shared" si="36"/>
        <v>0.94</v>
      </c>
      <c r="V240" s="261">
        <f t="shared" si="36"/>
        <v>0.94</v>
      </c>
      <c r="W240" s="261">
        <f t="shared" si="36"/>
        <v>0.94</v>
      </c>
      <c r="X240" s="261">
        <f t="shared" si="36"/>
        <v>0.94</v>
      </c>
      <c r="Y240" s="261">
        <f t="shared" si="36"/>
        <v>0.94</v>
      </c>
      <c r="Z240" s="261">
        <f t="shared" si="36"/>
        <v>0.94</v>
      </c>
      <c r="AA240" s="261">
        <f t="shared" si="36"/>
        <v>0.94</v>
      </c>
      <c r="AB240" s="261">
        <f t="shared" si="36"/>
        <v>0.94</v>
      </c>
      <c r="AC240" s="76"/>
      <c r="AD240" s="76"/>
      <c r="AE240" s="76"/>
      <c r="AF240" s="97">
        <v>1</v>
      </c>
      <c r="AG240" s="97">
        <v>1</v>
      </c>
      <c r="AH240" s="73"/>
      <c r="AI240" s="57"/>
      <c r="AJ240" s="45"/>
      <c r="AK240" s="45"/>
      <c r="AL240" s="45"/>
    </row>
    <row r="241" spans="1:38" outlineLevel="2" x14ac:dyDescent="0.25">
      <c r="A241" s="45"/>
      <c r="B241" s="54"/>
      <c r="C241" s="47">
        <f t="shared" si="35"/>
        <v>3</v>
      </c>
      <c r="D241" s="73"/>
      <c r="E241" s="70"/>
      <c r="F241" s="70" t="s">
        <v>880</v>
      </c>
      <c r="G241" s="73"/>
      <c r="H241" s="76" t="s">
        <v>881</v>
      </c>
      <c r="I241" s="96" t="s">
        <v>667</v>
      </c>
      <c r="J241" s="96"/>
      <c r="K241" s="97">
        <v>4.7</v>
      </c>
      <c r="L241" s="97">
        <v>4.7</v>
      </c>
      <c r="M241" s="97">
        <v>3.1</v>
      </c>
      <c r="N241" s="97">
        <v>3.1</v>
      </c>
      <c r="O241" s="97">
        <v>3.1</v>
      </c>
      <c r="P241" s="97">
        <v>3.1</v>
      </c>
      <c r="Q241" s="76"/>
      <c r="R241" s="76" t="s">
        <v>882</v>
      </c>
      <c r="S241" s="76" t="s">
        <v>584</v>
      </c>
      <c r="T241" s="76"/>
      <c r="U241" s="261">
        <f t="shared" si="36"/>
        <v>4.7</v>
      </c>
      <c r="V241" s="261">
        <f t="shared" si="36"/>
        <v>4.7</v>
      </c>
      <c r="W241" s="261">
        <f t="shared" si="36"/>
        <v>4.7</v>
      </c>
      <c r="X241" s="261">
        <f t="shared" si="36"/>
        <v>4.7</v>
      </c>
      <c r="Y241" s="261">
        <f t="shared" si="36"/>
        <v>4.7</v>
      </c>
      <c r="Z241" s="261">
        <f t="shared" si="36"/>
        <v>4.7</v>
      </c>
      <c r="AA241" s="261">
        <f t="shared" si="36"/>
        <v>4.7</v>
      </c>
      <c r="AB241" s="261">
        <f t="shared" si="36"/>
        <v>4.7</v>
      </c>
      <c r="AC241" s="76"/>
      <c r="AD241" s="76"/>
      <c r="AE241" s="76"/>
      <c r="AF241" s="97">
        <v>1</v>
      </c>
      <c r="AG241" s="97">
        <v>1</v>
      </c>
      <c r="AH241" s="73"/>
      <c r="AI241" s="57"/>
      <c r="AJ241" s="45"/>
      <c r="AK241" s="45"/>
      <c r="AL241" s="45"/>
    </row>
    <row r="242" spans="1:38" outlineLevel="2" x14ac:dyDescent="0.25">
      <c r="A242" s="45"/>
      <c r="B242" s="54"/>
      <c r="C242" s="47">
        <f t="shared" si="35"/>
        <v>3</v>
      </c>
      <c r="D242" s="73"/>
      <c r="E242" s="70"/>
      <c r="F242" s="70" t="s">
        <v>883</v>
      </c>
      <c r="G242" s="73"/>
      <c r="H242" s="76" t="s">
        <v>884</v>
      </c>
      <c r="I242" s="96" t="s">
        <v>573</v>
      </c>
      <c r="J242" s="96"/>
      <c r="K242" s="97">
        <v>1.17</v>
      </c>
      <c r="L242" s="97">
        <v>1.17</v>
      </c>
      <c r="M242" s="97">
        <v>1.17</v>
      </c>
      <c r="N242" s="97">
        <v>1.17</v>
      </c>
      <c r="O242" s="97">
        <v>1.17</v>
      </c>
      <c r="P242" s="97">
        <v>1.17</v>
      </c>
      <c r="Q242" s="76"/>
      <c r="R242" s="76" t="s">
        <v>748</v>
      </c>
      <c r="S242" s="76" t="s">
        <v>622</v>
      </c>
      <c r="T242" s="76"/>
      <c r="U242" s="261">
        <f t="shared" si="36"/>
        <v>1.17</v>
      </c>
      <c r="V242" s="261">
        <f t="shared" si="36"/>
        <v>1.17</v>
      </c>
      <c r="W242" s="261">
        <f t="shared" si="36"/>
        <v>1.17</v>
      </c>
      <c r="X242" s="261">
        <f t="shared" si="36"/>
        <v>1.17</v>
      </c>
      <c r="Y242" s="261">
        <f t="shared" si="36"/>
        <v>1.17</v>
      </c>
      <c r="Z242" s="261">
        <f t="shared" si="36"/>
        <v>1.17</v>
      </c>
      <c r="AA242" s="261">
        <f t="shared" si="36"/>
        <v>1.17</v>
      </c>
      <c r="AB242" s="261">
        <f t="shared" si="36"/>
        <v>1.17</v>
      </c>
      <c r="AC242" s="76"/>
      <c r="AD242" s="76"/>
      <c r="AE242" s="76"/>
      <c r="AF242" s="97">
        <v>1</v>
      </c>
      <c r="AG242" s="97">
        <v>1</v>
      </c>
      <c r="AH242" s="73"/>
      <c r="AI242" s="57"/>
      <c r="AJ242" s="45"/>
      <c r="AK242" s="45"/>
      <c r="AL242" s="45"/>
    </row>
    <row r="243" spans="1:38" outlineLevel="3" x14ac:dyDescent="0.25">
      <c r="A243" s="45"/>
      <c r="B243" s="54"/>
      <c r="C243" s="47">
        <f t="shared" si="35"/>
        <v>3</v>
      </c>
      <c r="D243" s="73"/>
      <c r="E243" s="70"/>
      <c r="F243" s="70" t="s">
        <v>885</v>
      </c>
      <c r="G243" s="73"/>
      <c r="H243" s="76" t="s">
        <v>628</v>
      </c>
      <c r="I243" s="96" t="s">
        <v>573</v>
      </c>
      <c r="J243" s="96"/>
      <c r="K243" s="97">
        <v>0.77</v>
      </c>
      <c r="L243" s="97">
        <v>0.77</v>
      </c>
      <c r="M243" s="76"/>
      <c r="N243" s="76"/>
      <c r="O243" s="76"/>
      <c r="P243" s="76"/>
      <c r="Q243" s="76"/>
      <c r="R243" s="76" t="s">
        <v>748</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outlineLevel="3" x14ac:dyDescent="0.25">
      <c r="A244" s="45"/>
      <c r="B244" s="54"/>
      <c r="C244" s="47">
        <f t="shared" si="35"/>
        <v>3</v>
      </c>
      <c r="D244" s="73"/>
      <c r="E244" s="70"/>
      <c r="F244" s="70" t="s">
        <v>886</v>
      </c>
      <c r="G244" s="73"/>
      <c r="H244" s="76" t="s">
        <v>628</v>
      </c>
      <c r="I244" s="96" t="s">
        <v>573</v>
      </c>
      <c r="J244" s="96"/>
      <c r="K244" s="97">
        <v>0</v>
      </c>
      <c r="L244" s="97">
        <v>0</v>
      </c>
      <c r="M244" s="76"/>
      <c r="N244" s="76"/>
      <c r="O244" s="76"/>
      <c r="P244" s="76"/>
      <c r="Q244" s="76"/>
      <c r="R244" s="76" t="s">
        <v>748</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outlineLevel="3" x14ac:dyDescent="0.25">
      <c r="A245" s="45"/>
      <c r="B245" s="54"/>
      <c r="C245" s="47">
        <f t="shared" si="35"/>
        <v>3</v>
      </c>
      <c r="D245" s="73"/>
      <c r="E245" s="70"/>
      <c r="F245" s="70" t="s">
        <v>887</v>
      </c>
      <c r="G245" s="73"/>
      <c r="H245" s="76" t="s">
        <v>628</v>
      </c>
      <c r="I245" s="96" t="s">
        <v>573</v>
      </c>
      <c r="J245" s="96"/>
      <c r="K245" s="97">
        <v>0.4</v>
      </c>
      <c r="L245" s="97">
        <v>0.4</v>
      </c>
      <c r="M245" s="97">
        <v>0.04</v>
      </c>
      <c r="N245" s="97">
        <v>0.04</v>
      </c>
      <c r="O245" s="97">
        <v>0.04</v>
      </c>
      <c r="P245" s="97">
        <v>0.04</v>
      </c>
      <c r="Q245" s="76"/>
      <c r="R245" s="76" t="s">
        <v>748</v>
      </c>
      <c r="S245" s="76" t="s">
        <v>622</v>
      </c>
      <c r="T245" s="76"/>
      <c r="U245" s="76"/>
      <c r="V245" s="76"/>
      <c r="W245" s="76"/>
      <c r="X245" s="76"/>
      <c r="Y245" s="76"/>
      <c r="Z245" s="76"/>
      <c r="AA245" s="76"/>
      <c r="AB245" s="76"/>
      <c r="AC245" s="76"/>
      <c r="AD245" s="76"/>
      <c r="AE245" s="76"/>
      <c r="AF245" s="76">
        <v>1</v>
      </c>
      <c r="AG245" s="76">
        <v>1</v>
      </c>
      <c r="AH245" s="73"/>
      <c r="AI245" s="57"/>
      <c r="AJ245" s="45"/>
      <c r="AK245" s="45"/>
      <c r="AL245" s="45"/>
    </row>
    <row r="246" spans="1:38" outlineLevel="3" x14ac:dyDescent="0.25">
      <c r="A246" s="45"/>
      <c r="B246" s="54"/>
      <c r="C246" s="47">
        <f t="shared" si="35"/>
        <v>3</v>
      </c>
      <c r="D246" s="73"/>
      <c r="E246" s="70"/>
      <c r="F246" s="70" t="s">
        <v>888</v>
      </c>
      <c r="G246" s="73"/>
      <c r="H246" s="76" t="s">
        <v>628</v>
      </c>
      <c r="I246" s="96" t="s">
        <v>573</v>
      </c>
      <c r="J246" s="96"/>
      <c r="K246" s="97">
        <v>30</v>
      </c>
      <c r="L246" s="97">
        <v>30</v>
      </c>
      <c r="M246" s="97">
        <v>90</v>
      </c>
      <c r="N246" s="97">
        <v>90</v>
      </c>
      <c r="O246" s="97">
        <v>90</v>
      </c>
      <c r="P246" s="97">
        <v>90</v>
      </c>
      <c r="Q246" s="76"/>
      <c r="R246" s="76" t="s">
        <v>622</v>
      </c>
      <c r="S246" s="76" t="s">
        <v>622</v>
      </c>
      <c r="T246" s="76"/>
      <c r="U246" s="76"/>
      <c r="V246" s="76"/>
      <c r="W246" s="76"/>
      <c r="X246" s="76"/>
      <c r="Y246" s="76"/>
      <c r="Z246" s="76"/>
      <c r="AA246" s="76"/>
      <c r="AB246" s="76"/>
      <c r="AC246" s="76"/>
      <c r="AD246" s="76"/>
      <c r="AE246" s="76"/>
      <c r="AF246" s="76">
        <v>1</v>
      </c>
      <c r="AG246" s="76">
        <v>1</v>
      </c>
      <c r="AH246" s="73"/>
      <c r="AI246" s="57"/>
      <c r="AJ246" s="45"/>
      <c r="AK246" s="45"/>
      <c r="AL246" s="45"/>
    </row>
    <row r="247" spans="1:38" outlineLevel="2" x14ac:dyDescent="0.25">
      <c r="A247" s="45"/>
      <c r="B247" s="54"/>
      <c r="C247" s="47">
        <f t="shared" si="35"/>
        <v>3</v>
      </c>
      <c r="D247" s="73"/>
      <c r="E247" s="70"/>
      <c r="F247" s="70" t="s">
        <v>889</v>
      </c>
      <c r="G247" s="73"/>
      <c r="H247" s="76" t="s">
        <v>890</v>
      </c>
      <c r="I247" s="96" t="s">
        <v>891</v>
      </c>
      <c r="J247" s="96"/>
      <c r="K247" s="97">
        <v>0.3</v>
      </c>
      <c r="L247" s="97">
        <v>0.3</v>
      </c>
      <c r="M247" s="97">
        <v>0.42</v>
      </c>
      <c r="N247" s="97">
        <v>0.42</v>
      </c>
      <c r="O247" s="97">
        <v>0.42</v>
      </c>
      <c r="P247" s="97">
        <v>0.42</v>
      </c>
      <c r="Q247" s="76"/>
      <c r="R247" s="76" t="s">
        <v>622</v>
      </c>
      <c r="S247" s="76" t="s">
        <v>622</v>
      </c>
      <c r="T247" s="76"/>
      <c r="U247" s="261">
        <f t="shared" ref="U247:AB260" si="37">INDEX($K247:$Q247,1,U$43)</f>
        <v>0.3</v>
      </c>
      <c r="V247" s="261">
        <f t="shared" si="37"/>
        <v>0.3</v>
      </c>
      <c r="W247" s="261">
        <f t="shared" si="37"/>
        <v>0.3</v>
      </c>
      <c r="X247" s="261">
        <f t="shared" si="37"/>
        <v>0.3</v>
      </c>
      <c r="Y247" s="261">
        <f t="shared" si="37"/>
        <v>0.3</v>
      </c>
      <c r="Z247" s="261">
        <f t="shared" si="37"/>
        <v>0.3</v>
      </c>
      <c r="AA247" s="261">
        <f t="shared" si="37"/>
        <v>0.3</v>
      </c>
      <c r="AB247" s="261">
        <f t="shared" si="37"/>
        <v>0.3</v>
      </c>
      <c r="AC247" s="76"/>
      <c r="AD247" s="76"/>
      <c r="AE247" s="76"/>
      <c r="AF247" s="97">
        <v>1</v>
      </c>
      <c r="AG247" s="97">
        <v>1</v>
      </c>
      <c r="AH247" s="73"/>
      <c r="AI247" s="57"/>
      <c r="AJ247" s="45"/>
      <c r="AK247" s="45"/>
      <c r="AL247" s="45"/>
    </row>
    <row r="248" spans="1:38" outlineLevel="2" x14ac:dyDescent="0.25">
      <c r="A248" s="45"/>
      <c r="B248" s="54"/>
      <c r="C248" s="47">
        <f t="shared" si="35"/>
        <v>3</v>
      </c>
      <c r="D248" s="73"/>
      <c r="E248" s="70"/>
      <c r="F248" s="70" t="s">
        <v>892</v>
      </c>
      <c r="G248" s="73"/>
      <c r="H248" s="76" t="s">
        <v>893</v>
      </c>
      <c r="I248" s="96" t="s">
        <v>891</v>
      </c>
      <c r="J248" s="96"/>
      <c r="K248" s="97">
        <v>0.41</v>
      </c>
      <c r="L248" s="97">
        <v>0.41</v>
      </c>
      <c r="M248" s="97">
        <v>0.57999999999999996</v>
      </c>
      <c r="N248" s="97">
        <v>0.57999999999999996</v>
      </c>
      <c r="O248" s="97">
        <v>0.57999999999999996</v>
      </c>
      <c r="P248" s="97">
        <v>0.57999999999999996</v>
      </c>
      <c r="Q248" s="76"/>
      <c r="R248" s="76" t="s">
        <v>894</v>
      </c>
      <c r="S248" s="76" t="s">
        <v>894</v>
      </c>
      <c r="T248" s="76"/>
      <c r="U248" s="261">
        <f t="shared" si="37"/>
        <v>0.41</v>
      </c>
      <c r="V248" s="261">
        <f t="shared" si="37"/>
        <v>0.41</v>
      </c>
      <c r="W248" s="261">
        <f t="shared" si="37"/>
        <v>0.41</v>
      </c>
      <c r="X248" s="261">
        <f t="shared" si="37"/>
        <v>0.41</v>
      </c>
      <c r="Y248" s="261">
        <f t="shared" si="37"/>
        <v>0.41</v>
      </c>
      <c r="Z248" s="261">
        <f t="shared" si="37"/>
        <v>0.41</v>
      </c>
      <c r="AA248" s="261">
        <f t="shared" si="37"/>
        <v>0.41</v>
      </c>
      <c r="AB248" s="261">
        <f t="shared" si="37"/>
        <v>0.41</v>
      </c>
      <c r="AC248" s="76"/>
      <c r="AD248" s="76"/>
      <c r="AE248" s="76"/>
      <c r="AF248" s="97">
        <v>1</v>
      </c>
      <c r="AG248" s="97">
        <v>1</v>
      </c>
      <c r="AH248" s="73"/>
      <c r="AI248" s="57"/>
      <c r="AJ248" s="45"/>
      <c r="AK248" s="45"/>
      <c r="AL248" s="45"/>
    </row>
    <row r="249" spans="1:38" outlineLevel="2" x14ac:dyDescent="0.25">
      <c r="A249" s="45"/>
      <c r="B249" s="54"/>
      <c r="C249" s="47">
        <f t="shared" si="35"/>
        <v>3</v>
      </c>
      <c r="D249" s="73"/>
      <c r="E249" s="70"/>
      <c r="F249" s="70" t="s">
        <v>895</v>
      </c>
      <c r="G249" s="73"/>
      <c r="H249" s="76" t="s">
        <v>896</v>
      </c>
      <c r="I249" s="96" t="s">
        <v>603</v>
      </c>
      <c r="J249" s="96"/>
      <c r="K249" s="97">
        <v>7.0999999999999994E-2</v>
      </c>
      <c r="L249" s="97">
        <v>7.0999999999999994E-2</v>
      </c>
      <c r="M249" s="97">
        <v>3.5999999999999997E-2</v>
      </c>
      <c r="N249" s="97">
        <v>3.5999999999999997E-2</v>
      </c>
      <c r="O249" s="97">
        <v>3.5999999999999997E-2</v>
      </c>
      <c r="P249" s="97">
        <v>3.5999999999999997E-2</v>
      </c>
      <c r="Q249" s="76"/>
      <c r="R249" s="76" t="s">
        <v>894</v>
      </c>
      <c r="S249" s="76" t="s">
        <v>894</v>
      </c>
      <c r="T249" s="76"/>
      <c r="U249" s="261">
        <f t="shared" si="37"/>
        <v>7.0999999999999994E-2</v>
      </c>
      <c r="V249" s="261">
        <f t="shared" si="37"/>
        <v>7.0999999999999994E-2</v>
      </c>
      <c r="W249" s="261">
        <f t="shared" si="37"/>
        <v>7.0999999999999994E-2</v>
      </c>
      <c r="X249" s="261">
        <f t="shared" si="37"/>
        <v>7.0999999999999994E-2</v>
      </c>
      <c r="Y249" s="261">
        <f t="shared" si="37"/>
        <v>7.0999999999999994E-2</v>
      </c>
      <c r="Z249" s="261">
        <f t="shared" si="37"/>
        <v>7.0999999999999994E-2</v>
      </c>
      <c r="AA249" s="261">
        <f t="shared" si="37"/>
        <v>7.0999999999999994E-2</v>
      </c>
      <c r="AB249" s="261">
        <f t="shared" si="37"/>
        <v>7.0999999999999994E-2</v>
      </c>
      <c r="AC249" s="76"/>
      <c r="AD249" s="76"/>
      <c r="AE249" s="76"/>
      <c r="AF249" s="97">
        <v>1</v>
      </c>
      <c r="AG249" s="97">
        <v>1</v>
      </c>
      <c r="AH249" s="73"/>
      <c r="AI249" s="57"/>
      <c r="AJ249" s="45"/>
      <c r="AK249" s="45"/>
      <c r="AL249" s="45"/>
    </row>
    <row r="250" spans="1:38" outlineLevel="2" x14ac:dyDescent="0.25">
      <c r="A250" s="45"/>
      <c r="B250" s="54"/>
      <c r="C250" s="47">
        <f t="shared" si="35"/>
        <v>3</v>
      </c>
      <c r="D250" s="73"/>
      <c r="E250" s="70"/>
      <c r="F250" s="70" t="s">
        <v>897</v>
      </c>
      <c r="G250" s="73"/>
      <c r="H250" s="76" t="s">
        <v>898</v>
      </c>
      <c r="I250" s="96" t="s">
        <v>646</v>
      </c>
      <c r="J250" s="96"/>
      <c r="K250" s="97">
        <v>4.4999999999999998E-2</v>
      </c>
      <c r="L250" s="97">
        <v>4.4999999999999998E-2</v>
      </c>
      <c r="M250" s="97">
        <v>3.2000000000000001E-2</v>
      </c>
      <c r="N250" s="97">
        <v>3.2000000000000001E-2</v>
      </c>
      <c r="O250" s="97">
        <v>3.2000000000000001E-2</v>
      </c>
      <c r="P250" s="97">
        <v>3.2000000000000001E-2</v>
      </c>
      <c r="Q250" s="76"/>
      <c r="R250" s="76" t="s">
        <v>882</v>
      </c>
      <c r="S250" s="76" t="s">
        <v>894</v>
      </c>
      <c r="T250" s="76"/>
      <c r="U250" s="261">
        <f t="shared" si="37"/>
        <v>4.4999999999999998E-2</v>
      </c>
      <c r="V250" s="261">
        <f t="shared" si="37"/>
        <v>4.4999999999999998E-2</v>
      </c>
      <c r="W250" s="261">
        <f t="shared" si="37"/>
        <v>4.4999999999999998E-2</v>
      </c>
      <c r="X250" s="261">
        <f t="shared" si="37"/>
        <v>4.4999999999999998E-2</v>
      </c>
      <c r="Y250" s="261">
        <f t="shared" si="37"/>
        <v>4.4999999999999998E-2</v>
      </c>
      <c r="Z250" s="261">
        <f t="shared" si="37"/>
        <v>4.4999999999999998E-2</v>
      </c>
      <c r="AA250" s="261">
        <f t="shared" si="37"/>
        <v>4.4999999999999998E-2</v>
      </c>
      <c r="AB250" s="261">
        <f t="shared" si="37"/>
        <v>4.4999999999999998E-2</v>
      </c>
      <c r="AC250" s="76"/>
      <c r="AD250" s="76"/>
      <c r="AE250" s="76"/>
      <c r="AF250" s="97">
        <v>1</v>
      </c>
      <c r="AG250" s="97">
        <v>1</v>
      </c>
      <c r="AH250" s="73"/>
      <c r="AI250" s="57"/>
      <c r="AJ250" s="45"/>
      <c r="AK250" s="45"/>
      <c r="AL250" s="45"/>
    </row>
    <row r="251" spans="1:38" outlineLevel="2" x14ac:dyDescent="0.25">
      <c r="A251" s="45"/>
      <c r="B251" s="54"/>
      <c r="C251" s="47">
        <f t="shared" si="35"/>
        <v>3</v>
      </c>
      <c r="D251" s="73"/>
      <c r="E251" s="70"/>
      <c r="F251" s="70" t="s">
        <v>899</v>
      </c>
      <c r="G251" s="73"/>
      <c r="H251" s="76" t="s">
        <v>900</v>
      </c>
      <c r="I251" s="96" t="s">
        <v>573</v>
      </c>
      <c r="J251" s="96"/>
      <c r="K251" s="97">
        <v>0.7</v>
      </c>
      <c r="L251" s="97">
        <v>0.7</v>
      </c>
      <c r="M251" s="97">
        <v>0.7</v>
      </c>
      <c r="N251" s="97">
        <v>0.7</v>
      </c>
      <c r="O251" s="97">
        <v>0.7</v>
      </c>
      <c r="P251" s="97">
        <v>0.7</v>
      </c>
      <c r="Q251" s="76"/>
      <c r="R251" s="76" t="s">
        <v>748</v>
      </c>
      <c r="S251" s="76" t="s">
        <v>622</v>
      </c>
      <c r="T251" s="76"/>
      <c r="U251" s="261">
        <f t="shared" si="37"/>
        <v>0.7</v>
      </c>
      <c r="V251" s="261">
        <f t="shared" si="37"/>
        <v>0.7</v>
      </c>
      <c r="W251" s="261">
        <f t="shared" si="37"/>
        <v>0.7</v>
      </c>
      <c r="X251" s="261">
        <f t="shared" si="37"/>
        <v>0.7</v>
      </c>
      <c r="Y251" s="261">
        <f t="shared" si="37"/>
        <v>0.7</v>
      </c>
      <c r="Z251" s="261">
        <f t="shared" si="37"/>
        <v>0.7</v>
      </c>
      <c r="AA251" s="261">
        <f t="shared" si="37"/>
        <v>0.7</v>
      </c>
      <c r="AB251" s="261">
        <f t="shared" si="37"/>
        <v>0.7</v>
      </c>
      <c r="AC251" s="76"/>
      <c r="AD251" s="76"/>
      <c r="AE251" s="76"/>
      <c r="AF251" s="97">
        <v>1</v>
      </c>
      <c r="AG251" s="97">
        <v>1</v>
      </c>
      <c r="AH251" s="73"/>
      <c r="AI251" s="57"/>
      <c r="AJ251" s="45"/>
      <c r="AK251" s="45"/>
      <c r="AL251" s="45"/>
    </row>
    <row r="252" spans="1:38" outlineLevel="2" x14ac:dyDescent="0.25">
      <c r="A252" s="45"/>
      <c r="B252" s="54"/>
      <c r="C252" s="47">
        <f t="shared" si="35"/>
        <v>3</v>
      </c>
      <c r="D252" s="73"/>
      <c r="E252" s="70"/>
      <c r="F252" s="70" t="s">
        <v>901</v>
      </c>
      <c r="G252" s="73"/>
      <c r="H252" s="76" t="s">
        <v>902</v>
      </c>
      <c r="I252" s="96" t="s">
        <v>573</v>
      </c>
      <c r="J252" s="96"/>
      <c r="K252" s="97">
        <v>0.01</v>
      </c>
      <c r="L252" s="97">
        <v>0.01</v>
      </c>
      <c r="M252" s="97">
        <v>0.01</v>
      </c>
      <c r="N252" s="97">
        <v>0.01</v>
      </c>
      <c r="O252" s="97">
        <v>0.01</v>
      </c>
      <c r="P252" s="97">
        <v>0.01</v>
      </c>
      <c r="Q252" s="76"/>
      <c r="R252" s="76" t="s">
        <v>748</v>
      </c>
      <c r="S252" s="76" t="s">
        <v>622</v>
      </c>
      <c r="T252" s="76"/>
      <c r="U252" s="261">
        <f t="shared" si="37"/>
        <v>0.01</v>
      </c>
      <c r="V252" s="261">
        <f t="shared" si="37"/>
        <v>0.01</v>
      </c>
      <c r="W252" s="261">
        <f t="shared" si="37"/>
        <v>0.01</v>
      </c>
      <c r="X252" s="261">
        <f t="shared" si="37"/>
        <v>0.01</v>
      </c>
      <c r="Y252" s="261">
        <f t="shared" si="37"/>
        <v>0.01</v>
      </c>
      <c r="Z252" s="261">
        <f t="shared" si="37"/>
        <v>0.01</v>
      </c>
      <c r="AA252" s="261">
        <f t="shared" si="37"/>
        <v>0.01</v>
      </c>
      <c r="AB252" s="261">
        <f t="shared" si="37"/>
        <v>0.01</v>
      </c>
      <c r="AC252" s="76"/>
      <c r="AD252" s="76"/>
      <c r="AE252" s="76"/>
      <c r="AF252" s="97">
        <v>1</v>
      </c>
      <c r="AG252" s="97">
        <v>1</v>
      </c>
      <c r="AH252" s="73"/>
      <c r="AI252" s="57"/>
      <c r="AJ252" s="45"/>
      <c r="AK252" s="45"/>
      <c r="AL252" s="45"/>
    </row>
    <row r="253" spans="1:38" outlineLevel="2" x14ac:dyDescent="0.25">
      <c r="A253" s="45"/>
      <c r="B253" s="54"/>
      <c r="C253" s="47">
        <f t="shared" si="35"/>
        <v>3</v>
      </c>
      <c r="D253" s="73"/>
      <c r="E253" s="70"/>
      <c r="F253" s="70" t="s">
        <v>903</v>
      </c>
      <c r="G253" s="73"/>
      <c r="H253" s="76" t="s">
        <v>902</v>
      </c>
      <c r="I253" s="96" t="s">
        <v>573</v>
      </c>
      <c r="J253" s="96"/>
      <c r="K253" s="97">
        <v>0.1</v>
      </c>
      <c r="L253" s="97">
        <v>0.1</v>
      </c>
      <c r="M253" s="97">
        <v>0.1</v>
      </c>
      <c r="N253" s="97">
        <v>0.1</v>
      </c>
      <c r="O253" s="97">
        <v>0.1</v>
      </c>
      <c r="P253" s="97">
        <v>0.1</v>
      </c>
      <c r="Q253" s="76"/>
      <c r="R253" s="76" t="s">
        <v>748</v>
      </c>
      <c r="S253" s="76" t="s">
        <v>622</v>
      </c>
      <c r="T253" s="76"/>
      <c r="U253" s="261">
        <f t="shared" si="37"/>
        <v>0.1</v>
      </c>
      <c r="V253" s="261">
        <f t="shared" si="37"/>
        <v>0.1</v>
      </c>
      <c r="W253" s="261">
        <f t="shared" si="37"/>
        <v>0.1</v>
      </c>
      <c r="X253" s="261">
        <f t="shared" si="37"/>
        <v>0.1</v>
      </c>
      <c r="Y253" s="261">
        <f t="shared" si="37"/>
        <v>0.1</v>
      </c>
      <c r="Z253" s="261">
        <f t="shared" si="37"/>
        <v>0.1</v>
      </c>
      <c r="AA253" s="261">
        <f t="shared" si="37"/>
        <v>0.1</v>
      </c>
      <c r="AB253" s="261">
        <f t="shared" si="37"/>
        <v>0.1</v>
      </c>
      <c r="AC253" s="76"/>
      <c r="AD253" s="76"/>
      <c r="AE253" s="76"/>
      <c r="AF253" s="97">
        <v>1</v>
      </c>
      <c r="AG253" s="97">
        <v>1</v>
      </c>
      <c r="AH253" s="73"/>
      <c r="AI253" s="57"/>
      <c r="AJ253" s="45"/>
      <c r="AK253" s="45"/>
      <c r="AL253" s="45"/>
    </row>
    <row r="254" spans="1:38" outlineLevel="2" x14ac:dyDescent="0.25">
      <c r="A254" s="45"/>
      <c r="B254" s="54"/>
      <c r="C254" s="47">
        <f t="shared" si="35"/>
        <v>3</v>
      </c>
      <c r="D254" s="73"/>
      <c r="E254" s="70"/>
      <c r="F254" s="70" t="s">
        <v>904</v>
      </c>
      <c r="G254" s="73"/>
      <c r="H254" s="76" t="s">
        <v>905</v>
      </c>
      <c r="I254" s="96" t="s">
        <v>573</v>
      </c>
      <c r="J254" s="96"/>
      <c r="K254" s="97">
        <v>1.6</v>
      </c>
      <c r="L254" s="97">
        <v>1.6</v>
      </c>
      <c r="M254" s="97">
        <v>1.6</v>
      </c>
      <c r="N254" s="97">
        <v>1.6</v>
      </c>
      <c r="O254" s="97">
        <v>1.6</v>
      </c>
      <c r="P254" s="97">
        <v>1.6</v>
      </c>
      <c r="Q254" s="76"/>
      <c r="R254" s="76" t="s">
        <v>748</v>
      </c>
      <c r="S254" s="76" t="s">
        <v>622</v>
      </c>
      <c r="T254" s="76"/>
      <c r="U254" s="261">
        <f t="shared" si="37"/>
        <v>1.6</v>
      </c>
      <c r="V254" s="261">
        <f t="shared" si="37"/>
        <v>1.6</v>
      </c>
      <c r="W254" s="261">
        <f t="shared" si="37"/>
        <v>1.6</v>
      </c>
      <c r="X254" s="261">
        <f t="shared" si="37"/>
        <v>1.6</v>
      </c>
      <c r="Y254" s="261">
        <f t="shared" si="37"/>
        <v>1.6</v>
      </c>
      <c r="Z254" s="261">
        <f t="shared" si="37"/>
        <v>1.6</v>
      </c>
      <c r="AA254" s="261">
        <f t="shared" si="37"/>
        <v>1.6</v>
      </c>
      <c r="AB254" s="261">
        <f t="shared" si="37"/>
        <v>1.6</v>
      </c>
      <c r="AC254" s="76"/>
      <c r="AD254" s="76"/>
      <c r="AE254" s="76"/>
      <c r="AF254" s="97">
        <v>1</v>
      </c>
      <c r="AG254" s="97">
        <v>1</v>
      </c>
      <c r="AH254" s="73"/>
      <c r="AI254" s="57"/>
      <c r="AJ254" s="45"/>
      <c r="AK254" s="45"/>
      <c r="AL254" s="45"/>
    </row>
    <row r="255" spans="1:38" outlineLevel="2" x14ac:dyDescent="0.25">
      <c r="A255" s="45"/>
      <c r="B255" s="54"/>
      <c r="C255" s="47">
        <f t="shared" si="35"/>
        <v>3</v>
      </c>
      <c r="D255" s="73"/>
      <c r="E255" s="70"/>
      <c r="F255" s="70" t="s">
        <v>906</v>
      </c>
      <c r="G255" s="73"/>
      <c r="H255" s="76" t="s">
        <v>907</v>
      </c>
      <c r="I255" s="96" t="s">
        <v>573</v>
      </c>
      <c r="J255" s="96"/>
      <c r="K255" s="97">
        <v>4</v>
      </c>
      <c r="L255" s="97">
        <v>4</v>
      </c>
      <c r="M255" s="97">
        <v>4</v>
      </c>
      <c r="N255" s="97">
        <v>4</v>
      </c>
      <c r="O255" s="97">
        <v>4</v>
      </c>
      <c r="P255" s="97">
        <v>4</v>
      </c>
      <c r="Q255" s="76"/>
      <c r="R255" s="76" t="s">
        <v>748</v>
      </c>
      <c r="S255" s="76" t="s">
        <v>622</v>
      </c>
      <c r="T255" s="76"/>
      <c r="U255" s="261">
        <f t="shared" si="37"/>
        <v>4</v>
      </c>
      <c r="V255" s="261">
        <f t="shared" si="37"/>
        <v>4</v>
      </c>
      <c r="W255" s="261">
        <f t="shared" si="37"/>
        <v>4</v>
      </c>
      <c r="X255" s="261">
        <f t="shared" si="37"/>
        <v>4</v>
      </c>
      <c r="Y255" s="261">
        <f t="shared" si="37"/>
        <v>4</v>
      </c>
      <c r="Z255" s="261">
        <f t="shared" si="37"/>
        <v>4</v>
      </c>
      <c r="AA255" s="261">
        <f t="shared" si="37"/>
        <v>4</v>
      </c>
      <c r="AB255" s="261">
        <f t="shared" si="37"/>
        <v>4</v>
      </c>
      <c r="AC255" s="76"/>
      <c r="AD255" s="76"/>
      <c r="AE255" s="76"/>
      <c r="AF255" s="97">
        <v>1</v>
      </c>
      <c r="AG255" s="97">
        <v>1</v>
      </c>
      <c r="AH255" s="73"/>
      <c r="AI255" s="57"/>
      <c r="AJ255" s="45"/>
      <c r="AK255" s="45"/>
      <c r="AL255" s="45"/>
    </row>
    <row r="256" spans="1:38" outlineLevel="2" x14ac:dyDescent="0.25">
      <c r="A256" s="45"/>
      <c r="B256" s="54"/>
      <c r="C256" s="47">
        <f t="shared" si="35"/>
        <v>3</v>
      </c>
      <c r="D256" s="73"/>
      <c r="E256" s="70"/>
      <c r="F256" s="70" t="s">
        <v>908</v>
      </c>
      <c r="G256" s="73"/>
      <c r="H256" s="76" t="s">
        <v>909</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748</v>
      </c>
      <c r="S256" s="76" t="s">
        <v>622</v>
      </c>
      <c r="T256" s="76"/>
      <c r="U256" s="261">
        <f t="shared" si="37"/>
        <v>8.0000000000000002E-3</v>
      </c>
      <c r="V256" s="261">
        <f t="shared" si="37"/>
        <v>8.0000000000000002E-3</v>
      </c>
      <c r="W256" s="261">
        <f t="shared" si="37"/>
        <v>8.0000000000000002E-3</v>
      </c>
      <c r="X256" s="261">
        <f t="shared" si="37"/>
        <v>8.0000000000000002E-3</v>
      </c>
      <c r="Y256" s="261">
        <f t="shared" si="37"/>
        <v>8.0000000000000002E-3</v>
      </c>
      <c r="Z256" s="261">
        <f t="shared" si="37"/>
        <v>8.0000000000000002E-3</v>
      </c>
      <c r="AA256" s="261">
        <f t="shared" si="37"/>
        <v>8.0000000000000002E-3</v>
      </c>
      <c r="AB256" s="261">
        <f t="shared" si="37"/>
        <v>8.0000000000000002E-3</v>
      </c>
      <c r="AC256" s="76"/>
      <c r="AD256" s="76"/>
      <c r="AE256" s="76"/>
      <c r="AF256" s="97">
        <v>1</v>
      </c>
      <c r="AG256" s="97">
        <v>1</v>
      </c>
      <c r="AH256" s="73"/>
      <c r="AI256" s="57"/>
      <c r="AJ256" s="45"/>
      <c r="AK256" s="45"/>
      <c r="AL256" s="45"/>
    </row>
    <row r="257" spans="1:38" outlineLevel="2" x14ac:dyDescent="0.25">
      <c r="A257" s="45"/>
      <c r="B257" s="54"/>
      <c r="C257" s="47">
        <f t="shared" si="35"/>
        <v>3</v>
      </c>
      <c r="D257" s="73"/>
      <c r="E257" s="70"/>
      <c r="F257" s="70" t="s">
        <v>910</v>
      </c>
      <c r="G257" s="73"/>
      <c r="H257" s="76" t="s">
        <v>909</v>
      </c>
      <c r="I257" s="96" t="s">
        <v>573</v>
      </c>
      <c r="J257" s="96"/>
      <c r="K257" s="97">
        <v>1.2E-2</v>
      </c>
      <c r="L257" s="97">
        <v>1.2E-2</v>
      </c>
      <c r="M257" s="97">
        <v>6.0000000000000001E-3</v>
      </c>
      <c r="N257" s="97">
        <v>6.0000000000000001E-3</v>
      </c>
      <c r="O257" s="97">
        <v>6.0000000000000001E-3</v>
      </c>
      <c r="P257" s="97">
        <v>4.0000000000000001E-3</v>
      </c>
      <c r="Q257" s="76"/>
      <c r="R257" s="76" t="s">
        <v>748</v>
      </c>
      <c r="S257" s="76" t="s">
        <v>622</v>
      </c>
      <c r="T257" s="76"/>
      <c r="U257" s="261">
        <f t="shared" si="37"/>
        <v>1.2E-2</v>
      </c>
      <c r="V257" s="261">
        <f t="shared" si="37"/>
        <v>1.2E-2</v>
      </c>
      <c r="W257" s="261">
        <f t="shared" si="37"/>
        <v>1.2E-2</v>
      </c>
      <c r="X257" s="261">
        <f t="shared" si="37"/>
        <v>1.2E-2</v>
      </c>
      <c r="Y257" s="261">
        <f t="shared" si="37"/>
        <v>1.2E-2</v>
      </c>
      <c r="Z257" s="261">
        <f t="shared" si="37"/>
        <v>1.2E-2</v>
      </c>
      <c r="AA257" s="261">
        <f t="shared" si="37"/>
        <v>1.2E-2</v>
      </c>
      <c r="AB257" s="261">
        <f t="shared" si="37"/>
        <v>1.2E-2</v>
      </c>
      <c r="AC257" s="76"/>
      <c r="AD257" s="76"/>
      <c r="AE257" s="76"/>
      <c r="AF257" s="97">
        <v>1</v>
      </c>
      <c r="AG257" s="97">
        <v>1</v>
      </c>
      <c r="AH257" s="73"/>
      <c r="AI257" s="57"/>
      <c r="AJ257" s="45"/>
      <c r="AK257" s="45"/>
      <c r="AL257" s="45"/>
    </row>
    <row r="258" spans="1:38" outlineLevel="2" x14ac:dyDescent="0.25">
      <c r="A258" s="45"/>
      <c r="B258" s="54"/>
      <c r="C258" s="47">
        <f t="shared" si="35"/>
        <v>3</v>
      </c>
      <c r="D258" s="73"/>
      <c r="E258" s="70"/>
      <c r="F258" s="70" t="s">
        <v>911</v>
      </c>
      <c r="G258" s="73"/>
      <c r="H258" s="76" t="s">
        <v>912</v>
      </c>
      <c r="I258" s="96" t="s">
        <v>573</v>
      </c>
      <c r="J258" s="96"/>
      <c r="K258" s="97">
        <v>3</v>
      </c>
      <c r="L258" s="97">
        <v>3</v>
      </c>
      <c r="M258" s="97">
        <v>3</v>
      </c>
      <c r="N258" s="97">
        <v>3</v>
      </c>
      <c r="O258" s="97">
        <v>3</v>
      </c>
      <c r="P258" s="97">
        <v>3</v>
      </c>
      <c r="Q258" s="76"/>
      <c r="R258" s="76" t="s">
        <v>748</v>
      </c>
      <c r="S258" s="76" t="s">
        <v>622</v>
      </c>
      <c r="T258" s="76"/>
      <c r="U258" s="261">
        <f t="shared" si="37"/>
        <v>3</v>
      </c>
      <c r="V258" s="261">
        <f t="shared" si="37"/>
        <v>3</v>
      </c>
      <c r="W258" s="261">
        <f t="shared" si="37"/>
        <v>3</v>
      </c>
      <c r="X258" s="261">
        <f t="shared" si="37"/>
        <v>3</v>
      </c>
      <c r="Y258" s="261">
        <f t="shared" si="37"/>
        <v>3</v>
      </c>
      <c r="Z258" s="261">
        <f t="shared" si="37"/>
        <v>3</v>
      </c>
      <c r="AA258" s="261">
        <f t="shared" si="37"/>
        <v>3</v>
      </c>
      <c r="AB258" s="261">
        <f t="shared" si="37"/>
        <v>3</v>
      </c>
      <c r="AC258" s="76"/>
      <c r="AD258" s="76"/>
      <c r="AE258" s="76"/>
      <c r="AF258" s="97">
        <v>1</v>
      </c>
      <c r="AG258" s="97">
        <v>1</v>
      </c>
      <c r="AH258" s="73"/>
      <c r="AI258" s="57"/>
      <c r="AJ258" s="45"/>
      <c r="AK258" s="45"/>
      <c r="AL258" s="45"/>
    </row>
    <row r="259" spans="1:38" outlineLevel="2" x14ac:dyDescent="0.25">
      <c r="A259" s="45"/>
      <c r="B259" s="54"/>
      <c r="C259" s="47">
        <f t="shared" si="35"/>
        <v>3</v>
      </c>
      <c r="D259" s="73"/>
      <c r="E259" s="70"/>
      <c r="F259" s="70" t="s">
        <v>913</v>
      </c>
      <c r="G259" s="73"/>
      <c r="H259" s="76" t="s">
        <v>912</v>
      </c>
      <c r="I259" s="96" t="s">
        <v>573</v>
      </c>
      <c r="J259" s="96"/>
      <c r="K259" s="97">
        <v>0.6</v>
      </c>
      <c r="L259" s="97">
        <v>0.6</v>
      </c>
      <c r="M259" s="97">
        <v>0.6</v>
      </c>
      <c r="N259" s="97">
        <v>0.6</v>
      </c>
      <c r="O259" s="97">
        <v>0.6</v>
      </c>
      <c r="P259" s="97">
        <v>0.6</v>
      </c>
      <c r="Q259" s="76"/>
      <c r="R259" s="76" t="s">
        <v>914</v>
      </c>
      <c r="S259" s="76" t="s">
        <v>622</v>
      </c>
      <c r="T259" s="76"/>
      <c r="U259" s="261">
        <f t="shared" si="37"/>
        <v>0.6</v>
      </c>
      <c r="V259" s="261">
        <f t="shared" si="37"/>
        <v>0.6</v>
      </c>
      <c r="W259" s="261">
        <f t="shared" si="37"/>
        <v>0.6</v>
      </c>
      <c r="X259" s="261">
        <f t="shared" si="37"/>
        <v>0.6</v>
      </c>
      <c r="Y259" s="261">
        <f t="shared" si="37"/>
        <v>0.6</v>
      </c>
      <c r="Z259" s="261">
        <f t="shared" si="37"/>
        <v>0.6</v>
      </c>
      <c r="AA259" s="261">
        <f t="shared" si="37"/>
        <v>0.6</v>
      </c>
      <c r="AB259" s="261">
        <f t="shared" si="37"/>
        <v>0.6</v>
      </c>
      <c r="AC259" s="76"/>
      <c r="AD259" s="76"/>
      <c r="AE259" s="76"/>
      <c r="AF259" s="97">
        <v>1</v>
      </c>
      <c r="AG259" s="97">
        <v>1</v>
      </c>
      <c r="AH259" s="73"/>
      <c r="AI259" s="57"/>
      <c r="AJ259" s="45"/>
      <c r="AK259" s="45"/>
      <c r="AL259" s="45"/>
    </row>
    <row r="260" spans="1:38" outlineLevel="2" x14ac:dyDescent="0.25">
      <c r="A260" s="45"/>
      <c r="B260" s="54"/>
      <c r="C260" s="47">
        <f t="shared" si="35"/>
        <v>3</v>
      </c>
      <c r="D260" s="73"/>
      <c r="E260" s="70"/>
      <c r="F260" s="70" t="s">
        <v>915</v>
      </c>
      <c r="G260" s="73"/>
      <c r="H260" s="76" t="s">
        <v>916</v>
      </c>
      <c r="I260" s="96" t="s">
        <v>573</v>
      </c>
      <c r="J260" s="96"/>
      <c r="K260" s="97">
        <v>0.17</v>
      </c>
      <c r="L260" s="97">
        <v>0.17</v>
      </c>
      <c r="M260" s="97">
        <v>0.13</v>
      </c>
      <c r="N260" s="97">
        <v>0.13</v>
      </c>
      <c r="O260" s="97">
        <v>0.13</v>
      </c>
      <c r="P260" s="97">
        <v>0.13</v>
      </c>
      <c r="Q260" s="76"/>
      <c r="R260" s="76" t="s">
        <v>917</v>
      </c>
      <c r="S260" s="76"/>
      <c r="T260" s="76"/>
      <c r="U260" s="261">
        <f t="shared" si="37"/>
        <v>0.17</v>
      </c>
      <c r="V260" s="261">
        <f t="shared" si="37"/>
        <v>0.17</v>
      </c>
      <c r="W260" s="261">
        <f t="shared" si="37"/>
        <v>0.17</v>
      </c>
      <c r="X260" s="261">
        <f t="shared" si="37"/>
        <v>0.17</v>
      </c>
      <c r="Y260" s="261">
        <f t="shared" si="37"/>
        <v>0.17</v>
      </c>
      <c r="Z260" s="261">
        <f t="shared" si="37"/>
        <v>0.17</v>
      </c>
      <c r="AA260" s="261">
        <f t="shared" si="37"/>
        <v>0.17</v>
      </c>
      <c r="AB260" s="261">
        <f t="shared" si="37"/>
        <v>0.17</v>
      </c>
      <c r="AC260" s="76"/>
      <c r="AD260" s="76"/>
      <c r="AE260" s="76"/>
      <c r="AF260" s="97">
        <v>1</v>
      </c>
      <c r="AG260" s="97">
        <v>1</v>
      </c>
      <c r="AH260" s="73"/>
      <c r="AI260" s="57"/>
      <c r="AJ260" s="45"/>
      <c r="AK260" s="45"/>
      <c r="AL260" s="45"/>
    </row>
    <row r="261" spans="1:38" outlineLevel="1" x14ac:dyDescent="0.25">
      <c r="A261" s="45"/>
      <c r="B261" s="54"/>
      <c r="C261" s="47">
        <f>INT($C$29)+1</f>
        <v>2</v>
      </c>
      <c r="D261" s="73"/>
      <c r="E261" s="70"/>
      <c r="F261" s="264" t="s">
        <v>497</v>
      </c>
      <c r="G261" s="73"/>
      <c r="H261" s="254" t="s">
        <v>918</v>
      </c>
      <c r="I261" s="96"/>
      <c r="J261" s="96" t="s">
        <v>591</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47">
        <f>INT($C$29)+3</f>
        <v>4</v>
      </c>
      <c r="D262" s="73"/>
      <c r="E262" s="70" t="s">
        <v>919</v>
      </c>
      <c r="F262" s="70" t="s">
        <v>920</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outlineLevel="2" x14ac:dyDescent="0.25">
      <c r="A263" s="45"/>
      <c r="B263" s="54"/>
      <c r="C263" s="47">
        <f t="shared" ref="C263:C275" si="38">INT($C$29)+2</f>
        <v>3</v>
      </c>
      <c r="D263" s="73"/>
      <c r="E263" s="70"/>
      <c r="F263" s="70" t="s">
        <v>921</v>
      </c>
      <c r="G263" s="73"/>
      <c r="H263" s="76" t="s">
        <v>2345</v>
      </c>
      <c r="I263" s="96" t="s">
        <v>922</v>
      </c>
      <c r="J263" s="96"/>
      <c r="K263" s="97">
        <f>23*0.85</f>
        <v>19.55</v>
      </c>
      <c r="L263" s="97">
        <f>22*0.85</f>
        <v>18.7</v>
      </c>
      <c r="M263" s="76"/>
      <c r="N263" s="76"/>
      <c r="O263" s="76"/>
      <c r="P263" s="76"/>
      <c r="Q263" s="76"/>
      <c r="R263" s="76" t="s">
        <v>923</v>
      </c>
      <c r="S263" s="76"/>
      <c r="T263" s="76"/>
      <c r="U263" s="261">
        <f t="shared" ref="U263:AB264" si="39">INDEX($K263:$Q263,1,U$43)</f>
        <v>19.55</v>
      </c>
      <c r="V263" s="261">
        <f t="shared" si="39"/>
        <v>19.55</v>
      </c>
      <c r="W263" s="261">
        <f t="shared" si="39"/>
        <v>19.55</v>
      </c>
      <c r="X263" s="261">
        <f t="shared" si="39"/>
        <v>18.7</v>
      </c>
      <c r="Y263" s="261">
        <f t="shared" si="39"/>
        <v>18.7</v>
      </c>
      <c r="Z263" s="261">
        <f t="shared" si="39"/>
        <v>18.7</v>
      </c>
      <c r="AA263" s="261">
        <f t="shared" si="39"/>
        <v>18.7</v>
      </c>
      <c r="AB263" s="261">
        <f t="shared" si="39"/>
        <v>18.7</v>
      </c>
      <c r="AC263" s="76"/>
      <c r="AD263" s="76"/>
      <c r="AE263" s="76"/>
      <c r="AF263" s="97">
        <v>1</v>
      </c>
      <c r="AG263" s="97">
        <v>1</v>
      </c>
      <c r="AH263" s="73"/>
      <c r="AI263" s="57"/>
      <c r="AJ263" s="45"/>
      <c r="AK263" s="45"/>
      <c r="AL263" s="45"/>
    </row>
    <row r="264" spans="1:38" outlineLevel="2" x14ac:dyDescent="0.25">
      <c r="A264" s="45"/>
      <c r="B264" s="54"/>
      <c r="C264" s="47">
        <f t="shared" si="38"/>
        <v>3</v>
      </c>
      <c r="D264" s="73"/>
      <c r="E264" s="70"/>
      <c r="F264" s="70" t="s">
        <v>924</v>
      </c>
      <c r="G264" s="73"/>
      <c r="H264" s="76" t="s">
        <v>925</v>
      </c>
      <c r="I264" s="96" t="s">
        <v>926</v>
      </c>
      <c r="J264" s="96"/>
      <c r="K264" s="97">
        <v>4.0000000000000001E-3</v>
      </c>
      <c r="L264" s="97">
        <v>4.0000000000000001E-3</v>
      </c>
      <c r="M264" s="76"/>
      <c r="N264" s="76"/>
      <c r="O264" s="76"/>
      <c r="P264" s="76"/>
      <c r="Q264" s="76"/>
      <c r="R264" s="76" t="s">
        <v>584</v>
      </c>
      <c r="S264" s="76"/>
      <c r="T264" s="76"/>
      <c r="U264" s="261">
        <f t="shared" si="39"/>
        <v>4.0000000000000001E-3</v>
      </c>
      <c r="V264" s="261">
        <f t="shared" si="39"/>
        <v>4.0000000000000001E-3</v>
      </c>
      <c r="W264" s="261">
        <f t="shared" si="39"/>
        <v>4.0000000000000001E-3</v>
      </c>
      <c r="X264" s="261">
        <f t="shared" si="39"/>
        <v>4.0000000000000001E-3</v>
      </c>
      <c r="Y264" s="261">
        <f t="shared" si="39"/>
        <v>4.0000000000000001E-3</v>
      </c>
      <c r="Z264" s="261">
        <f t="shared" si="39"/>
        <v>4.0000000000000001E-3</v>
      </c>
      <c r="AA264" s="261">
        <f t="shared" si="39"/>
        <v>4.0000000000000001E-3</v>
      </c>
      <c r="AB264" s="261">
        <f t="shared" si="39"/>
        <v>4.0000000000000001E-3</v>
      </c>
      <c r="AC264" s="76"/>
      <c r="AD264" s="76"/>
      <c r="AE264" s="76"/>
      <c r="AF264" s="97">
        <v>1</v>
      </c>
      <c r="AG264" s="97">
        <v>1</v>
      </c>
      <c r="AH264" s="73"/>
      <c r="AI264" s="57"/>
      <c r="AJ264" s="45"/>
      <c r="AK264" s="45"/>
      <c r="AL264" s="45"/>
    </row>
    <row r="265" spans="1:38" outlineLevel="2" x14ac:dyDescent="0.25">
      <c r="A265" s="45"/>
      <c r="B265" s="54"/>
      <c r="C265" s="47">
        <f t="shared" si="38"/>
        <v>3</v>
      </c>
      <c r="D265" s="73"/>
      <c r="E265" s="70"/>
      <c r="F265" s="70" t="s">
        <v>927</v>
      </c>
      <c r="G265" s="73"/>
      <c r="H265" s="76" t="s">
        <v>2346</v>
      </c>
      <c r="I265" s="96" t="s">
        <v>646</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2319</v>
      </c>
      <c r="AE265" s="76"/>
      <c r="AF265" s="97">
        <v>1</v>
      </c>
      <c r="AG265" s="97">
        <v>1</v>
      </c>
      <c r="AH265" s="73"/>
      <c r="AI265" s="57"/>
      <c r="AJ265" s="45"/>
      <c r="AK265" s="45"/>
      <c r="AL265" s="45"/>
    </row>
    <row r="266" spans="1:38" outlineLevel="2" x14ac:dyDescent="0.25">
      <c r="A266" s="45"/>
      <c r="B266" s="54"/>
      <c r="C266" s="47">
        <f t="shared" si="38"/>
        <v>3</v>
      </c>
      <c r="D266" s="73"/>
      <c r="E266" s="70"/>
      <c r="F266" s="70" t="s">
        <v>928</v>
      </c>
      <c r="G266" s="73"/>
      <c r="H266" s="76" t="s">
        <v>929</v>
      </c>
      <c r="I266" s="96" t="s">
        <v>646</v>
      </c>
      <c r="J266" s="96"/>
      <c r="K266" s="97">
        <v>0.04</v>
      </c>
      <c r="L266" s="97">
        <v>0.04</v>
      </c>
      <c r="M266" s="76"/>
      <c r="N266" s="76"/>
      <c r="O266" s="76"/>
      <c r="P266" s="76"/>
      <c r="Q266" s="76"/>
      <c r="R266" s="76" t="s">
        <v>930</v>
      </c>
      <c r="S266" s="76"/>
      <c r="T266" s="76"/>
      <c r="U266" s="261">
        <f t="shared" ref="U266:AB267" si="40">INDEX($K266:$Q266,1,U$43)</f>
        <v>0.04</v>
      </c>
      <c r="V266" s="261">
        <f t="shared" si="40"/>
        <v>0.04</v>
      </c>
      <c r="W266" s="261">
        <f t="shared" si="40"/>
        <v>0.04</v>
      </c>
      <c r="X266" s="261">
        <f t="shared" si="40"/>
        <v>0.04</v>
      </c>
      <c r="Y266" s="261">
        <f t="shared" si="40"/>
        <v>0.04</v>
      </c>
      <c r="Z266" s="261">
        <f t="shared" si="40"/>
        <v>0.04</v>
      </c>
      <c r="AA266" s="261">
        <f t="shared" si="40"/>
        <v>0.04</v>
      </c>
      <c r="AB266" s="261">
        <f t="shared" si="40"/>
        <v>0.04</v>
      </c>
      <c r="AC266" s="76"/>
      <c r="AD266" s="76"/>
      <c r="AE266" s="76"/>
      <c r="AF266" s="97">
        <v>1</v>
      </c>
      <c r="AG266" s="97">
        <v>1</v>
      </c>
      <c r="AH266" s="73"/>
      <c r="AI266" s="57"/>
      <c r="AJ266" s="45"/>
      <c r="AK266" s="45"/>
      <c r="AL266" s="45"/>
    </row>
    <row r="267" spans="1:38" outlineLevel="2" x14ac:dyDescent="0.25">
      <c r="A267" s="45"/>
      <c r="B267" s="54"/>
      <c r="C267" s="47">
        <f t="shared" si="38"/>
        <v>3</v>
      </c>
      <c r="D267" s="73"/>
      <c r="E267" s="70"/>
      <c r="F267" s="70" t="s">
        <v>931</v>
      </c>
      <c r="G267" s="73"/>
      <c r="H267" s="76" t="s">
        <v>932</v>
      </c>
      <c r="I267" s="96" t="s">
        <v>601</v>
      </c>
      <c r="J267" s="96"/>
      <c r="K267" s="97">
        <v>0.25</v>
      </c>
      <c r="L267" s="97">
        <v>0.25</v>
      </c>
      <c r="M267" s="76"/>
      <c r="N267" s="76"/>
      <c r="O267" s="76"/>
      <c r="P267" s="76"/>
      <c r="Q267" s="76"/>
      <c r="R267" s="76" t="s">
        <v>933</v>
      </c>
      <c r="S267" s="76"/>
      <c r="T267" s="76"/>
      <c r="U267" s="261">
        <f t="shared" si="40"/>
        <v>0.25</v>
      </c>
      <c r="V267" s="261">
        <f t="shared" si="40"/>
        <v>0.25</v>
      </c>
      <c r="W267" s="261">
        <f t="shared" si="40"/>
        <v>0.25</v>
      </c>
      <c r="X267" s="261">
        <f t="shared" si="40"/>
        <v>0.25</v>
      </c>
      <c r="Y267" s="261">
        <f t="shared" si="40"/>
        <v>0.25</v>
      </c>
      <c r="Z267" s="261">
        <f t="shared" si="40"/>
        <v>0.25</v>
      </c>
      <c r="AA267" s="261">
        <f t="shared" si="40"/>
        <v>0.25</v>
      </c>
      <c r="AB267" s="261">
        <f t="shared" si="40"/>
        <v>0.25</v>
      </c>
      <c r="AC267" s="76"/>
      <c r="AD267" s="76"/>
      <c r="AE267" s="76"/>
      <c r="AF267" s="97">
        <v>1</v>
      </c>
      <c r="AG267" s="97">
        <v>1</v>
      </c>
      <c r="AH267" s="73"/>
      <c r="AI267" s="57"/>
      <c r="AJ267" s="45"/>
      <c r="AK267" s="45"/>
      <c r="AL267" s="45"/>
    </row>
    <row r="268" spans="1:38" outlineLevel="2" x14ac:dyDescent="0.25">
      <c r="A268" s="45"/>
      <c r="B268" s="54"/>
      <c r="C268" s="47">
        <f t="shared" si="38"/>
        <v>3</v>
      </c>
      <c r="D268" s="73"/>
      <c r="E268" s="70"/>
      <c r="F268" s="70" t="s">
        <v>934</v>
      </c>
      <c r="G268" s="73"/>
      <c r="H268" s="76" t="s">
        <v>935</v>
      </c>
      <c r="I268" s="96" t="s">
        <v>936</v>
      </c>
      <c r="J268" s="96"/>
      <c r="K268" s="76"/>
      <c r="L268" s="76"/>
      <c r="M268" s="76"/>
      <c r="N268" s="76"/>
      <c r="O268" s="76"/>
      <c r="P268" s="76"/>
      <c r="Q268" s="76"/>
      <c r="R268" s="76" t="s">
        <v>937</v>
      </c>
      <c r="S268" s="76"/>
      <c r="T268" s="76"/>
      <c r="U268" s="97">
        <v>0.03</v>
      </c>
      <c r="V268" s="97">
        <v>0.03</v>
      </c>
      <c r="W268" s="97">
        <v>0.03</v>
      </c>
      <c r="X268" s="97">
        <v>0.2</v>
      </c>
      <c r="Y268" s="97">
        <v>0.06</v>
      </c>
      <c r="Z268" s="97">
        <v>0.06</v>
      </c>
      <c r="AA268" s="97">
        <v>0.11</v>
      </c>
      <c r="AB268" s="97">
        <v>0.11</v>
      </c>
      <c r="AC268" s="76"/>
      <c r="AD268" s="97" t="s">
        <v>937</v>
      </c>
      <c r="AE268" s="76"/>
      <c r="AF268" s="97">
        <v>1</v>
      </c>
      <c r="AG268" s="97">
        <v>1</v>
      </c>
      <c r="AH268" s="73"/>
      <c r="AI268" s="57"/>
      <c r="AJ268" s="45"/>
      <c r="AK268" s="45"/>
      <c r="AL268" s="45"/>
    </row>
    <row r="269" spans="1:38" outlineLevel="2" x14ac:dyDescent="0.25">
      <c r="A269" s="45"/>
      <c r="B269" s="54"/>
      <c r="C269" s="47">
        <f t="shared" si="38"/>
        <v>3</v>
      </c>
      <c r="D269" s="73"/>
      <c r="E269" s="70"/>
      <c r="F269" s="70" t="s">
        <v>938</v>
      </c>
      <c r="G269" s="73"/>
      <c r="H269" s="76" t="s">
        <v>939</v>
      </c>
      <c r="I269" s="96" t="s">
        <v>596</v>
      </c>
      <c r="J269" s="96"/>
      <c r="K269" s="97">
        <v>1.35</v>
      </c>
      <c r="L269" s="97">
        <v>1.35</v>
      </c>
      <c r="M269" s="76"/>
      <c r="N269" s="76"/>
      <c r="O269" s="76"/>
      <c r="P269" s="76"/>
      <c r="Q269" s="76"/>
      <c r="R269" s="76" t="s">
        <v>940</v>
      </c>
      <c r="S269" s="76"/>
      <c r="T269" s="76"/>
      <c r="U269" s="261">
        <f t="shared" ref="U269:AB272" si="41">INDEX($K269:$Q269,1,U$43)</f>
        <v>1.35</v>
      </c>
      <c r="V269" s="261">
        <f t="shared" si="41"/>
        <v>1.35</v>
      </c>
      <c r="W269" s="261">
        <f t="shared" si="41"/>
        <v>1.35</v>
      </c>
      <c r="X269" s="261">
        <f t="shared" si="41"/>
        <v>1.35</v>
      </c>
      <c r="Y269" s="261">
        <f t="shared" si="41"/>
        <v>1.35</v>
      </c>
      <c r="Z269" s="261">
        <f t="shared" si="41"/>
        <v>1.35</v>
      </c>
      <c r="AA269" s="261">
        <f t="shared" si="41"/>
        <v>1.35</v>
      </c>
      <c r="AB269" s="261">
        <f t="shared" si="41"/>
        <v>1.35</v>
      </c>
      <c r="AC269" s="76"/>
      <c r="AD269" s="76"/>
      <c r="AE269" s="76"/>
      <c r="AF269" s="97">
        <v>1</v>
      </c>
      <c r="AG269" s="97">
        <v>1</v>
      </c>
      <c r="AH269" s="73"/>
      <c r="AI269" s="57"/>
      <c r="AJ269" s="45"/>
      <c r="AK269" s="45"/>
      <c r="AL269" s="45"/>
    </row>
    <row r="270" spans="1:38" outlineLevel="2" x14ac:dyDescent="0.25">
      <c r="A270" s="45"/>
      <c r="B270" s="54"/>
      <c r="C270" s="47">
        <f t="shared" si="38"/>
        <v>3</v>
      </c>
      <c r="D270" s="73"/>
      <c r="E270" s="70"/>
      <c r="F270" s="70" t="s">
        <v>941</v>
      </c>
      <c r="G270" s="73"/>
      <c r="H270" s="76" t="s">
        <v>942</v>
      </c>
      <c r="I270" s="96" t="s">
        <v>699</v>
      </c>
      <c r="J270" s="96"/>
      <c r="K270" s="97">
        <v>1.6E-2</v>
      </c>
      <c r="L270" s="97">
        <v>1.6E-2</v>
      </c>
      <c r="M270" s="76"/>
      <c r="N270" s="76"/>
      <c r="O270" s="76"/>
      <c r="P270" s="76"/>
      <c r="Q270" s="76"/>
      <c r="R270" s="76" t="s">
        <v>943</v>
      </c>
      <c r="S270" s="76"/>
      <c r="T270" s="76"/>
      <c r="U270" s="261">
        <f t="shared" si="41"/>
        <v>1.6E-2</v>
      </c>
      <c r="V270" s="261">
        <f t="shared" si="41"/>
        <v>1.6E-2</v>
      </c>
      <c r="W270" s="261">
        <f t="shared" si="41"/>
        <v>1.6E-2</v>
      </c>
      <c r="X270" s="261">
        <f t="shared" si="41"/>
        <v>1.6E-2</v>
      </c>
      <c r="Y270" s="261">
        <f t="shared" si="41"/>
        <v>1.6E-2</v>
      </c>
      <c r="Z270" s="261">
        <f t="shared" si="41"/>
        <v>1.6E-2</v>
      </c>
      <c r="AA270" s="261">
        <f t="shared" si="41"/>
        <v>1.6E-2</v>
      </c>
      <c r="AB270" s="261">
        <f t="shared" si="41"/>
        <v>1.6E-2</v>
      </c>
      <c r="AC270" s="76"/>
      <c r="AD270" s="76"/>
      <c r="AE270" s="76"/>
      <c r="AF270" s="97">
        <v>1</v>
      </c>
      <c r="AG270" s="97">
        <v>1</v>
      </c>
      <c r="AH270" s="73"/>
      <c r="AI270" s="57"/>
      <c r="AJ270" s="45"/>
      <c r="AK270" s="45"/>
      <c r="AL270" s="45"/>
    </row>
    <row r="271" spans="1:38" outlineLevel="2" x14ac:dyDescent="0.25">
      <c r="A271" s="45"/>
      <c r="B271" s="54"/>
      <c r="C271" s="47">
        <f t="shared" si="38"/>
        <v>3</v>
      </c>
      <c r="D271" s="73"/>
      <c r="E271" s="70"/>
      <c r="F271" s="70" t="s">
        <v>944</v>
      </c>
      <c r="G271" s="73"/>
      <c r="H271" s="76" t="s">
        <v>945</v>
      </c>
      <c r="I271" s="96" t="s">
        <v>646</v>
      </c>
      <c r="J271" s="96"/>
      <c r="K271" s="97">
        <v>1</v>
      </c>
      <c r="L271" s="97">
        <v>1</v>
      </c>
      <c r="M271" s="76"/>
      <c r="N271" s="76"/>
      <c r="O271" s="76"/>
      <c r="P271" s="76"/>
      <c r="Q271" s="76"/>
      <c r="R271" s="76" t="s">
        <v>659</v>
      </c>
      <c r="S271" s="76"/>
      <c r="T271" s="76"/>
      <c r="U271" s="261">
        <f t="shared" si="41"/>
        <v>1</v>
      </c>
      <c r="V271" s="261">
        <f t="shared" si="41"/>
        <v>1</v>
      </c>
      <c r="W271" s="261">
        <f t="shared" si="41"/>
        <v>1</v>
      </c>
      <c r="X271" s="261">
        <f t="shared" si="41"/>
        <v>1</v>
      </c>
      <c r="Y271" s="261">
        <f t="shared" si="41"/>
        <v>1</v>
      </c>
      <c r="Z271" s="261">
        <f t="shared" si="41"/>
        <v>1</v>
      </c>
      <c r="AA271" s="261">
        <f t="shared" si="41"/>
        <v>1</v>
      </c>
      <c r="AB271" s="261">
        <f t="shared" si="41"/>
        <v>1</v>
      </c>
      <c r="AC271" s="76"/>
      <c r="AD271" s="76"/>
      <c r="AE271" s="76"/>
      <c r="AF271" s="97">
        <v>1</v>
      </c>
      <c r="AG271" s="97">
        <v>1</v>
      </c>
      <c r="AH271" s="73"/>
      <c r="AI271" s="57"/>
      <c r="AJ271" s="45"/>
      <c r="AK271" s="45"/>
      <c r="AL271" s="45"/>
    </row>
    <row r="272" spans="1:38" outlineLevel="2" x14ac:dyDescent="0.25">
      <c r="A272" s="45"/>
      <c r="B272" s="54"/>
      <c r="C272" s="47">
        <f t="shared" si="38"/>
        <v>3</v>
      </c>
      <c r="D272" s="73"/>
      <c r="E272" s="70"/>
      <c r="F272" s="70" t="s">
        <v>946</v>
      </c>
      <c r="G272" s="73"/>
      <c r="H272" s="76" t="s">
        <v>947</v>
      </c>
      <c r="I272" s="96" t="s">
        <v>948</v>
      </c>
      <c r="J272" s="96"/>
      <c r="K272" s="97">
        <v>1350</v>
      </c>
      <c r="L272" s="97">
        <v>1350</v>
      </c>
      <c r="M272" s="76"/>
      <c r="N272" s="76"/>
      <c r="O272" s="76"/>
      <c r="P272" s="76"/>
      <c r="Q272" s="76"/>
      <c r="R272" s="76"/>
      <c r="S272" s="76"/>
      <c r="T272" s="76"/>
      <c r="U272" s="261">
        <f t="shared" si="41"/>
        <v>1350</v>
      </c>
      <c r="V272" s="261">
        <f t="shared" si="41"/>
        <v>1350</v>
      </c>
      <c r="W272" s="261">
        <f t="shared" si="41"/>
        <v>1350</v>
      </c>
      <c r="X272" s="261">
        <f t="shared" si="41"/>
        <v>1350</v>
      </c>
      <c r="Y272" s="261">
        <f t="shared" si="41"/>
        <v>1350</v>
      </c>
      <c r="Z272" s="261">
        <f t="shared" si="41"/>
        <v>1350</v>
      </c>
      <c r="AA272" s="261">
        <f t="shared" si="41"/>
        <v>1350</v>
      </c>
      <c r="AB272" s="261">
        <f t="shared" si="41"/>
        <v>1350</v>
      </c>
      <c r="AC272" s="76"/>
      <c r="AD272" s="76"/>
      <c r="AE272" s="76"/>
      <c r="AF272" s="97">
        <v>1</v>
      </c>
      <c r="AG272" s="97">
        <v>1</v>
      </c>
      <c r="AH272" s="73"/>
      <c r="AI272" s="57"/>
      <c r="AJ272" s="45"/>
      <c r="AK272" s="45"/>
      <c r="AL272" s="45"/>
    </row>
    <row r="273" spans="1:38" outlineLevel="2" x14ac:dyDescent="0.25">
      <c r="A273" s="45"/>
      <c r="B273" s="54"/>
      <c r="C273" s="47">
        <f t="shared" si="38"/>
        <v>3</v>
      </c>
      <c r="D273" s="73"/>
      <c r="E273" s="70"/>
      <c r="F273" s="70" t="s">
        <v>949</v>
      </c>
      <c r="G273" s="73"/>
      <c r="H273" s="76" t="s">
        <v>950</v>
      </c>
      <c r="I273" s="96" t="s">
        <v>951</v>
      </c>
      <c r="J273" s="96"/>
      <c r="K273" s="76"/>
      <c r="L273" s="76"/>
      <c r="M273" s="76"/>
      <c r="N273" s="76"/>
      <c r="O273" s="76"/>
      <c r="P273" s="76"/>
      <c r="Q273" s="76"/>
      <c r="R273" s="76"/>
      <c r="S273" s="76"/>
      <c r="T273" s="76"/>
      <c r="U273" s="97">
        <v>60000000</v>
      </c>
      <c r="V273" s="97">
        <v>60000000</v>
      </c>
      <c r="W273" s="97">
        <v>60000000</v>
      </c>
      <c r="X273" s="97">
        <f t="shared" ref="X273:AB275" si="42">W273</f>
        <v>60000000</v>
      </c>
      <c r="Y273" s="263">
        <f t="shared" si="42"/>
        <v>60000000</v>
      </c>
      <c r="Z273" s="263">
        <f t="shared" si="42"/>
        <v>60000000</v>
      </c>
      <c r="AA273" s="263">
        <f t="shared" si="42"/>
        <v>60000000</v>
      </c>
      <c r="AB273" s="97">
        <f>U273*(51.8-2*(51.8-31.5))/51.8</f>
        <v>12972972.972972976</v>
      </c>
      <c r="AC273" s="76"/>
      <c r="AD273" s="97"/>
      <c r="AE273" s="76"/>
      <c r="AF273" s="97">
        <v>1</v>
      </c>
      <c r="AG273" s="97">
        <v>1</v>
      </c>
      <c r="AH273" s="73"/>
      <c r="AI273" s="57"/>
      <c r="AJ273" s="45"/>
      <c r="AK273" s="45"/>
      <c r="AL273" s="45"/>
    </row>
    <row r="274" spans="1:38" outlineLevel="2" x14ac:dyDescent="0.25">
      <c r="A274" s="45"/>
      <c r="B274" s="54"/>
      <c r="C274" s="47">
        <f t="shared" si="38"/>
        <v>3</v>
      </c>
      <c r="D274" s="73"/>
      <c r="E274" s="70"/>
      <c r="F274" s="70" t="s">
        <v>952</v>
      </c>
      <c r="G274" s="73"/>
      <c r="H274" s="76" t="s">
        <v>2435</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2"/>
        <v>2.5000000000000001E-2</v>
      </c>
      <c r="Y274" s="263">
        <f t="shared" si="42"/>
        <v>2.5000000000000001E-2</v>
      </c>
      <c r="Z274" s="263">
        <f t="shared" si="42"/>
        <v>2.5000000000000001E-2</v>
      </c>
      <c r="AA274" s="263">
        <f t="shared" si="42"/>
        <v>2.5000000000000001E-2</v>
      </c>
      <c r="AB274" s="263">
        <f t="shared" si="42"/>
        <v>2.5000000000000001E-2</v>
      </c>
      <c r="AC274" s="76"/>
      <c r="AD274" s="97" t="s">
        <v>2436</v>
      </c>
      <c r="AE274" s="76"/>
      <c r="AF274" s="97">
        <v>1</v>
      </c>
      <c r="AG274" s="97">
        <v>1</v>
      </c>
      <c r="AH274" s="73"/>
      <c r="AI274" s="57"/>
      <c r="AJ274" s="45"/>
      <c r="AK274" s="45"/>
      <c r="AL274" s="45"/>
    </row>
    <row r="275" spans="1:38" outlineLevel="2" x14ac:dyDescent="0.25">
      <c r="A275" s="45"/>
      <c r="B275" s="54"/>
      <c r="C275" s="47">
        <f t="shared" si="38"/>
        <v>3</v>
      </c>
      <c r="D275" s="73"/>
      <c r="E275" s="70"/>
      <c r="F275" s="70" t="s">
        <v>953</v>
      </c>
      <c r="G275" s="73"/>
      <c r="H275" s="76" t="s">
        <v>954</v>
      </c>
      <c r="I275" s="96" t="s">
        <v>573</v>
      </c>
      <c r="J275" s="96"/>
      <c r="K275" s="76"/>
      <c r="L275" s="76"/>
      <c r="M275" s="76"/>
      <c r="N275" s="76"/>
      <c r="O275" s="76"/>
      <c r="P275" s="76"/>
      <c r="Q275" s="76"/>
      <c r="R275" s="76"/>
      <c r="S275" s="76"/>
      <c r="T275" s="76"/>
      <c r="U275" s="97">
        <v>0.18</v>
      </c>
      <c r="V275" s="97">
        <v>0.18</v>
      </c>
      <c r="W275" s="97">
        <v>0.18</v>
      </c>
      <c r="X275" s="97">
        <f t="shared" si="42"/>
        <v>0.18</v>
      </c>
      <c r="Y275" s="263">
        <f t="shared" si="42"/>
        <v>0.18</v>
      </c>
      <c r="Z275" s="263">
        <f t="shared" si="42"/>
        <v>0.18</v>
      </c>
      <c r="AA275" s="263">
        <f t="shared" si="42"/>
        <v>0.18</v>
      </c>
      <c r="AB275" s="263">
        <f t="shared" si="42"/>
        <v>0.18</v>
      </c>
      <c r="AC275" s="76"/>
      <c r="AD275" s="97" t="s">
        <v>683</v>
      </c>
      <c r="AE275" s="76"/>
      <c r="AF275" s="97">
        <v>1</v>
      </c>
      <c r="AG275" s="97">
        <v>1</v>
      </c>
      <c r="AH275" s="73"/>
      <c r="AI275" s="57"/>
      <c r="AJ275" s="45"/>
      <c r="AK275" s="45"/>
      <c r="AL275" s="45"/>
    </row>
    <row r="276" spans="1:38" outlineLevel="2" x14ac:dyDescent="0.25">
      <c r="A276" s="45"/>
      <c r="B276" s="54"/>
      <c r="C276" s="47">
        <f>INT($C$29)+2</f>
        <v>3</v>
      </c>
      <c r="D276" s="73"/>
      <c r="E276" s="70"/>
      <c r="F276" s="70" t="s">
        <v>955</v>
      </c>
      <c r="G276" s="73"/>
      <c r="H276" s="76" t="s">
        <v>956</v>
      </c>
      <c r="I276" s="96" t="s">
        <v>957</v>
      </c>
      <c r="J276" s="96"/>
      <c r="K276" s="97">
        <v>0.2</v>
      </c>
      <c r="L276" s="97">
        <v>0.2</v>
      </c>
      <c r="M276" s="76"/>
      <c r="N276" s="76"/>
      <c r="O276" s="76"/>
      <c r="P276" s="76"/>
      <c r="Q276" s="76"/>
      <c r="R276" s="76" t="s">
        <v>683</v>
      </c>
      <c r="S276" s="76"/>
      <c r="T276" s="76"/>
      <c r="U276" s="261">
        <f t="shared" ref="U276:AB278" si="43">INDEX($K276:$Q276,1,U$43)</f>
        <v>0.2</v>
      </c>
      <c r="V276" s="261">
        <f t="shared" si="43"/>
        <v>0.2</v>
      </c>
      <c r="W276" s="261">
        <f t="shared" si="43"/>
        <v>0.2</v>
      </c>
      <c r="X276" s="261">
        <f t="shared" si="43"/>
        <v>0.2</v>
      </c>
      <c r="Y276" s="261">
        <f t="shared" si="43"/>
        <v>0.2</v>
      </c>
      <c r="Z276" s="261">
        <f t="shared" si="43"/>
        <v>0.2</v>
      </c>
      <c r="AA276" s="261">
        <f t="shared" si="43"/>
        <v>0.2</v>
      </c>
      <c r="AB276" s="261">
        <f t="shared" si="43"/>
        <v>0.2</v>
      </c>
      <c r="AC276" s="76"/>
      <c r="AD276" s="76"/>
      <c r="AE276" s="76"/>
      <c r="AF276" s="97">
        <v>1</v>
      </c>
      <c r="AG276" s="97">
        <v>1</v>
      </c>
      <c r="AH276" s="73"/>
      <c r="AI276" s="57"/>
      <c r="AJ276" s="45"/>
      <c r="AK276" s="45"/>
      <c r="AL276" s="45"/>
    </row>
    <row r="277" spans="1:38" outlineLevel="2" x14ac:dyDescent="0.25">
      <c r="A277" s="45"/>
      <c r="B277" s="54"/>
      <c r="C277" s="47">
        <f>INT($C$29)+2</f>
        <v>3</v>
      </c>
      <c r="D277" s="73"/>
      <c r="E277" s="70"/>
      <c r="F277" s="70" t="s">
        <v>958</v>
      </c>
      <c r="G277" s="73"/>
      <c r="H277" s="76" t="s">
        <v>959</v>
      </c>
      <c r="I277" s="96" t="s">
        <v>960</v>
      </c>
      <c r="J277" s="96"/>
      <c r="K277" s="97">
        <f>1/1.17</f>
        <v>0.85470085470085477</v>
      </c>
      <c r="L277" s="97">
        <f>1/1.17</f>
        <v>0.85470085470085477</v>
      </c>
      <c r="M277" s="76"/>
      <c r="N277" s="76"/>
      <c r="O277" s="76"/>
      <c r="P277" s="76"/>
      <c r="Q277" s="76"/>
      <c r="R277" s="76" t="s">
        <v>961</v>
      </c>
      <c r="S277" s="76"/>
      <c r="T277" s="76"/>
      <c r="U277" s="261">
        <f t="shared" si="43"/>
        <v>0.85470085470085477</v>
      </c>
      <c r="V277" s="261">
        <f t="shared" si="43"/>
        <v>0.85470085470085477</v>
      </c>
      <c r="W277" s="261">
        <f t="shared" si="43"/>
        <v>0.85470085470085477</v>
      </c>
      <c r="X277" s="261">
        <f t="shared" si="43"/>
        <v>0.85470085470085477</v>
      </c>
      <c r="Y277" s="261">
        <f t="shared" si="43"/>
        <v>0.85470085470085477</v>
      </c>
      <c r="Z277" s="261">
        <f t="shared" si="43"/>
        <v>0.85470085470085477</v>
      </c>
      <c r="AA277" s="261">
        <f t="shared" si="43"/>
        <v>0.85470085470085477</v>
      </c>
      <c r="AB277" s="261">
        <f t="shared" si="43"/>
        <v>0.85470085470085477</v>
      </c>
      <c r="AC277" s="76"/>
      <c r="AD277" s="76"/>
      <c r="AE277" s="76"/>
      <c r="AF277" s="97">
        <v>1</v>
      </c>
      <c r="AG277" s="97">
        <v>1</v>
      </c>
      <c r="AH277" s="73"/>
      <c r="AI277" s="57"/>
      <c r="AJ277" s="45"/>
      <c r="AK277" s="45"/>
      <c r="AL277" s="45"/>
    </row>
    <row r="278" spans="1:38" outlineLevel="2" x14ac:dyDescent="0.25">
      <c r="A278" s="45"/>
      <c r="B278" s="54"/>
      <c r="C278" s="47">
        <f t="shared" ref="C278:C280" si="44">INT($C$29)+2</f>
        <v>3</v>
      </c>
      <c r="D278" s="73"/>
      <c r="E278" s="70"/>
      <c r="F278" s="70" t="s">
        <v>962</v>
      </c>
      <c r="G278" s="73"/>
      <c r="H278" s="76" t="s">
        <v>963</v>
      </c>
      <c r="I278" s="96" t="s">
        <v>964</v>
      </c>
      <c r="J278" s="96"/>
      <c r="K278" s="97">
        <v>51</v>
      </c>
      <c r="L278" s="97">
        <v>51</v>
      </c>
      <c r="M278" s="76"/>
      <c r="N278" s="76"/>
      <c r="O278" s="76"/>
      <c r="P278" s="76"/>
      <c r="Q278" s="76"/>
      <c r="R278" s="76" t="s">
        <v>965</v>
      </c>
      <c r="S278" s="76"/>
      <c r="T278" s="76"/>
      <c r="U278" s="261">
        <f t="shared" si="43"/>
        <v>51</v>
      </c>
      <c r="V278" s="261">
        <f t="shared" si="43"/>
        <v>51</v>
      </c>
      <c r="W278" s="261">
        <f t="shared" si="43"/>
        <v>51</v>
      </c>
      <c r="X278" s="261">
        <f t="shared" si="43"/>
        <v>51</v>
      </c>
      <c r="Y278" s="261">
        <f t="shared" si="43"/>
        <v>51</v>
      </c>
      <c r="Z278" s="261">
        <f t="shared" si="43"/>
        <v>51</v>
      </c>
      <c r="AA278" s="261">
        <f t="shared" si="43"/>
        <v>51</v>
      </c>
      <c r="AB278" s="261">
        <f t="shared" si="43"/>
        <v>51</v>
      </c>
      <c r="AC278" s="76"/>
      <c r="AD278" s="76"/>
      <c r="AE278" s="76"/>
      <c r="AF278" s="97">
        <v>1</v>
      </c>
      <c r="AG278" s="97">
        <v>1</v>
      </c>
      <c r="AH278" s="73"/>
      <c r="AI278" s="57"/>
      <c r="AJ278" s="45"/>
      <c r="AK278" s="45"/>
      <c r="AL278" s="45"/>
    </row>
    <row r="279" spans="1:38" outlineLevel="2" x14ac:dyDescent="0.25">
      <c r="A279" s="45"/>
      <c r="B279" s="54"/>
      <c r="C279" s="47">
        <f t="shared" si="44"/>
        <v>3</v>
      </c>
      <c r="D279" s="73"/>
      <c r="E279" s="70"/>
      <c r="F279" s="70" t="s">
        <v>2386</v>
      </c>
      <c r="G279" s="73"/>
      <c r="H279" s="76" t="s">
        <v>2390</v>
      </c>
      <c r="I279" s="96"/>
      <c r="J279" s="96"/>
      <c r="K279" s="76"/>
      <c r="L279" s="76"/>
      <c r="M279" s="76"/>
      <c r="N279" s="76"/>
      <c r="O279" s="76"/>
      <c r="P279" s="76"/>
      <c r="Q279" s="76"/>
      <c r="R279" s="76"/>
      <c r="S279" s="76"/>
      <c r="T279" s="76"/>
      <c r="U279" s="268">
        <f>0.006/(365^2)</f>
        <v>4.503659223118784E-8</v>
      </c>
      <c r="V279" s="268">
        <f t="shared" ref="V279:W279" si="45">0.006/(365^2)</f>
        <v>4.503659223118784E-8</v>
      </c>
      <c r="W279" s="268">
        <f t="shared" si="45"/>
        <v>4.503659223118784E-8</v>
      </c>
      <c r="X279" s="97">
        <f t="shared" ref="X279:X281" si="46">W279</f>
        <v>4.503659223118784E-8</v>
      </c>
      <c r="Y279" s="263">
        <f t="shared" ref="Y279:Y281" si="47">X279</f>
        <v>4.503659223118784E-8</v>
      </c>
      <c r="Z279" s="263">
        <f t="shared" ref="Z279:Z281" si="48">Y279</f>
        <v>4.503659223118784E-8</v>
      </c>
      <c r="AA279" s="263">
        <f t="shared" ref="AA279:AA281" si="49">Z279</f>
        <v>4.503659223118784E-8</v>
      </c>
      <c r="AB279" s="263">
        <f t="shared" ref="AB279:AB281" si="50">AA279</f>
        <v>4.503659223118784E-8</v>
      </c>
      <c r="AC279" s="76"/>
      <c r="AD279" s="97" t="s">
        <v>2389</v>
      </c>
      <c r="AE279" s="76"/>
      <c r="AF279" s="97">
        <v>1</v>
      </c>
      <c r="AG279" s="97">
        <v>1</v>
      </c>
      <c r="AH279" s="73"/>
      <c r="AI279" s="57"/>
      <c r="AJ279" s="45"/>
      <c r="AK279" s="45"/>
      <c r="AL279" s="45"/>
    </row>
    <row r="280" spans="1:38" outlineLevel="2" x14ac:dyDescent="0.25">
      <c r="A280" s="45"/>
      <c r="B280" s="54"/>
      <c r="C280" s="47">
        <f t="shared" si="44"/>
        <v>3</v>
      </c>
      <c r="D280" s="73"/>
      <c r="E280" s="70"/>
      <c r="F280" s="70" t="s">
        <v>2387</v>
      </c>
      <c r="G280" s="73"/>
      <c r="H280" s="76" t="s">
        <v>2388</v>
      </c>
      <c r="I280" s="96" t="s">
        <v>735</v>
      </c>
      <c r="J280" s="96"/>
      <c r="K280" s="76"/>
      <c r="L280" s="76"/>
      <c r="M280" s="76"/>
      <c r="N280" s="76"/>
      <c r="O280" s="76"/>
      <c r="P280" s="76"/>
      <c r="Q280" s="76"/>
      <c r="R280" s="76"/>
      <c r="S280" s="76"/>
      <c r="T280" s="76"/>
      <c r="U280" s="97">
        <f>3*365</f>
        <v>1095</v>
      </c>
      <c r="V280" s="97">
        <v>1095</v>
      </c>
      <c r="W280" s="97">
        <v>1095</v>
      </c>
      <c r="X280" s="97">
        <f t="shared" si="46"/>
        <v>1095</v>
      </c>
      <c r="Y280" s="263">
        <f t="shared" ref="Y280" si="51">X280</f>
        <v>1095</v>
      </c>
      <c r="Z280" s="263">
        <f t="shared" ref="Z280" si="52">Y280</f>
        <v>1095</v>
      </c>
      <c r="AA280" s="263">
        <f t="shared" ref="AA280" si="53">Z280</f>
        <v>1095</v>
      </c>
      <c r="AB280" s="263">
        <f t="shared" ref="AB280" si="54">AA280</f>
        <v>1095</v>
      </c>
      <c r="AC280" s="76"/>
      <c r="AD280" s="97" t="s">
        <v>2389</v>
      </c>
      <c r="AE280" s="76"/>
      <c r="AF280" s="97">
        <v>1</v>
      </c>
      <c r="AG280" s="97">
        <v>1</v>
      </c>
      <c r="AH280" s="73"/>
      <c r="AI280" s="57"/>
      <c r="AJ280" s="45"/>
      <c r="AK280" s="45"/>
      <c r="AL280" s="45"/>
    </row>
    <row r="281" spans="1:38" outlineLevel="2" x14ac:dyDescent="0.25">
      <c r="A281" s="45"/>
      <c r="B281" s="54"/>
      <c r="C281" s="47">
        <f>INT($C$29)+2</f>
        <v>3</v>
      </c>
      <c r="D281" s="73"/>
      <c r="E281" s="70"/>
      <c r="F281" s="70" t="s">
        <v>2391</v>
      </c>
      <c r="G281" s="73"/>
      <c r="H281" s="76" t="s">
        <v>2392</v>
      </c>
      <c r="I281" s="96"/>
      <c r="J281" s="96"/>
      <c r="K281" s="76"/>
      <c r="L281" s="76"/>
      <c r="M281" s="76"/>
      <c r="N281" s="76"/>
      <c r="O281" s="76"/>
      <c r="P281" s="76"/>
      <c r="Q281" s="76"/>
      <c r="R281" s="76"/>
      <c r="S281" s="76"/>
      <c r="T281" s="76"/>
      <c r="U281" s="97">
        <v>2</v>
      </c>
      <c r="V281" s="97">
        <v>2</v>
      </c>
      <c r="W281" s="97">
        <v>2</v>
      </c>
      <c r="X281" s="97">
        <f t="shared" si="46"/>
        <v>2</v>
      </c>
      <c r="Y281" s="263">
        <f t="shared" si="47"/>
        <v>2</v>
      </c>
      <c r="Z281" s="263">
        <f t="shared" si="48"/>
        <v>2</v>
      </c>
      <c r="AA281" s="263">
        <f t="shared" si="49"/>
        <v>2</v>
      </c>
      <c r="AB281" s="263">
        <f t="shared" si="50"/>
        <v>2</v>
      </c>
      <c r="AC281" s="76"/>
      <c r="AD281" s="76"/>
      <c r="AE281" s="76"/>
      <c r="AF281" s="97">
        <v>1</v>
      </c>
      <c r="AG281" s="97">
        <v>1</v>
      </c>
      <c r="AH281" s="73"/>
      <c r="AI281" s="57"/>
      <c r="AJ281" s="45"/>
      <c r="AK281" s="45"/>
      <c r="AL281" s="45"/>
    </row>
    <row r="282" spans="1:38" outlineLevel="1" x14ac:dyDescent="0.25">
      <c r="A282" s="45"/>
      <c r="B282" s="54"/>
      <c r="C282" s="47">
        <f>INT($C$29)+1</f>
        <v>2</v>
      </c>
      <c r="D282" s="73"/>
      <c r="E282" s="70"/>
      <c r="F282" s="264" t="s">
        <v>966</v>
      </c>
      <c r="G282" s="73"/>
      <c r="H282" s="254" t="s">
        <v>967</v>
      </c>
      <c r="I282" s="96"/>
      <c r="J282" s="96" t="s">
        <v>591</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outlineLevel="3" x14ac:dyDescent="0.25">
      <c r="A283" s="45"/>
      <c r="B283" s="54"/>
      <c r="C283" s="47">
        <f>INT($C$29)+3</f>
        <v>4</v>
      </c>
      <c r="D283" s="73"/>
      <c r="E283" s="70" t="s">
        <v>968</v>
      </c>
      <c r="F283" s="70" t="s">
        <v>969</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outlineLevel="2" x14ac:dyDescent="0.25">
      <c r="A284" s="45"/>
      <c r="B284" s="54"/>
      <c r="C284" s="47">
        <f t="shared" ref="C284:C299" si="55">INT($C$29)+2</f>
        <v>3</v>
      </c>
      <c r="D284" s="73"/>
      <c r="E284" s="70"/>
      <c r="F284" s="70" t="s">
        <v>970</v>
      </c>
      <c r="G284" s="73"/>
      <c r="H284" s="76" t="s">
        <v>971</v>
      </c>
      <c r="I284" s="96" t="s">
        <v>972</v>
      </c>
      <c r="J284" s="96"/>
      <c r="K284" s="97">
        <v>0.09</v>
      </c>
      <c r="L284" s="97">
        <v>0.09</v>
      </c>
      <c r="M284" s="97">
        <v>0.09</v>
      </c>
      <c r="N284" s="97">
        <v>0.09</v>
      </c>
      <c r="O284" s="97">
        <v>0.09</v>
      </c>
      <c r="P284" s="97">
        <v>0.09</v>
      </c>
      <c r="Q284" s="76"/>
      <c r="R284" s="76"/>
      <c r="S284" s="76"/>
      <c r="T284" s="76"/>
      <c r="U284" s="261">
        <f t="shared" ref="U284:AB299" si="56">INDEX($K284:$Q284,1,U$43)</f>
        <v>0.09</v>
      </c>
      <c r="V284" s="261">
        <f t="shared" si="56"/>
        <v>0.09</v>
      </c>
      <c r="W284" s="261">
        <f t="shared" si="56"/>
        <v>0.09</v>
      </c>
      <c r="X284" s="261">
        <f t="shared" si="56"/>
        <v>0.09</v>
      </c>
      <c r="Y284" s="261">
        <f t="shared" si="56"/>
        <v>0.09</v>
      </c>
      <c r="Z284" s="261">
        <f t="shared" si="56"/>
        <v>0.09</v>
      </c>
      <c r="AA284" s="261">
        <f t="shared" si="56"/>
        <v>0.09</v>
      </c>
      <c r="AB284" s="261">
        <f t="shared" si="56"/>
        <v>0.09</v>
      </c>
      <c r="AC284" s="76"/>
      <c r="AD284" s="76"/>
      <c r="AE284" s="76"/>
      <c r="AF284" s="97">
        <v>1</v>
      </c>
      <c r="AG284" s="97">
        <v>1</v>
      </c>
      <c r="AH284" s="73"/>
      <c r="AI284" s="57"/>
      <c r="AJ284" s="45"/>
      <c r="AK284" s="45"/>
      <c r="AL284" s="45"/>
    </row>
    <row r="285" spans="1:38" outlineLevel="2" x14ac:dyDescent="0.25">
      <c r="A285" s="45"/>
      <c r="B285" s="54"/>
      <c r="C285" s="47">
        <f t="shared" si="55"/>
        <v>3</v>
      </c>
      <c r="D285" s="73"/>
      <c r="E285" s="70"/>
      <c r="F285" s="70" t="s">
        <v>973</v>
      </c>
      <c r="G285" s="73"/>
      <c r="H285" s="76" t="s">
        <v>974</v>
      </c>
      <c r="I285" s="96" t="s">
        <v>975</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6"/>
        <v>4.0999999999999996</v>
      </c>
      <c r="V285" s="261">
        <f t="shared" si="56"/>
        <v>4.0999999999999996</v>
      </c>
      <c r="W285" s="261">
        <f t="shared" si="56"/>
        <v>4.0999999999999996</v>
      </c>
      <c r="X285" s="261">
        <f t="shared" si="56"/>
        <v>4.0999999999999996</v>
      </c>
      <c r="Y285" s="261">
        <f t="shared" si="56"/>
        <v>4.0999999999999996</v>
      </c>
      <c r="Z285" s="261">
        <f t="shared" si="56"/>
        <v>4.0999999999999996</v>
      </c>
      <c r="AA285" s="261">
        <f t="shared" si="56"/>
        <v>4.0999999999999996</v>
      </c>
      <c r="AB285" s="261">
        <f t="shared" si="56"/>
        <v>4.0999999999999996</v>
      </c>
      <c r="AC285" s="76"/>
      <c r="AD285" s="76"/>
      <c r="AE285" s="76"/>
      <c r="AF285" s="97">
        <v>1</v>
      </c>
      <c r="AG285" s="97">
        <v>1</v>
      </c>
      <c r="AH285" s="73"/>
      <c r="AI285" s="57"/>
      <c r="AJ285" s="45"/>
      <c r="AK285" s="45"/>
      <c r="AL285" s="45"/>
    </row>
    <row r="286" spans="1:38" outlineLevel="2" x14ac:dyDescent="0.25">
      <c r="A286" s="45"/>
      <c r="B286" s="54"/>
      <c r="C286" s="47">
        <f t="shared" si="55"/>
        <v>3</v>
      </c>
      <c r="D286" s="73"/>
      <c r="E286" s="70"/>
      <c r="F286" s="70" t="s">
        <v>976</v>
      </c>
      <c r="G286" s="73"/>
      <c r="H286" s="76" t="s">
        <v>977</v>
      </c>
      <c r="I286" s="96" t="s">
        <v>978</v>
      </c>
      <c r="J286" s="96"/>
      <c r="K286" s="97">
        <v>1.3</v>
      </c>
      <c r="L286" s="97">
        <v>1.3</v>
      </c>
      <c r="M286" s="97">
        <v>1.6</v>
      </c>
      <c r="N286" s="97">
        <v>1.6</v>
      </c>
      <c r="O286" s="97">
        <v>1.6</v>
      </c>
      <c r="P286" s="97">
        <v>1.6</v>
      </c>
      <c r="Q286" s="76"/>
      <c r="R286" s="76" t="s">
        <v>584</v>
      </c>
      <c r="S286" s="76" t="s">
        <v>584</v>
      </c>
      <c r="T286" s="76"/>
      <c r="U286" s="261">
        <f t="shared" si="56"/>
        <v>1.3</v>
      </c>
      <c r="V286" s="261">
        <f t="shared" si="56"/>
        <v>1.3</v>
      </c>
      <c r="W286" s="261">
        <f t="shared" si="56"/>
        <v>1.3</v>
      </c>
      <c r="X286" s="261">
        <f t="shared" si="56"/>
        <v>1.3</v>
      </c>
      <c r="Y286" s="261">
        <f t="shared" si="56"/>
        <v>1.3</v>
      </c>
      <c r="Z286" s="261">
        <f t="shared" si="56"/>
        <v>1.3</v>
      </c>
      <c r="AA286" s="261">
        <f t="shared" si="56"/>
        <v>1.3</v>
      </c>
      <c r="AB286" s="261">
        <f t="shared" si="56"/>
        <v>1.3</v>
      </c>
      <c r="AC286" s="76"/>
      <c r="AD286" s="76"/>
      <c r="AE286" s="76"/>
      <c r="AF286" s="97">
        <v>1</v>
      </c>
      <c r="AG286" s="97">
        <v>1</v>
      </c>
      <c r="AH286" s="73"/>
      <c r="AI286" s="57"/>
      <c r="AJ286" s="45"/>
      <c r="AK286" s="45"/>
      <c r="AL286" s="45"/>
    </row>
    <row r="287" spans="1:38" outlineLevel="2" x14ac:dyDescent="0.25">
      <c r="A287" s="45"/>
      <c r="B287" s="54"/>
      <c r="C287" s="47">
        <f t="shared" si="55"/>
        <v>3</v>
      </c>
      <c r="D287" s="73"/>
      <c r="E287" s="70"/>
      <c r="F287" s="70" t="s">
        <v>979</v>
      </c>
      <c r="G287" s="73"/>
      <c r="H287" s="76" t="s">
        <v>980</v>
      </c>
      <c r="I287" s="96" t="s">
        <v>573</v>
      </c>
      <c r="J287" s="96"/>
      <c r="K287" s="97">
        <v>0.5</v>
      </c>
      <c r="L287" s="97">
        <v>0.5</v>
      </c>
      <c r="M287" s="97">
        <v>0.5</v>
      </c>
      <c r="N287" s="97">
        <v>0.5</v>
      </c>
      <c r="O287" s="97">
        <v>0.5</v>
      </c>
      <c r="P287" s="97">
        <v>0.5</v>
      </c>
      <c r="Q287" s="76"/>
      <c r="R287" s="76" t="s">
        <v>584</v>
      </c>
      <c r="S287" s="76" t="s">
        <v>584</v>
      </c>
      <c r="T287" s="76"/>
      <c r="U287" s="261">
        <f t="shared" si="56"/>
        <v>0.5</v>
      </c>
      <c r="V287" s="261">
        <f t="shared" si="56"/>
        <v>0.5</v>
      </c>
      <c r="W287" s="261">
        <f t="shared" si="56"/>
        <v>0.5</v>
      </c>
      <c r="X287" s="261">
        <f t="shared" si="56"/>
        <v>0.5</v>
      </c>
      <c r="Y287" s="261">
        <f t="shared" si="56"/>
        <v>0.5</v>
      </c>
      <c r="Z287" s="261">
        <f t="shared" si="56"/>
        <v>0.5</v>
      </c>
      <c r="AA287" s="261">
        <f t="shared" si="56"/>
        <v>0.5</v>
      </c>
      <c r="AB287" s="261">
        <f t="shared" si="56"/>
        <v>0.5</v>
      </c>
      <c r="AC287" s="76"/>
      <c r="AD287" s="76"/>
      <c r="AE287" s="76"/>
      <c r="AF287" s="97">
        <v>1</v>
      </c>
      <c r="AG287" s="97">
        <v>1</v>
      </c>
      <c r="AH287" s="73"/>
      <c r="AI287" s="57"/>
      <c r="AJ287" s="45"/>
      <c r="AK287" s="45"/>
      <c r="AL287" s="45"/>
    </row>
    <row r="288" spans="1:38" outlineLevel="2" x14ac:dyDescent="0.25">
      <c r="A288" s="45"/>
      <c r="B288" s="54"/>
      <c r="C288" s="47">
        <f t="shared" si="55"/>
        <v>3</v>
      </c>
      <c r="D288" s="73"/>
      <c r="E288" s="70"/>
      <c r="F288" s="70" t="s">
        <v>981</v>
      </c>
      <c r="G288" s="73"/>
      <c r="H288" s="76" t="s">
        <v>982</v>
      </c>
      <c r="I288" s="96" t="s">
        <v>646</v>
      </c>
      <c r="J288" s="96"/>
      <c r="K288" s="97">
        <v>0.7</v>
      </c>
      <c r="L288" s="97">
        <v>0.7</v>
      </c>
      <c r="M288" s="97">
        <v>0.7</v>
      </c>
      <c r="N288" s="97">
        <v>0.7</v>
      </c>
      <c r="O288" s="97">
        <v>0.7</v>
      </c>
      <c r="P288" s="97">
        <v>0.7</v>
      </c>
      <c r="Q288" s="76"/>
      <c r="R288" s="76" t="s">
        <v>584</v>
      </c>
      <c r="S288" s="76" t="s">
        <v>584</v>
      </c>
      <c r="T288" s="76"/>
      <c r="U288" s="261">
        <f t="shared" si="56"/>
        <v>0.7</v>
      </c>
      <c r="V288" s="261">
        <f t="shared" si="56"/>
        <v>0.7</v>
      </c>
      <c r="W288" s="261">
        <f t="shared" si="56"/>
        <v>0.7</v>
      </c>
      <c r="X288" s="261">
        <f t="shared" si="56"/>
        <v>0.7</v>
      </c>
      <c r="Y288" s="261">
        <f t="shared" si="56"/>
        <v>0.7</v>
      </c>
      <c r="Z288" s="261">
        <f t="shared" si="56"/>
        <v>0.7</v>
      </c>
      <c r="AA288" s="261">
        <f t="shared" si="56"/>
        <v>0.7</v>
      </c>
      <c r="AB288" s="261">
        <f t="shared" si="56"/>
        <v>0.7</v>
      </c>
      <c r="AC288" s="76"/>
      <c r="AD288" s="76"/>
      <c r="AE288" s="76"/>
      <c r="AF288" s="97">
        <v>1</v>
      </c>
      <c r="AG288" s="97">
        <v>1</v>
      </c>
      <c r="AH288" s="73"/>
      <c r="AI288" s="57"/>
      <c r="AJ288" s="45"/>
      <c r="AK288" s="45"/>
      <c r="AL288" s="45"/>
    </row>
    <row r="289" spans="1:38" outlineLevel="2" x14ac:dyDescent="0.25">
      <c r="A289" s="45"/>
      <c r="B289" s="54"/>
      <c r="C289" s="47">
        <f t="shared" si="55"/>
        <v>3</v>
      </c>
      <c r="D289" s="73"/>
      <c r="E289" s="70"/>
      <c r="F289" s="70" t="s">
        <v>983</v>
      </c>
      <c r="G289" s="73"/>
      <c r="H289" s="76" t="s">
        <v>984</v>
      </c>
      <c r="I289" s="96" t="s">
        <v>985</v>
      </c>
      <c r="J289" s="96"/>
      <c r="K289" s="97">
        <v>0.15</v>
      </c>
      <c r="L289" s="97">
        <v>0.15</v>
      </c>
      <c r="M289" s="97">
        <v>0.15</v>
      </c>
      <c r="N289" s="97">
        <v>0.15</v>
      </c>
      <c r="O289" s="97">
        <v>0.15</v>
      </c>
      <c r="P289" s="97">
        <v>0.15</v>
      </c>
      <c r="Q289" s="76"/>
      <c r="R289" s="76" t="s">
        <v>584</v>
      </c>
      <c r="S289" s="76" t="s">
        <v>584</v>
      </c>
      <c r="T289" s="76"/>
      <c r="U289" s="261">
        <f t="shared" si="56"/>
        <v>0.15</v>
      </c>
      <c r="V289" s="261">
        <f t="shared" si="56"/>
        <v>0.15</v>
      </c>
      <c r="W289" s="261">
        <f t="shared" si="56"/>
        <v>0.15</v>
      </c>
      <c r="X289" s="261">
        <f t="shared" si="56"/>
        <v>0.15</v>
      </c>
      <c r="Y289" s="261">
        <f t="shared" si="56"/>
        <v>0.15</v>
      </c>
      <c r="Z289" s="261">
        <f t="shared" si="56"/>
        <v>0.15</v>
      </c>
      <c r="AA289" s="261">
        <f t="shared" si="56"/>
        <v>0.15</v>
      </c>
      <c r="AB289" s="261">
        <f t="shared" si="56"/>
        <v>0.15</v>
      </c>
      <c r="AC289" s="76"/>
      <c r="AD289" s="76"/>
      <c r="AE289" s="76"/>
      <c r="AF289" s="97">
        <v>1</v>
      </c>
      <c r="AG289" s="97">
        <v>1</v>
      </c>
      <c r="AH289" s="73"/>
      <c r="AI289" s="57"/>
      <c r="AJ289" s="45"/>
      <c r="AK289" s="45"/>
      <c r="AL289" s="45"/>
    </row>
    <row r="290" spans="1:38" outlineLevel="2" x14ac:dyDescent="0.25">
      <c r="A290" s="45"/>
      <c r="B290" s="54"/>
      <c r="C290" s="47">
        <f t="shared" si="55"/>
        <v>3</v>
      </c>
      <c r="D290" s="73"/>
      <c r="E290" s="70"/>
      <c r="F290" s="70" t="s">
        <v>986</v>
      </c>
      <c r="G290" s="73"/>
      <c r="H290" s="76" t="s">
        <v>987</v>
      </c>
      <c r="I290" s="96" t="s">
        <v>573</v>
      </c>
      <c r="J290" s="96"/>
      <c r="K290" s="97">
        <v>0.48099999999999998</v>
      </c>
      <c r="L290" s="97">
        <v>0.48099999999999998</v>
      </c>
      <c r="M290" s="97">
        <v>0.48099999999999998</v>
      </c>
      <c r="N290" s="97">
        <v>0.48099999999999998</v>
      </c>
      <c r="O290" s="97">
        <v>0.48099999999999998</v>
      </c>
      <c r="P290" s="97">
        <v>0.48099999999999998</v>
      </c>
      <c r="Q290" s="76"/>
      <c r="R290" s="76" t="s">
        <v>584</v>
      </c>
      <c r="S290" s="76" t="s">
        <v>584</v>
      </c>
      <c r="T290" s="76"/>
      <c r="U290" s="261">
        <f t="shared" si="56"/>
        <v>0.48099999999999998</v>
      </c>
      <c r="V290" s="261">
        <f t="shared" si="56"/>
        <v>0.48099999999999998</v>
      </c>
      <c r="W290" s="261">
        <f t="shared" si="56"/>
        <v>0.48099999999999998</v>
      </c>
      <c r="X290" s="261">
        <f t="shared" si="56"/>
        <v>0.48099999999999998</v>
      </c>
      <c r="Y290" s="261">
        <f t="shared" si="56"/>
        <v>0.48099999999999998</v>
      </c>
      <c r="Z290" s="261">
        <f t="shared" si="56"/>
        <v>0.48099999999999998</v>
      </c>
      <c r="AA290" s="261">
        <f t="shared" si="56"/>
        <v>0.48099999999999998</v>
      </c>
      <c r="AB290" s="261">
        <f t="shared" si="56"/>
        <v>0.48099999999999998</v>
      </c>
      <c r="AC290" s="76"/>
      <c r="AD290" s="76"/>
      <c r="AE290" s="76"/>
      <c r="AF290" s="97">
        <v>1</v>
      </c>
      <c r="AG290" s="97">
        <v>1</v>
      </c>
      <c r="AH290" s="73"/>
      <c r="AI290" s="57"/>
      <c r="AJ290" s="45"/>
      <c r="AK290" s="45"/>
      <c r="AL290" s="45"/>
    </row>
    <row r="291" spans="1:38" outlineLevel="2" x14ac:dyDescent="0.25">
      <c r="A291" s="45"/>
      <c r="B291" s="54"/>
      <c r="C291" s="47">
        <f t="shared" si="55"/>
        <v>3</v>
      </c>
      <c r="D291" s="73"/>
      <c r="E291" s="70"/>
      <c r="F291" s="70" t="s">
        <v>988</v>
      </c>
      <c r="G291" s="73"/>
      <c r="H291" s="76" t="s">
        <v>984</v>
      </c>
      <c r="I291" s="96" t="s">
        <v>573</v>
      </c>
      <c r="J291" s="96"/>
      <c r="K291" s="97">
        <v>0.61899999999999999</v>
      </c>
      <c r="L291" s="97">
        <v>0.61899999999999999</v>
      </c>
      <c r="M291" s="97">
        <v>0.61899999999999999</v>
      </c>
      <c r="N291" s="97">
        <v>0.61899999999999999</v>
      </c>
      <c r="O291" s="97">
        <v>0.61899999999999999</v>
      </c>
      <c r="P291" s="97">
        <v>0.61899999999999999</v>
      </c>
      <c r="Q291" s="76"/>
      <c r="R291" s="76" t="s">
        <v>584</v>
      </c>
      <c r="S291" s="76" t="s">
        <v>584</v>
      </c>
      <c r="T291" s="76"/>
      <c r="U291" s="261">
        <f t="shared" si="56"/>
        <v>0.61899999999999999</v>
      </c>
      <c r="V291" s="261">
        <f t="shared" si="56"/>
        <v>0.61899999999999999</v>
      </c>
      <c r="W291" s="261">
        <f t="shared" si="56"/>
        <v>0.61899999999999999</v>
      </c>
      <c r="X291" s="261">
        <f t="shared" si="56"/>
        <v>0.61899999999999999</v>
      </c>
      <c r="Y291" s="261">
        <f t="shared" si="56"/>
        <v>0.61899999999999999</v>
      </c>
      <c r="Z291" s="261">
        <f t="shared" si="56"/>
        <v>0.61899999999999999</v>
      </c>
      <c r="AA291" s="261">
        <f t="shared" si="56"/>
        <v>0.61899999999999999</v>
      </c>
      <c r="AB291" s="261">
        <f t="shared" si="56"/>
        <v>0.61899999999999999</v>
      </c>
      <c r="AC291" s="76"/>
      <c r="AD291" s="76"/>
      <c r="AE291" s="76"/>
      <c r="AF291" s="97">
        <v>1</v>
      </c>
      <c r="AG291" s="97">
        <v>1</v>
      </c>
      <c r="AH291" s="73"/>
      <c r="AI291" s="57"/>
      <c r="AJ291" s="45"/>
      <c r="AK291" s="45"/>
      <c r="AL291" s="45"/>
    </row>
    <row r="292" spans="1:38" outlineLevel="2" x14ac:dyDescent="0.25">
      <c r="A292" s="45"/>
      <c r="B292" s="54"/>
      <c r="C292" s="47">
        <f t="shared" si="55"/>
        <v>3</v>
      </c>
      <c r="D292" s="73"/>
      <c r="E292" s="70"/>
      <c r="F292" s="70" t="s">
        <v>989</v>
      </c>
      <c r="G292" s="73"/>
      <c r="H292" s="76" t="s">
        <v>990</v>
      </c>
      <c r="I292" s="96" t="s">
        <v>978</v>
      </c>
      <c r="J292" s="96"/>
      <c r="K292" s="97">
        <v>1.41</v>
      </c>
      <c r="L292" s="97">
        <v>1.41</v>
      </c>
      <c r="M292" s="97">
        <v>1.1000000000000001</v>
      </c>
      <c r="N292" s="97">
        <v>1.1000000000000001</v>
      </c>
      <c r="O292" s="97">
        <v>1.1000000000000001</v>
      </c>
      <c r="P292" s="97">
        <v>1.1000000000000001</v>
      </c>
      <c r="Q292" s="76"/>
      <c r="R292" s="76" t="s">
        <v>584</v>
      </c>
      <c r="S292" s="76" t="s">
        <v>584</v>
      </c>
      <c r="T292" s="76"/>
      <c r="U292" s="261">
        <f t="shared" si="56"/>
        <v>1.41</v>
      </c>
      <c r="V292" s="261">
        <f t="shared" si="56"/>
        <v>1.41</v>
      </c>
      <c r="W292" s="261">
        <f t="shared" si="56"/>
        <v>1.41</v>
      </c>
      <c r="X292" s="261">
        <f t="shared" si="56"/>
        <v>1.41</v>
      </c>
      <c r="Y292" s="261">
        <f t="shared" si="56"/>
        <v>1.41</v>
      </c>
      <c r="Z292" s="261">
        <f t="shared" si="56"/>
        <v>1.41</v>
      </c>
      <c r="AA292" s="261">
        <f t="shared" si="56"/>
        <v>1.41</v>
      </c>
      <c r="AB292" s="261">
        <f t="shared" si="56"/>
        <v>1.41</v>
      </c>
      <c r="AC292" s="76"/>
      <c r="AD292" s="76"/>
      <c r="AE292" s="76"/>
      <c r="AF292" s="97">
        <v>1</v>
      </c>
      <c r="AG292" s="97">
        <v>1</v>
      </c>
      <c r="AH292" s="73"/>
      <c r="AI292" s="57"/>
      <c r="AJ292" s="45"/>
      <c r="AK292" s="45"/>
      <c r="AL292" s="45"/>
    </row>
    <row r="293" spans="1:38" outlineLevel="2" x14ac:dyDescent="0.25">
      <c r="A293" s="45"/>
      <c r="B293" s="54"/>
      <c r="C293" s="47">
        <f t="shared" si="55"/>
        <v>3</v>
      </c>
      <c r="D293" s="73"/>
      <c r="E293" s="70"/>
      <c r="F293" s="70" t="s">
        <v>991</v>
      </c>
      <c r="G293" s="73"/>
      <c r="H293" s="76" t="s">
        <v>984</v>
      </c>
      <c r="I293" s="96" t="s">
        <v>573</v>
      </c>
      <c r="J293" s="96"/>
      <c r="K293" s="97">
        <v>0.32200000000000001</v>
      </c>
      <c r="L293" s="97">
        <v>0.32200000000000001</v>
      </c>
      <c r="M293" s="97">
        <v>0.32200000000000001</v>
      </c>
      <c r="N293" s="97">
        <v>0.32200000000000001</v>
      </c>
      <c r="O293" s="97">
        <v>0.32200000000000001</v>
      </c>
      <c r="P293" s="97">
        <v>0.32200000000000001</v>
      </c>
      <c r="Q293" s="76"/>
      <c r="R293" s="76" t="s">
        <v>992</v>
      </c>
      <c r="S293" s="76" t="s">
        <v>584</v>
      </c>
      <c r="T293" s="76"/>
      <c r="U293" s="261">
        <f t="shared" si="56"/>
        <v>0.32200000000000001</v>
      </c>
      <c r="V293" s="261">
        <f t="shared" si="56"/>
        <v>0.32200000000000001</v>
      </c>
      <c r="W293" s="261">
        <f t="shared" si="56"/>
        <v>0.32200000000000001</v>
      </c>
      <c r="X293" s="261">
        <f t="shared" si="56"/>
        <v>0.32200000000000001</v>
      </c>
      <c r="Y293" s="261">
        <f t="shared" si="56"/>
        <v>0.32200000000000001</v>
      </c>
      <c r="Z293" s="261">
        <f t="shared" si="56"/>
        <v>0.32200000000000001</v>
      </c>
      <c r="AA293" s="261">
        <f t="shared" si="56"/>
        <v>0.32200000000000001</v>
      </c>
      <c r="AB293" s="261">
        <f t="shared" si="56"/>
        <v>0.32200000000000001</v>
      </c>
      <c r="AC293" s="76"/>
      <c r="AD293" s="76"/>
      <c r="AE293" s="76"/>
      <c r="AF293" s="97">
        <v>1</v>
      </c>
      <c r="AG293" s="97">
        <v>1</v>
      </c>
      <c r="AH293" s="73"/>
      <c r="AI293" s="57"/>
      <c r="AJ293" s="45"/>
      <c r="AK293" s="45"/>
      <c r="AL293" s="45"/>
    </row>
    <row r="294" spans="1:38" outlineLevel="2" x14ac:dyDescent="0.25">
      <c r="A294" s="45"/>
      <c r="B294" s="54"/>
      <c r="C294" s="47">
        <f t="shared" si="55"/>
        <v>3</v>
      </c>
      <c r="D294" s="73"/>
      <c r="E294" s="70"/>
      <c r="F294" s="70" t="s">
        <v>993</v>
      </c>
      <c r="G294" s="73"/>
      <c r="H294" s="76" t="s">
        <v>994</v>
      </c>
      <c r="I294" s="96" t="s">
        <v>609</v>
      </c>
      <c r="J294" s="96"/>
      <c r="K294" s="97">
        <v>39</v>
      </c>
      <c r="L294" s="97">
        <v>39</v>
      </c>
      <c r="M294" s="97">
        <v>39</v>
      </c>
      <c r="N294" s="97">
        <v>39</v>
      </c>
      <c r="O294" s="97">
        <v>39</v>
      </c>
      <c r="P294" s="97">
        <v>39</v>
      </c>
      <c r="Q294" s="76"/>
      <c r="R294" s="76" t="s">
        <v>584</v>
      </c>
      <c r="S294" s="76" t="s">
        <v>584</v>
      </c>
      <c r="T294" s="76"/>
      <c r="U294" s="261">
        <f t="shared" si="56"/>
        <v>39</v>
      </c>
      <c r="V294" s="261">
        <f t="shared" si="56"/>
        <v>39</v>
      </c>
      <c r="W294" s="261">
        <f t="shared" si="56"/>
        <v>39</v>
      </c>
      <c r="X294" s="261">
        <f t="shared" si="56"/>
        <v>39</v>
      </c>
      <c r="Y294" s="261">
        <f t="shared" si="56"/>
        <v>39</v>
      </c>
      <c r="Z294" s="261">
        <f t="shared" si="56"/>
        <v>39</v>
      </c>
      <c r="AA294" s="261">
        <f t="shared" si="56"/>
        <v>39</v>
      </c>
      <c r="AB294" s="261">
        <f t="shared" si="56"/>
        <v>39</v>
      </c>
      <c r="AC294" s="76"/>
      <c r="AD294" s="76"/>
      <c r="AE294" s="76"/>
      <c r="AF294" s="97">
        <v>1</v>
      </c>
      <c r="AG294" s="97">
        <v>1</v>
      </c>
      <c r="AH294" s="73"/>
      <c r="AI294" s="57"/>
      <c r="AJ294" s="45"/>
      <c r="AK294" s="45"/>
      <c r="AL294" s="45"/>
    </row>
    <row r="295" spans="1:38" outlineLevel="2" x14ac:dyDescent="0.25">
      <c r="A295" s="45"/>
      <c r="B295" s="54"/>
      <c r="C295" s="47">
        <f t="shared" si="55"/>
        <v>3</v>
      </c>
      <c r="D295" s="73"/>
      <c r="E295" s="70"/>
      <c r="F295" s="70" t="s">
        <v>995</v>
      </c>
      <c r="G295" s="73"/>
      <c r="H295" s="76" t="s">
        <v>996</v>
      </c>
      <c r="I295" s="96" t="s">
        <v>997</v>
      </c>
      <c r="J295" s="96"/>
      <c r="K295" s="97">
        <v>1.3</v>
      </c>
      <c r="L295" s="97">
        <v>1.3</v>
      </c>
      <c r="M295" s="97">
        <v>1.5</v>
      </c>
      <c r="N295" s="97">
        <v>1.5</v>
      </c>
      <c r="O295" s="97">
        <v>1.5</v>
      </c>
      <c r="P295" s="97">
        <v>1.5</v>
      </c>
      <c r="Q295" s="76"/>
      <c r="R295" s="76" t="s">
        <v>584</v>
      </c>
      <c r="S295" s="76" t="s">
        <v>584</v>
      </c>
      <c r="T295" s="76"/>
      <c r="U295" s="261">
        <f t="shared" si="56"/>
        <v>1.3</v>
      </c>
      <c r="V295" s="261">
        <f t="shared" si="56"/>
        <v>1.3</v>
      </c>
      <c r="W295" s="261">
        <f t="shared" si="56"/>
        <v>1.3</v>
      </c>
      <c r="X295" s="261">
        <f t="shared" si="56"/>
        <v>1.3</v>
      </c>
      <c r="Y295" s="261">
        <f t="shared" si="56"/>
        <v>1.3</v>
      </c>
      <c r="Z295" s="261">
        <f t="shared" si="56"/>
        <v>1.3</v>
      </c>
      <c r="AA295" s="261">
        <f t="shared" si="56"/>
        <v>1.3</v>
      </c>
      <c r="AB295" s="261">
        <f t="shared" si="56"/>
        <v>1.3</v>
      </c>
      <c r="AC295" s="76"/>
      <c r="AD295" s="76"/>
      <c r="AE295" s="76"/>
      <c r="AF295" s="97">
        <v>1</v>
      </c>
      <c r="AG295" s="97">
        <v>1</v>
      </c>
      <c r="AH295" s="73"/>
      <c r="AI295" s="57"/>
      <c r="AJ295" s="45"/>
      <c r="AK295" s="45"/>
      <c r="AL295" s="45"/>
    </row>
    <row r="296" spans="1:38" outlineLevel="2" x14ac:dyDescent="0.25">
      <c r="A296" s="45"/>
      <c r="B296" s="54"/>
      <c r="C296" s="47">
        <f t="shared" si="55"/>
        <v>3</v>
      </c>
      <c r="D296" s="73"/>
      <c r="E296" s="70"/>
      <c r="F296" s="70" t="s">
        <v>998</v>
      </c>
      <c r="G296" s="73"/>
      <c r="H296" s="76" t="s">
        <v>999</v>
      </c>
      <c r="I296" s="96" t="s">
        <v>609</v>
      </c>
      <c r="J296" s="96"/>
      <c r="K296" s="97">
        <v>5</v>
      </c>
      <c r="L296" s="97">
        <v>5</v>
      </c>
      <c r="M296" s="97">
        <v>5</v>
      </c>
      <c r="N296" s="97">
        <v>5</v>
      </c>
      <c r="O296" s="97">
        <v>5</v>
      </c>
      <c r="P296" s="97">
        <v>5</v>
      </c>
      <c r="Q296" s="76"/>
      <c r="R296" s="76" t="s">
        <v>584</v>
      </c>
      <c r="S296" s="76" t="s">
        <v>584</v>
      </c>
      <c r="T296" s="76"/>
      <c r="U296" s="261">
        <f t="shared" si="56"/>
        <v>5</v>
      </c>
      <c r="V296" s="261">
        <f t="shared" si="56"/>
        <v>5</v>
      </c>
      <c r="W296" s="261">
        <f t="shared" si="56"/>
        <v>5</v>
      </c>
      <c r="X296" s="261">
        <f t="shared" si="56"/>
        <v>5</v>
      </c>
      <c r="Y296" s="261">
        <f t="shared" si="56"/>
        <v>5</v>
      </c>
      <c r="Z296" s="261">
        <f t="shared" si="56"/>
        <v>5</v>
      </c>
      <c r="AA296" s="261">
        <f t="shared" si="56"/>
        <v>5</v>
      </c>
      <c r="AB296" s="261">
        <f t="shared" si="56"/>
        <v>5</v>
      </c>
      <c r="AC296" s="76"/>
      <c r="AD296" s="76"/>
      <c r="AE296" s="76"/>
      <c r="AF296" s="97">
        <v>1</v>
      </c>
      <c r="AG296" s="97">
        <v>1</v>
      </c>
      <c r="AH296" s="73"/>
      <c r="AI296" s="57"/>
      <c r="AJ296" s="45"/>
      <c r="AK296" s="45"/>
      <c r="AL296" s="45"/>
    </row>
    <row r="297" spans="1:38" outlineLevel="2" x14ac:dyDescent="0.25">
      <c r="A297" s="45"/>
      <c r="B297" s="54"/>
      <c r="C297" s="47">
        <f t="shared" si="55"/>
        <v>3</v>
      </c>
      <c r="D297" s="73"/>
      <c r="E297" s="70"/>
      <c r="F297" s="70" t="s">
        <v>1000</v>
      </c>
      <c r="G297" s="73"/>
      <c r="H297" s="76" t="s">
        <v>1001</v>
      </c>
      <c r="I297" s="96" t="s">
        <v>1002</v>
      </c>
      <c r="J297" s="96"/>
      <c r="K297" s="97">
        <v>0.15</v>
      </c>
      <c r="L297" s="97">
        <v>0.15</v>
      </c>
      <c r="M297" s="97">
        <v>0.15</v>
      </c>
      <c r="N297" s="97">
        <v>0.15</v>
      </c>
      <c r="O297" s="97">
        <v>0.15</v>
      </c>
      <c r="P297" s="97">
        <v>0.15</v>
      </c>
      <c r="Q297" s="76"/>
      <c r="R297" s="76" t="s">
        <v>584</v>
      </c>
      <c r="S297" s="76" t="s">
        <v>584</v>
      </c>
      <c r="T297" s="76"/>
      <c r="U297" s="261">
        <f t="shared" si="56"/>
        <v>0.15</v>
      </c>
      <c r="V297" s="261">
        <f t="shared" si="56"/>
        <v>0.15</v>
      </c>
      <c r="W297" s="261">
        <f t="shared" si="56"/>
        <v>0.15</v>
      </c>
      <c r="X297" s="261">
        <f t="shared" si="56"/>
        <v>0.15</v>
      </c>
      <c r="Y297" s="261">
        <f t="shared" si="56"/>
        <v>0.15</v>
      </c>
      <c r="Z297" s="261">
        <f t="shared" si="56"/>
        <v>0.15</v>
      </c>
      <c r="AA297" s="261">
        <f t="shared" si="56"/>
        <v>0.15</v>
      </c>
      <c r="AB297" s="261">
        <f t="shared" si="56"/>
        <v>0.15</v>
      </c>
      <c r="AC297" s="76"/>
      <c r="AD297" s="76"/>
      <c r="AE297" s="76"/>
      <c r="AF297" s="97">
        <v>1</v>
      </c>
      <c r="AG297" s="97">
        <v>1</v>
      </c>
      <c r="AH297" s="73"/>
      <c r="AI297" s="57"/>
      <c r="AJ297" s="45"/>
      <c r="AK297" s="45"/>
      <c r="AL297" s="45"/>
    </row>
    <row r="298" spans="1:38" outlineLevel="2" x14ac:dyDescent="0.25">
      <c r="A298" s="45"/>
      <c r="B298" s="54"/>
      <c r="C298" s="47">
        <f t="shared" si="55"/>
        <v>3</v>
      </c>
      <c r="D298" s="73"/>
      <c r="E298" s="70"/>
      <c r="F298" s="70" t="s">
        <v>1003</v>
      </c>
      <c r="G298" s="73"/>
      <c r="H298" s="76" t="s">
        <v>1001</v>
      </c>
      <c r="I298" s="96" t="s">
        <v>609</v>
      </c>
      <c r="J298" s="96"/>
      <c r="K298" s="97">
        <v>10</v>
      </c>
      <c r="L298" s="97">
        <v>10</v>
      </c>
      <c r="M298" s="97">
        <v>10</v>
      </c>
      <c r="N298" s="97">
        <v>10</v>
      </c>
      <c r="O298" s="97">
        <v>10</v>
      </c>
      <c r="P298" s="97">
        <v>10</v>
      </c>
      <c r="Q298" s="76"/>
      <c r="R298" s="76" t="s">
        <v>584</v>
      </c>
      <c r="S298" s="76" t="s">
        <v>584</v>
      </c>
      <c r="T298" s="76"/>
      <c r="U298" s="261">
        <f t="shared" si="56"/>
        <v>10</v>
      </c>
      <c r="V298" s="261">
        <f t="shared" si="56"/>
        <v>10</v>
      </c>
      <c r="W298" s="261">
        <f t="shared" si="56"/>
        <v>10</v>
      </c>
      <c r="X298" s="261">
        <f t="shared" si="56"/>
        <v>10</v>
      </c>
      <c r="Y298" s="261">
        <f t="shared" si="56"/>
        <v>10</v>
      </c>
      <c r="Z298" s="261">
        <f t="shared" si="56"/>
        <v>10</v>
      </c>
      <c r="AA298" s="261">
        <f t="shared" si="56"/>
        <v>10</v>
      </c>
      <c r="AB298" s="261">
        <f t="shared" si="56"/>
        <v>10</v>
      </c>
      <c r="AC298" s="76"/>
      <c r="AD298" s="76"/>
      <c r="AE298" s="76"/>
      <c r="AF298" s="97">
        <v>1</v>
      </c>
      <c r="AG298" s="97">
        <v>1</v>
      </c>
      <c r="AH298" s="73"/>
      <c r="AI298" s="57"/>
      <c r="AJ298" s="45"/>
      <c r="AK298" s="45"/>
      <c r="AL298" s="45"/>
    </row>
    <row r="299" spans="1:38" outlineLevel="2" x14ac:dyDescent="0.25">
      <c r="A299" s="45"/>
      <c r="B299" s="54"/>
      <c r="C299" s="47">
        <f t="shared" si="55"/>
        <v>3</v>
      </c>
      <c r="D299" s="73"/>
      <c r="E299" s="70"/>
      <c r="F299" s="70" t="s">
        <v>1004</v>
      </c>
      <c r="G299" s="73"/>
      <c r="H299" s="76" t="s">
        <v>1005</v>
      </c>
      <c r="I299" s="96" t="s">
        <v>1006</v>
      </c>
      <c r="J299" s="96"/>
      <c r="K299" s="97">
        <v>0.38</v>
      </c>
      <c r="L299" s="97">
        <v>0.38</v>
      </c>
      <c r="M299" s="97">
        <v>0.38</v>
      </c>
      <c r="N299" s="97">
        <v>0.38</v>
      </c>
      <c r="O299" s="97">
        <v>0.38</v>
      </c>
      <c r="P299" s="97">
        <v>0.38</v>
      </c>
      <c r="Q299" s="76"/>
      <c r="R299" s="76" t="s">
        <v>584</v>
      </c>
      <c r="S299" s="76" t="s">
        <v>584</v>
      </c>
      <c r="T299" s="76"/>
      <c r="U299" s="261">
        <f t="shared" si="56"/>
        <v>0.38</v>
      </c>
      <c r="V299" s="261">
        <f t="shared" si="56"/>
        <v>0.38</v>
      </c>
      <c r="W299" s="261">
        <f t="shared" si="56"/>
        <v>0.38</v>
      </c>
      <c r="X299" s="261">
        <f t="shared" si="56"/>
        <v>0.38</v>
      </c>
      <c r="Y299" s="261">
        <f t="shared" si="56"/>
        <v>0.38</v>
      </c>
      <c r="Z299" s="261">
        <f t="shared" si="56"/>
        <v>0.38</v>
      </c>
      <c r="AA299" s="261">
        <f t="shared" si="56"/>
        <v>0.38</v>
      </c>
      <c r="AB299" s="261">
        <f t="shared" si="56"/>
        <v>0.38</v>
      </c>
      <c r="AC299" s="76"/>
      <c r="AD299" s="76"/>
      <c r="AE299" s="76"/>
      <c r="AF299" s="97">
        <v>1</v>
      </c>
      <c r="AG299" s="97">
        <v>1</v>
      </c>
      <c r="AH299" s="73"/>
      <c r="AI299" s="57"/>
      <c r="AJ299" s="45"/>
      <c r="AK299" s="45"/>
      <c r="AL299" s="45"/>
    </row>
    <row r="300" spans="1:38" outlineLevel="1" x14ac:dyDescent="0.25">
      <c r="A300" s="45"/>
      <c r="B300" s="54"/>
      <c r="C300" s="47">
        <f>INT($C$29)+1</f>
        <v>2</v>
      </c>
      <c r="D300" s="73"/>
      <c r="E300" s="70"/>
      <c r="F300" s="264" t="s">
        <v>1007</v>
      </c>
      <c r="G300" s="73"/>
      <c r="H300" s="254" t="s">
        <v>1008</v>
      </c>
      <c r="I300" s="96"/>
      <c r="J300" s="96" t="s">
        <v>591</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47">
        <f>INT($C$29)+3</f>
        <v>4</v>
      </c>
      <c r="D301" s="73"/>
      <c r="E301" s="70" t="s">
        <v>1009</v>
      </c>
      <c r="F301" s="70" t="s">
        <v>1010</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outlineLevel="2" x14ac:dyDescent="0.25">
      <c r="A302" s="45"/>
      <c r="B302" s="54"/>
      <c r="C302" s="47">
        <f t="shared" ref="C302:C323" si="57">INT($C$29)+2</f>
        <v>3</v>
      </c>
      <c r="D302" s="73"/>
      <c r="E302" s="70"/>
      <c r="F302" s="70" t="s">
        <v>1011</v>
      </c>
      <c r="G302" s="73"/>
      <c r="H302" s="76" t="s">
        <v>1012</v>
      </c>
      <c r="I302" s="96" t="s">
        <v>646</v>
      </c>
      <c r="J302" s="96"/>
      <c r="K302" s="97">
        <v>0.6</v>
      </c>
      <c r="L302" s="97">
        <v>0.6</v>
      </c>
      <c r="M302" s="97">
        <v>0.6</v>
      </c>
      <c r="N302" s="97">
        <v>0.6</v>
      </c>
      <c r="O302" s="97">
        <v>0.6</v>
      </c>
      <c r="P302" s="97">
        <v>0.6</v>
      </c>
      <c r="Q302" s="76"/>
      <c r="R302" s="76" t="s">
        <v>584</v>
      </c>
      <c r="S302" s="76" t="s">
        <v>584</v>
      </c>
      <c r="T302" s="76"/>
      <c r="U302" s="261">
        <f t="shared" ref="U302:AB316" si="58">INDEX($K302:$Q302,1,U$43)</f>
        <v>0.6</v>
      </c>
      <c r="V302" s="261">
        <f t="shared" si="58"/>
        <v>0.6</v>
      </c>
      <c r="W302" s="261">
        <f t="shared" si="58"/>
        <v>0.6</v>
      </c>
      <c r="X302" s="261">
        <f t="shared" si="58"/>
        <v>0.6</v>
      </c>
      <c r="Y302" s="261">
        <f t="shared" si="58"/>
        <v>0.6</v>
      </c>
      <c r="Z302" s="261">
        <f t="shared" si="58"/>
        <v>0.6</v>
      </c>
      <c r="AA302" s="261">
        <f t="shared" si="58"/>
        <v>0.6</v>
      </c>
      <c r="AB302" s="261">
        <f t="shared" si="58"/>
        <v>0.6</v>
      </c>
      <c r="AC302" s="76"/>
      <c r="AD302" s="76"/>
      <c r="AE302" s="76"/>
      <c r="AF302" s="97">
        <v>1</v>
      </c>
      <c r="AG302" s="97">
        <v>1</v>
      </c>
      <c r="AH302" s="73"/>
      <c r="AI302" s="57"/>
      <c r="AJ302" s="45"/>
      <c r="AK302" s="45"/>
      <c r="AL302" s="45"/>
    </row>
    <row r="303" spans="1:38" outlineLevel="2" x14ac:dyDescent="0.25">
      <c r="A303" s="45"/>
      <c r="B303" s="54"/>
      <c r="C303" s="47">
        <f t="shared" si="57"/>
        <v>3</v>
      </c>
      <c r="D303" s="73"/>
      <c r="E303" s="70"/>
      <c r="F303" s="70" t="s">
        <v>1013</v>
      </c>
      <c r="G303" s="73"/>
      <c r="H303" s="76" t="s">
        <v>1014</v>
      </c>
      <c r="I303" s="96" t="s">
        <v>646</v>
      </c>
      <c r="J303" s="96"/>
      <c r="K303" s="97">
        <v>0.7</v>
      </c>
      <c r="L303" s="97">
        <v>0.7</v>
      </c>
      <c r="M303" s="97">
        <v>0.7</v>
      </c>
      <c r="N303" s="97">
        <v>0.7</v>
      </c>
      <c r="O303" s="97">
        <v>0.7</v>
      </c>
      <c r="P303" s="97">
        <v>0.7</v>
      </c>
      <c r="Q303" s="76"/>
      <c r="R303" s="76" t="s">
        <v>584</v>
      </c>
      <c r="S303" s="76" t="s">
        <v>584</v>
      </c>
      <c r="T303" s="76"/>
      <c r="U303" s="261">
        <f t="shared" si="58"/>
        <v>0.7</v>
      </c>
      <c r="V303" s="261">
        <f t="shared" si="58"/>
        <v>0.7</v>
      </c>
      <c r="W303" s="261">
        <f t="shared" si="58"/>
        <v>0.7</v>
      </c>
      <c r="X303" s="261">
        <f t="shared" si="58"/>
        <v>0.7</v>
      </c>
      <c r="Y303" s="261">
        <f t="shared" si="58"/>
        <v>0.7</v>
      </c>
      <c r="Z303" s="261">
        <f t="shared" si="58"/>
        <v>0.7</v>
      </c>
      <c r="AA303" s="261">
        <f t="shared" si="58"/>
        <v>0.7</v>
      </c>
      <c r="AB303" s="261">
        <f t="shared" si="58"/>
        <v>0.7</v>
      </c>
      <c r="AC303" s="76"/>
      <c r="AD303" s="76"/>
      <c r="AE303" s="76"/>
      <c r="AF303" s="97">
        <v>1</v>
      </c>
      <c r="AG303" s="97">
        <v>1</v>
      </c>
      <c r="AH303" s="73"/>
      <c r="AI303" s="57"/>
      <c r="AJ303" s="45"/>
      <c r="AK303" s="45"/>
      <c r="AL303" s="45"/>
    </row>
    <row r="304" spans="1:38" outlineLevel="2" x14ac:dyDescent="0.25">
      <c r="A304" s="45"/>
      <c r="B304" s="54"/>
      <c r="C304" s="47">
        <f t="shared" si="57"/>
        <v>3</v>
      </c>
      <c r="D304" s="73"/>
      <c r="E304" s="70"/>
      <c r="F304" s="70" t="s">
        <v>1015</v>
      </c>
      <c r="G304" s="73"/>
      <c r="H304" s="76" t="s">
        <v>1016</v>
      </c>
      <c r="I304" s="96" t="s">
        <v>646</v>
      </c>
      <c r="J304" s="96"/>
      <c r="K304" s="97">
        <v>0.8</v>
      </c>
      <c r="L304" s="97">
        <v>0.8</v>
      </c>
      <c r="M304" s="97">
        <v>0.8</v>
      </c>
      <c r="N304" s="97">
        <v>0.8</v>
      </c>
      <c r="O304" s="97">
        <v>0.8</v>
      </c>
      <c r="P304" s="97">
        <v>0.8</v>
      </c>
      <c r="Q304" s="76"/>
      <c r="R304" s="76" t="s">
        <v>584</v>
      </c>
      <c r="S304" s="76" t="s">
        <v>584</v>
      </c>
      <c r="T304" s="76"/>
      <c r="U304" s="261">
        <f t="shared" si="58"/>
        <v>0.8</v>
      </c>
      <c r="V304" s="261">
        <f t="shared" si="58"/>
        <v>0.8</v>
      </c>
      <c r="W304" s="261">
        <f t="shared" si="58"/>
        <v>0.8</v>
      </c>
      <c r="X304" s="261">
        <f t="shared" si="58"/>
        <v>0.8</v>
      </c>
      <c r="Y304" s="261">
        <f t="shared" si="58"/>
        <v>0.8</v>
      </c>
      <c r="Z304" s="261">
        <f t="shared" si="58"/>
        <v>0.8</v>
      </c>
      <c r="AA304" s="261">
        <f t="shared" si="58"/>
        <v>0.8</v>
      </c>
      <c r="AB304" s="261">
        <f t="shared" si="58"/>
        <v>0.8</v>
      </c>
      <c r="AC304" s="76"/>
      <c r="AD304" s="76"/>
      <c r="AE304" s="76"/>
      <c r="AF304" s="97">
        <v>1</v>
      </c>
      <c r="AG304" s="97">
        <v>1</v>
      </c>
      <c r="AH304" s="73"/>
      <c r="AI304" s="57"/>
      <c r="AJ304" s="45"/>
      <c r="AK304" s="45"/>
      <c r="AL304" s="45"/>
    </row>
    <row r="305" spans="1:38" outlineLevel="2" x14ac:dyDescent="0.25">
      <c r="A305" s="45"/>
      <c r="B305" s="54"/>
      <c r="C305" s="47">
        <f t="shared" si="57"/>
        <v>3</v>
      </c>
      <c r="D305" s="73"/>
      <c r="E305" s="70"/>
      <c r="F305" s="70" t="s">
        <v>1017</v>
      </c>
      <c r="G305" s="73"/>
      <c r="H305" s="76" t="s">
        <v>1018</v>
      </c>
      <c r="I305" s="96" t="s">
        <v>573</v>
      </c>
      <c r="J305" s="96"/>
      <c r="K305" s="97">
        <v>6</v>
      </c>
      <c r="L305" s="97">
        <v>6</v>
      </c>
      <c r="M305" s="97">
        <v>6</v>
      </c>
      <c r="N305" s="97">
        <v>6</v>
      </c>
      <c r="O305" s="97">
        <v>6</v>
      </c>
      <c r="P305" s="97">
        <v>6</v>
      </c>
      <c r="Q305" s="76"/>
      <c r="R305" s="76" t="s">
        <v>584</v>
      </c>
      <c r="S305" s="76" t="s">
        <v>584</v>
      </c>
      <c r="T305" s="76"/>
      <c r="U305" s="261">
        <f t="shared" si="58"/>
        <v>6</v>
      </c>
      <c r="V305" s="261">
        <f t="shared" si="58"/>
        <v>6</v>
      </c>
      <c r="W305" s="261">
        <f t="shared" si="58"/>
        <v>6</v>
      </c>
      <c r="X305" s="261">
        <f t="shared" si="58"/>
        <v>6</v>
      </c>
      <c r="Y305" s="261">
        <f t="shared" si="58"/>
        <v>6</v>
      </c>
      <c r="Z305" s="261">
        <f t="shared" si="58"/>
        <v>6</v>
      </c>
      <c r="AA305" s="261">
        <f t="shared" si="58"/>
        <v>6</v>
      </c>
      <c r="AB305" s="261">
        <f t="shared" si="58"/>
        <v>6</v>
      </c>
      <c r="AC305" s="76"/>
      <c r="AD305" s="76"/>
      <c r="AE305" s="76"/>
      <c r="AF305" s="97">
        <v>1</v>
      </c>
      <c r="AG305" s="97">
        <v>1</v>
      </c>
      <c r="AH305" s="73"/>
      <c r="AI305" s="57"/>
      <c r="AJ305" s="45"/>
      <c r="AK305" s="45"/>
      <c r="AL305" s="45"/>
    </row>
    <row r="306" spans="1:38" outlineLevel="2" x14ac:dyDescent="0.25">
      <c r="A306" s="45"/>
      <c r="B306" s="54"/>
      <c r="C306" s="47">
        <f t="shared" si="57"/>
        <v>3</v>
      </c>
      <c r="D306" s="73"/>
      <c r="E306" s="70"/>
      <c r="F306" s="70" t="s">
        <v>1019</v>
      </c>
      <c r="G306" s="73"/>
      <c r="H306" s="76" t="s">
        <v>1020</v>
      </c>
      <c r="I306" s="96" t="s">
        <v>573</v>
      </c>
      <c r="J306" s="96"/>
      <c r="K306" s="97">
        <v>0.4</v>
      </c>
      <c r="L306" s="97">
        <v>0.4</v>
      </c>
      <c r="M306" s="97">
        <v>0.4</v>
      </c>
      <c r="N306" s="97">
        <v>0.4</v>
      </c>
      <c r="O306" s="97">
        <v>0.4</v>
      </c>
      <c r="P306" s="97">
        <v>0.4</v>
      </c>
      <c r="Q306" s="76"/>
      <c r="R306" s="76" t="s">
        <v>584</v>
      </c>
      <c r="S306" s="76" t="s">
        <v>584</v>
      </c>
      <c r="T306" s="76"/>
      <c r="U306" s="261">
        <f t="shared" si="58"/>
        <v>0.4</v>
      </c>
      <c r="V306" s="261">
        <f t="shared" si="58"/>
        <v>0.4</v>
      </c>
      <c r="W306" s="261">
        <f t="shared" si="58"/>
        <v>0.4</v>
      </c>
      <c r="X306" s="261">
        <f t="shared" si="58"/>
        <v>0.4</v>
      </c>
      <c r="Y306" s="261">
        <f t="shared" si="58"/>
        <v>0.4</v>
      </c>
      <c r="Z306" s="261">
        <f t="shared" si="58"/>
        <v>0.4</v>
      </c>
      <c r="AA306" s="261">
        <f t="shared" si="58"/>
        <v>0.4</v>
      </c>
      <c r="AB306" s="261">
        <f t="shared" si="58"/>
        <v>0.4</v>
      </c>
      <c r="AC306" s="76"/>
      <c r="AD306" s="76"/>
      <c r="AE306" s="76"/>
      <c r="AF306" s="97">
        <v>1</v>
      </c>
      <c r="AG306" s="97">
        <v>1</v>
      </c>
      <c r="AH306" s="73"/>
      <c r="AI306" s="57"/>
      <c r="AJ306" s="45"/>
      <c r="AK306" s="45"/>
      <c r="AL306" s="45"/>
    </row>
    <row r="307" spans="1:38" outlineLevel="2" x14ac:dyDescent="0.25">
      <c r="A307" s="45"/>
      <c r="B307" s="54"/>
      <c r="C307" s="47">
        <f t="shared" si="57"/>
        <v>3</v>
      </c>
      <c r="D307" s="73"/>
      <c r="E307" s="70"/>
      <c r="F307" s="70" t="s">
        <v>1021</v>
      </c>
      <c r="G307" s="73"/>
      <c r="H307" s="76" t="s">
        <v>1022</v>
      </c>
      <c r="I307" s="96" t="s">
        <v>667</v>
      </c>
      <c r="J307" s="96"/>
      <c r="K307" s="97">
        <v>0.9</v>
      </c>
      <c r="L307" s="97">
        <v>0.9</v>
      </c>
      <c r="M307" s="97">
        <v>0.9</v>
      </c>
      <c r="N307" s="97">
        <v>0.9</v>
      </c>
      <c r="O307" s="97">
        <v>0.9</v>
      </c>
      <c r="P307" s="97">
        <v>0.9</v>
      </c>
      <c r="Q307" s="76"/>
      <c r="R307" s="76" t="s">
        <v>584</v>
      </c>
      <c r="S307" s="76" t="s">
        <v>584</v>
      </c>
      <c r="T307" s="76"/>
      <c r="U307" s="261">
        <f t="shared" si="58"/>
        <v>0.9</v>
      </c>
      <c r="V307" s="261">
        <f t="shared" si="58"/>
        <v>0.9</v>
      </c>
      <c r="W307" s="261">
        <f t="shared" si="58"/>
        <v>0.9</v>
      </c>
      <c r="X307" s="261">
        <f t="shared" si="58"/>
        <v>0.9</v>
      </c>
      <c r="Y307" s="261">
        <f t="shared" si="58"/>
        <v>0.9</v>
      </c>
      <c r="Z307" s="261">
        <f t="shared" si="58"/>
        <v>0.9</v>
      </c>
      <c r="AA307" s="261">
        <f t="shared" si="58"/>
        <v>0.9</v>
      </c>
      <c r="AB307" s="261">
        <f t="shared" si="58"/>
        <v>0.9</v>
      </c>
      <c r="AC307" s="76"/>
      <c r="AD307" s="76"/>
      <c r="AE307" s="76"/>
      <c r="AF307" s="97">
        <v>1</v>
      </c>
      <c r="AG307" s="97">
        <v>1</v>
      </c>
      <c r="AH307" s="73"/>
      <c r="AI307" s="57"/>
      <c r="AJ307" s="45"/>
      <c r="AK307" s="45"/>
      <c r="AL307" s="45"/>
    </row>
    <row r="308" spans="1:38" outlineLevel="2" x14ac:dyDescent="0.25">
      <c r="A308" s="45"/>
      <c r="B308" s="54"/>
      <c r="C308" s="47">
        <f t="shared" si="57"/>
        <v>3</v>
      </c>
      <c r="D308" s="73"/>
      <c r="E308" s="70"/>
      <c r="F308" s="70" t="s">
        <v>1023</v>
      </c>
      <c r="G308" s="73"/>
      <c r="H308" s="76" t="s">
        <v>1024</v>
      </c>
      <c r="I308" s="96" t="s">
        <v>667</v>
      </c>
      <c r="J308" s="96"/>
      <c r="K308" s="97">
        <v>0.97</v>
      </c>
      <c r="L308" s="97">
        <v>0.97</v>
      </c>
      <c r="M308" s="97">
        <v>0.97</v>
      </c>
      <c r="N308" s="97">
        <v>0.97</v>
      </c>
      <c r="O308" s="97">
        <v>0.97</v>
      </c>
      <c r="P308" s="97">
        <v>0.97</v>
      </c>
      <c r="Q308" s="76"/>
      <c r="R308" s="76" t="s">
        <v>584</v>
      </c>
      <c r="S308" s="76" t="s">
        <v>584</v>
      </c>
      <c r="T308" s="76"/>
      <c r="U308" s="261">
        <f t="shared" si="58"/>
        <v>0.97</v>
      </c>
      <c r="V308" s="261">
        <f t="shared" si="58"/>
        <v>0.97</v>
      </c>
      <c r="W308" s="261">
        <f t="shared" si="58"/>
        <v>0.97</v>
      </c>
      <c r="X308" s="261">
        <f t="shared" si="58"/>
        <v>0.97</v>
      </c>
      <c r="Y308" s="261">
        <f t="shared" si="58"/>
        <v>0.97</v>
      </c>
      <c r="Z308" s="261">
        <f t="shared" si="58"/>
        <v>0.97</v>
      </c>
      <c r="AA308" s="261">
        <f t="shared" si="58"/>
        <v>0.97</v>
      </c>
      <c r="AB308" s="261">
        <f t="shared" si="58"/>
        <v>0.97</v>
      </c>
      <c r="AC308" s="76"/>
      <c r="AD308" s="76"/>
      <c r="AE308" s="76"/>
      <c r="AF308" s="97">
        <v>1</v>
      </c>
      <c r="AG308" s="97">
        <v>1</v>
      </c>
      <c r="AH308" s="73"/>
      <c r="AI308" s="57"/>
      <c r="AJ308" s="45"/>
      <c r="AK308" s="45"/>
      <c r="AL308" s="45"/>
    </row>
    <row r="309" spans="1:38" outlineLevel="2" x14ac:dyDescent="0.25">
      <c r="A309" s="45"/>
      <c r="B309" s="54"/>
      <c r="C309" s="47">
        <f t="shared" si="57"/>
        <v>3</v>
      </c>
      <c r="D309" s="73"/>
      <c r="E309" s="70"/>
      <c r="F309" s="70" t="s">
        <v>1025</v>
      </c>
      <c r="G309" s="73"/>
      <c r="H309" s="76" t="s">
        <v>1026</v>
      </c>
      <c r="I309" s="96" t="s">
        <v>596</v>
      </c>
      <c r="J309" s="96"/>
      <c r="K309" s="97">
        <v>27</v>
      </c>
      <c r="L309" s="97">
        <v>27</v>
      </c>
      <c r="M309" s="97">
        <v>27</v>
      </c>
      <c r="N309" s="97">
        <v>23.2</v>
      </c>
      <c r="O309" s="97">
        <v>23.2</v>
      </c>
      <c r="P309" s="97">
        <v>27</v>
      </c>
      <c r="Q309" s="76"/>
      <c r="R309" s="76" t="s">
        <v>584</v>
      </c>
      <c r="S309" s="76" t="s">
        <v>584</v>
      </c>
      <c r="T309" s="76"/>
      <c r="U309" s="261">
        <f t="shared" si="58"/>
        <v>27</v>
      </c>
      <c r="V309" s="261">
        <f t="shared" si="58"/>
        <v>27</v>
      </c>
      <c r="W309" s="261">
        <f t="shared" si="58"/>
        <v>27</v>
      </c>
      <c r="X309" s="261">
        <f t="shared" si="58"/>
        <v>27</v>
      </c>
      <c r="Y309" s="386">
        <f>INDEX($K309:$Q309,1,Y$43)-(20.3-11)</f>
        <v>17.7</v>
      </c>
      <c r="Z309" s="261">
        <f t="shared" si="58"/>
        <v>27</v>
      </c>
      <c r="AA309" s="261">
        <f t="shared" si="58"/>
        <v>27</v>
      </c>
      <c r="AB309" s="386">
        <f>INDEX($K309:$Q309,1,AB$43)-(20.3-11)</f>
        <v>17.7</v>
      </c>
      <c r="AC309" s="326"/>
      <c r="AD309" s="97" t="s">
        <v>2476</v>
      </c>
      <c r="AE309" s="76"/>
      <c r="AF309" s="97">
        <v>1</v>
      </c>
      <c r="AG309" s="97">
        <v>1</v>
      </c>
      <c r="AH309" s="73"/>
      <c r="AI309" s="57"/>
      <c r="AJ309" s="45"/>
      <c r="AK309" s="45"/>
      <c r="AL309" s="45"/>
    </row>
    <row r="310" spans="1:38" outlineLevel="2" x14ac:dyDescent="0.25">
      <c r="A310" s="45"/>
      <c r="B310" s="54"/>
      <c r="C310" s="47">
        <f t="shared" si="57"/>
        <v>3</v>
      </c>
      <c r="D310" s="73"/>
      <c r="E310" s="70"/>
      <c r="F310" s="70" t="s">
        <v>1027</v>
      </c>
      <c r="G310" s="73"/>
      <c r="H310" s="76" t="s">
        <v>1028</v>
      </c>
      <c r="I310" s="96" t="s">
        <v>667</v>
      </c>
      <c r="J310" s="96"/>
      <c r="K310" s="97">
        <v>20.3</v>
      </c>
      <c r="L310" s="97">
        <v>20.3</v>
      </c>
      <c r="M310" s="97">
        <v>20.3</v>
      </c>
      <c r="N310" s="97">
        <v>16.5</v>
      </c>
      <c r="O310" s="97">
        <v>16.5</v>
      </c>
      <c r="P310" s="97">
        <v>20.3</v>
      </c>
      <c r="Q310" s="76"/>
      <c r="R310" s="76" t="s">
        <v>584</v>
      </c>
      <c r="S310" s="76" t="s">
        <v>584</v>
      </c>
      <c r="T310" s="76"/>
      <c r="U310" s="261">
        <f t="shared" si="58"/>
        <v>20.3</v>
      </c>
      <c r="V310" s="261">
        <f t="shared" si="58"/>
        <v>20.3</v>
      </c>
      <c r="W310" s="261">
        <f t="shared" si="58"/>
        <v>20.3</v>
      </c>
      <c r="X310" s="261">
        <f t="shared" si="58"/>
        <v>20.3</v>
      </c>
      <c r="Y310" s="386">
        <v>11</v>
      </c>
      <c r="Z310" s="261">
        <f t="shared" si="58"/>
        <v>20.3</v>
      </c>
      <c r="AA310" s="261">
        <f t="shared" si="58"/>
        <v>20.3</v>
      </c>
      <c r="AB310" s="386">
        <v>11</v>
      </c>
      <c r="AC310" s="326"/>
      <c r="AD310" s="97" t="s">
        <v>2476</v>
      </c>
      <c r="AE310" s="76"/>
      <c r="AF310" s="97">
        <v>1</v>
      </c>
      <c r="AG310" s="97">
        <v>1</v>
      </c>
      <c r="AH310" s="73"/>
      <c r="AI310" s="57"/>
      <c r="AJ310" s="45"/>
      <c r="AK310" s="45"/>
      <c r="AL310" s="45"/>
    </row>
    <row r="311" spans="1:38" outlineLevel="2" x14ac:dyDescent="0.25">
      <c r="A311" s="45"/>
      <c r="B311" s="54"/>
      <c r="C311" s="47">
        <f t="shared" si="57"/>
        <v>3</v>
      </c>
      <c r="D311" s="73"/>
      <c r="E311" s="70"/>
      <c r="F311" s="70" t="s">
        <v>1029</v>
      </c>
      <c r="G311" s="73"/>
      <c r="H311" s="76" t="s">
        <v>1030</v>
      </c>
      <c r="I311" s="96" t="s">
        <v>596</v>
      </c>
      <c r="J311" s="96"/>
      <c r="K311" s="97">
        <v>2</v>
      </c>
      <c r="L311" s="97">
        <v>2</v>
      </c>
      <c r="M311" s="97">
        <v>2</v>
      </c>
      <c r="N311" s="97">
        <v>2</v>
      </c>
      <c r="O311" s="97">
        <v>2</v>
      </c>
      <c r="P311" s="97">
        <v>2</v>
      </c>
      <c r="Q311" s="76"/>
      <c r="R311" s="76" t="s">
        <v>584</v>
      </c>
      <c r="S311" s="76" t="s">
        <v>584</v>
      </c>
      <c r="T311" s="76"/>
      <c r="U311" s="261">
        <f t="shared" si="58"/>
        <v>2</v>
      </c>
      <c r="V311" s="261">
        <f t="shared" si="58"/>
        <v>2</v>
      </c>
      <c r="W311" s="261">
        <f t="shared" si="58"/>
        <v>2</v>
      </c>
      <c r="X311" s="261">
        <f t="shared" si="58"/>
        <v>2</v>
      </c>
      <c r="Y311" s="261">
        <f t="shared" si="58"/>
        <v>2</v>
      </c>
      <c r="Z311" s="261">
        <f t="shared" si="58"/>
        <v>2</v>
      </c>
      <c r="AA311" s="261">
        <f t="shared" si="58"/>
        <v>2</v>
      </c>
      <c r="AB311" s="261">
        <f t="shared" si="58"/>
        <v>2</v>
      </c>
      <c r="AC311" s="76"/>
      <c r="AD311" s="76"/>
      <c r="AE311" s="76"/>
      <c r="AF311" s="97">
        <v>1</v>
      </c>
      <c r="AG311" s="97">
        <v>1</v>
      </c>
      <c r="AH311" s="73"/>
      <c r="AI311" s="57"/>
      <c r="AJ311" s="45"/>
      <c r="AK311" s="45"/>
      <c r="AL311" s="45"/>
    </row>
    <row r="312" spans="1:38" outlineLevel="2" x14ac:dyDescent="0.25">
      <c r="A312" s="45"/>
      <c r="B312" s="54"/>
      <c r="C312" s="47">
        <f t="shared" si="57"/>
        <v>3</v>
      </c>
      <c r="D312" s="73"/>
      <c r="E312" s="70"/>
      <c r="F312" s="70" t="s">
        <v>1031</v>
      </c>
      <c r="G312" s="73"/>
      <c r="H312" s="76" t="s">
        <v>1032</v>
      </c>
      <c r="I312" s="96" t="s">
        <v>573</v>
      </c>
      <c r="J312" s="96"/>
      <c r="K312" s="97">
        <v>13.8</v>
      </c>
      <c r="L312" s="97">
        <v>13.8</v>
      </c>
      <c r="M312" s="97">
        <v>13.8</v>
      </c>
      <c r="N312" s="97">
        <v>13.8</v>
      </c>
      <c r="O312" s="97">
        <v>13.8</v>
      </c>
      <c r="P312" s="97">
        <v>13.8</v>
      </c>
      <c r="Q312" s="76"/>
      <c r="R312" s="76" t="s">
        <v>622</v>
      </c>
      <c r="S312" s="76" t="s">
        <v>622</v>
      </c>
      <c r="T312" s="76"/>
      <c r="U312" s="261">
        <f t="shared" si="58"/>
        <v>13.8</v>
      </c>
      <c r="V312" s="261">
        <f t="shared" si="58"/>
        <v>13.8</v>
      </c>
      <c r="W312" s="261">
        <f t="shared" si="58"/>
        <v>13.8</v>
      </c>
      <c r="X312" s="261">
        <f t="shared" si="58"/>
        <v>13.8</v>
      </c>
      <c r="Y312" s="261">
        <f t="shared" si="58"/>
        <v>13.8</v>
      </c>
      <c r="Z312" s="261">
        <f t="shared" si="58"/>
        <v>13.8</v>
      </c>
      <c r="AA312" s="261">
        <f t="shared" si="58"/>
        <v>13.8</v>
      </c>
      <c r="AB312" s="261">
        <f t="shared" si="58"/>
        <v>13.8</v>
      </c>
      <c r="AC312" s="76"/>
      <c r="AD312" s="76"/>
      <c r="AE312" s="76"/>
      <c r="AF312" s="97">
        <v>1</v>
      </c>
      <c r="AG312" s="97">
        <v>1</v>
      </c>
      <c r="AH312" s="73"/>
      <c r="AI312" s="57"/>
      <c r="AJ312" s="45"/>
      <c r="AK312" s="45"/>
      <c r="AL312" s="45"/>
    </row>
    <row r="313" spans="1:38" outlineLevel="2" x14ac:dyDescent="0.25">
      <c r="A313" s="45"/>
      <c r="B313" s="54"/>
      <c r="C313" s="47">
        <f t="shared" si="57"/>
        <v>3</v>
      </c>
      <c r="D313" s="73"/>
      <c r="E313" s="70"/>
      <c r="F313" s="70" t="s">
        <v>1033</v>
      </c>
      <c r="G313" s="73"/>
      <c r="H313" s="76" t="s">
        <v>1034</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622</v>
      </c>
      <c r="S313" s="76" t="s">
        <v>622</v>
      </c>
      <c r="T313" s="76"/>
      <c r="U313" s="261">
        <f t="shared" si="58"/>
        <v>7.1999999999999995E-2</v>
      </c>
      <c r="V313" s="261">
        <f t="shared" si="58"/>
        <v>7.1999999999999995E-2</v>
      </c>
      <c r="W313" s="261">
        <f t="shared" si="58"/>
        <v>7.1999999999999995E-2</v>
      </c>
      <c r="X313" s="261">
        <f t="shared" si="58"/>
        <v>7.1999999999999995E-2</v>
      </c>
      <c r="Y313" s="261">
        <f t="shared" si="58"/>
        <v>7.1999999999999995E-2</v>
      </c>
      <c r="Z313" s="261">
        <f t="shared" si="58"/>
        <v>7.1999999999999995E-2</v>
      </c>
      <c r="AA313" s="261">
        <f t="shared" si="58"/>
        <v>7.1999999999999995E-2</v>
      </c>
      <c r="AB313" s="261">
        <f t="shared" si="58"/>
        <v>7.1999999999999995E-2</v>
      </c>
      <c r="AC313" s="76"/>
      <c r="AD313" s="76"/>
      <c r="AE313" s="76"/>
      <c r="AF313" s="97">
        <v>1</v>
      </c>
      <c r="AG313" s="97">
        <v>1</v>
      </c>
      <c r="AH313" s="73"/>
      <c r="AI313" s="57"/>
      <c r="AJ313" s="45"/>
      <c r="AK313" s="45"/>
      <c r="AL313" s="45"/>
    </row>
    <row r="314" spans="1:38" outlineLevel="2" x14ac:dyDescent="0.25">
      <c r="A314" s="45"/>
      <c r="B314" s="54"/>
      <c r="C314" s="47">
        <f t="shared" si="57"/>
        <v>3</v>
      </c>
      <c r="D314" s="73"/>
      <c r="E314" s="70"/>
      <c r="F314" s="70" t="s">
        <v>1035</v>
      </c>
      <c r="G314" s="73"/>
      <c r="H314" s="76" t="s">
        <v>1036</v>
      </c>
      <c r="I314" s="96" t="s">
        <v>573</v>
      </c>
      <c r="J314" s="96"/>
      <c r="K314" s="97">
        <v>0.14000000000000001</v>
      </c>
      <c r="L314" s="97">
        <v>0.14000000000000001</v>
      </c>
      <c r="M314" s="97">
        <v>0.14000000000000001</v>
      </c>
      <c r="N314" s="97">
        <v>0.12</v>
      </c>
      <c r="O314" s="97">
        <v>0.12</v>
      </c>
      <c r="P314" s="97">
        <v>0.14000000000000001</v>
      </c>
      <c r="Q314" s="76"/>
      <c r="R314" s="76" t="s">
        <v>584</v>
      </c>
      <c r="S314" s="76" t="s">
        <v>584</v>
      </c>
      <c r="T314" s="76"/>
      <c r="U314" s="261">
        <f t="shared" si="58"/>
        <v>0.14000000000000001</v>
      </c>
      <c r="V314" s="261">
        <f t="shared" si="58"/>
        <v>0.14000000000000001</v>
      </c>
      <c r="W314" s="261">
        <f t="shared" si="58"/>
        <v>0.14000000000000001</v>
      </c>
      <c r="X314" s="261">
        <f t="shared" si="58"/>
        <v>0.14000000000000001</v>
      </c>
      <c r="Y314" s="261">
        <f t="shared" si="58"/>
        <v>0.14000000000000001</v>
      </c>
      <c r="Z314" s="261">
        <f t="shared" si="58"/>
        <v>0.14000000000000001</v>
      </c>
      <c r="AA314" s="261">
        <f t="shared" si="58"/>
        <v>0.14000000000000001</v>
      </c>
      <c r="AB314" s="261">
        <f t="shared" si="58"/>
        <v>0.14000000000000001</v>
      </c>
      <c r="AC314" s="76"/>
      <c r="AD314" s="76"/>
      <c r="AE314" s="76"/>
      <c r="AF314" s="97">
        <v>1</v>
      </c>
      <c r="AG314" s="97">
        <v>1</v>
      </c>
      <c r="AH314" s="73"/>
      <c r="AI314" s="57"/>
      <c r="AJ314" s="45"/>
      <c r="AK314" s="45"/>
      <c r="AL314" s="45"/>
    </row>
    <row r="315" spans="1:38" outlineLevel="2" x14ac:dyDescent="0.25">
      <c r="A315" s="45"/>
      <c r="B315" s="54"/>
      <c r="C315" s="47">
        <f t="shared" si="57"/>
        <v>3</v>
      </c>
      <c r="D315" s="73"/>
      <c r="E315" s="70"/>
      <c r="F315" s="70" t="s">
        <v>1037</v>
      </c>
      <c r="G315" s="73"/>
      <c r="H315" s="76" t="s">
        <v>1038</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584</v>
      </c>
      <c r="S315" s="76" t="s">
        <v>584</v>
      </c>
      <c r="T315" s="76"/>
      <c r="U315" s="261">
        <f t="shared" si="58"/>
        <v>8.0000000000000002E-3</v>
      </c>
      <c r="V315" s="261">
        <f t="shared" si="58"/>
        <v>8.0000000000000002E-3</v>
      </c>
      <c r="W315" s="261">
        <f t="shared" si="58"/>
        <v>8.0000000000000002E-3</v>
      </c>
      <c r="X315" s="261">
        <f t="shared" si="58"/>
        <v>8.0000000000000002E-3</v>
      </c>
      <c r="Y315" s="261">
        <f t="shared" si="58"/>
        <v>8.0000000000000002E-3</v>
      </c>
      <c r="Z315" s="261">
        <f t="shared" si="58"/>
        <v>8.0000000000000002E-3</v>
      </c>
      <c r="AA315" s="261">
        <f t="shared" si="58"/>
        <v>8.0000000000000002E-3</v>
      </c>
      <c r="AB315" s="261">
        <f t="shared" si="58"/>
        <v>8.0000000000000002E-3</v>
      </c>
      <c r="AC315" s="76"/>
      <c r="AD315" s="76"/>
      <c r="AE315" s="76"/>
      <c r="AF315" s="97">
        <v>1</v>
      </c>
      <c r="AG315" s="97">
        <v>1</v>
      </c>
      <c r="AH315" s="73"/>
      <c r="AI315" s="57"/>
      <c r="AJ315" s="45"/>
      <c r="AK315" s="45"/>
      <c r="AL315" s="45"/>
    </row>
    <row r="316" spans="1:38" outlineLevel="2" x14ac:dyDescent="0.25">
      <c r="A316" s="45"/>
      <c r="B316" s="54"/>
      <c r="C316" s="47">
        <f t="shared" si="57"/>
        <v>3</v>
      </c>
      <c r="D316" s="73"/>
      <c r="E316" s="70"/>
      <c r="F316" s="70" t="s">
        <v>1039</v>
      </c>
      <c r="G316" s="73"/>
      <c r="H316" s="76" t="s">
        <v>1040</v>
      </c>
      <c r="I316" s="96" t="s">
        <v>573</v>
      </c>
      <c r="J316" s="96"/>
      <c r="K316" s="97">
        <v>0.115</v>
      </c>
      <c r="L316" s="97">
        <v>0.115</v>
      </c>
      <c r="M316" s="97">
        <v>0.115</v>
      </c>
      <c r="N316" s="97">
        <v>0.115</v>
      </c>
      <c r="O316" s="97">
        <v>0.115</v>
      </c>
      <c r="P316" s="97">
        <v>0.115</v>
      </c>
      <c r="Q316" s="76"/>
      <c r="R316" s="76" t="s">
        <v>584</v>
      </c>
      <c r="S316" s="76" t="s">
        <v>584</v>
      </c>
      <c r="T316" s="76"/>
      <c r="U316" s="261">
        <f t="shared" si="58"/>
        <v>0.115</v>
      </c>
      <c r="V316" s="261">
        <f t="shared" si="58"/>
        <v>0.115</v>
      </c>
      <c r="W316" s="261">
        <f t="shared" si="58"/>
        <v>0.115</v>
      </c>
      <c r="X316" s="261">
        <f t="shared" si="58"/>
        <v>0.115</v>
      </c>
      <c r="Y316" s="261">
        <f t="shared" si="58"/>
        <v>0.115</v>
      </c>
      <c r="Z316" s="261">
        <f t="shared" si="58"/>
        <v>0.115</v>
      </c>
      <c r="AA316" s="261">
        <f t="shared" si="58"/>
        <v>0.115</v>
      </c>
      <c r="AB316" s="261">
        <f t="shared" si="58"/>
        <v>0.115</v>
      </c>
      <c r="AC316" s="76"/>
      <c r="AD316" s="76"/>
      <c r="AE316" s="76"/>
      <c r="AF316" s="97">
        <v>1</v>
      </c>
      <c r="AG316" s="97">
        <v>1</v>
      </c>
      <c r="AH316" s="73"/>
      <c r="AI316" s="57"/>
      <c r="AJ316" s="45"/>
      <c r="AK316" s="45"/>
      <c r="AL316" s="45"/>
    </row>
    <row r="317" spans="1:38" outlineLevel="3" x14ac:dyDescent="0.25">
      <c r="A317" s="45"/>
      <c r="B317" s="54"/>
      <c r="C317" s="47">
        <f>INT($C$29)+3</f>
        <v>4</v>
      </c>
      <c r="D317" s="73"/>
      <c r="E317" s="70"/>
      <c r="F317" s="70" t="s">
        <v>1041</v>
      </c>
      <c r="G317" s="73"/>
      <c r="H317" s="76" t="s">
        <v>628</v>
      </c>
      <c r="I317" s="96" t="s">
        <v>573</v>
      </c>
      <c r="J317" s="96"/>
      <c r="K317" s="76"/>
      <c r="L317" s="76"/>
      <c r="M317" s="76"/>
      <c r="N317" s="76"/>
      <c r="O317" s="76"/>
      <c r="P317" s="76"/>
      <c r="Q317" s="76"/>
      <c r="R317" s="76" t="s">
        <v>584</v>
      </c>
      <c r="S317" s="76" t="s">
        <v>584</v>
      </c>
      <c r="T317" s="76"/>
      <c r="U317" s="76"/>
      <c r="V317" s="76"/>
      <c r="W317" s="76"/>
      <c r="X317" s="76"/>
      <c r="Y317" s="76"/>
      <c r="Z317" s="76"/>
      <c r="AA317" s="76"/>
      <c r="AB317" s="76"/>
      <c r="AC317" s="76"/>
      <c r="AD317" s="76"/>
      <c r="AE317" s="76"/>
      <c r="AF317" s="76">
        <v>1</v>
      </c>
      <c r="AG317" s="76">
        <v>1</v>
      </c>
      <c r="AH317" s="73"/>
      <c r="AI317" s="57"/>
      <c r="AJ317" s="45"/>
      <c r="AK317" s="45"/>
      <c r="AL317" s="45"/>
    </row>
    <row r="318" spans="1:38" outlineLevel="3" x14ac:dyDescent="0.25">
      <c r="A318" s="45"/>
      <c r="B318" s="54"/>
      <c r="C318" s="47">
        <f>INT($C$29)+3</f>
        <v>4</v>
      </c>
      <c r="D318" s="73"/>
      <c r="E318" s="70"/>
      <c r="F318" s="70" t="s">
        <v>1042</v>
      </c>
      <c r="G318" s="73"/>
      <c r="H318" s="76" t="s">
        <v>628</v>
      </c>
      <c r="I318" s="96" t="s">
        <v>573</v>
      </c>
      <c r="J318" s="96"/>
      <c r="K318" s="76"/>
      <c r="L318" s="76"/>
      <c r="M318" s="76"/>
      <c r="N318" s="76"/>
      <c r="O318" s="76"/>
      <c r="P318" s="76"/>
      <c r="Q318" s="76"/>
      <c r="R318" s="76" t="s">
        <v>584</v>
      </c>
      <c r="S318" s="76" t="s">
        <v>584</v>
      </c>
      <c r="T318" s="76"/>
      <c r="U318" s="76"/>
      <c r="V318" s="76"/>
      <c r="W318" s="76"/>
      <c r="X318" s="76"/>
      <c r="Y318" s="76"/>
      <c r="Z318" s="76"/>
      <c r="AA318" s="76"/>
      <c r="AB318" s="76"/>
      <c r="AC318" s="76"/>
      <c r="AD318" s="76"/>
      <c r="AE318" s="76"/>
      <c r="AF318" s="76">
        <v>1</v>
      </c>
      <c r="AG318" s="76">
        <v>1</v>
      </c>
      <c r="AH318" s="73"/>
      <c r="AI318" s="57"/>
      <c r="AJ318" s="45"/>
      <c r="AK318" s="45"/>
      <c r="AL318" s="45"/>
    </row>
    <row r="319" spans="1:38" outlineLevel="2" x14ac:dyDescent="0.25">
      <c r="A319" s="45"/>
      <c r="B319" s="54"/>
      <c r="C319" s="47">
        <f t="shared" si="57"/>
        <v>3</v>
      </c>
      <c r="D319" s="73"/>
      <c r="E319" s="70"/>
      <c r="F319" s="70" t="s">
        <v>1043</v>
      </c>
      <c r="G319" s="73"/>
      <c r="H319" s="76" t="s">
        <v>1044</v>
      </c>
      <c r="I319" s="96" t="s">
        <v>573</v>
      </c>
      <c r="J319" s="96"/>
      <c r="K319" s="97">
        <v>1.0900000000000001</v>
      </c>
      <c r="L319" s="97">
        <v>1.0900000000000001</v>
      </c>
      <c r="M319" s="97">
        <v>1.0900000000000001</v>
      </c>
      <c r="N319" s="97">
        <v>1.0900000000000001</v>
      </c>
      <c r="O319" s="97">
        <v>1.0900000000000001</v>
      </c>
      <c r="P319" s="97">
        <v>1.0900000000000001</v>
      </c>
      <c r="Q319" s="76"/>
      <c r="R319" s="76" t="s">
        <v>584</v>
      </c>
      <c r="S319" s="76" t="s">
        <v>584</v>
      </c>
      <c r="T319" s="76"/>
      <c r="U319" s="261">
        <f t="shared" ref="U319:AB323" si="59">INDEX($K319:$Q319,1,U$43)</f>
        <v>1.0900000000000001</v>
      </c>
      <c r="V319" s="261">
        <f t="shared" si="59"/>
        <v>1.0900000000000001</v>
      </c>
      <c r="W319" s="261">
        <f t="shared" si="59"/>
        <v>1.0900000000000001</v>
      </c>
      <c r="X319" s="261">
        <f t="shared" si="59"/>
        <v>1.0900000000000001</v>
      </c>
      <c r="Y319" s="261">
        <f t="shared" si="59"/>
        <v>1.0900000000000001</v>
      </c>
      <c r="Z319" s="261">
        <f t="shared" si="59"/>
        <v>1.0900000000000001</v>
      </c>
      <c r="AA319" s="261">
        <f t="shared" si="59"/>
        <v>1.0900000000000001</v>
      </c>
      <c r="AB319" s="261">
        <f t="shared" si="59"/>
        <v>1.0900000000000001</v>
      </c>
      <c r="AC319" s="76"/>
      <c r="AD319" s="76"/>
      <c r="AE319" s="76"/>
      <c r="AF319" s="97">
        <v>1</v>
      </c>
      <c r="AG319" s="97">
        <v>1</v>
      </c>
      <c r="AH319" s="73"/>
      <c r="AI319" s="57"/>
      <c r="AJ319" s="45"/>
      <c r="AK319" s="45"/>
      <c r="AL319" s="45"/>
    </row>
    <row r="320" spans="1:38" outlineLevel="2" x14ac:dyDescent="0.25">
      <c r="A320" s="45"/>
      <c r="B320" s="54"/>
      <c r="C320" s="47">
        <f t="shared" si="57"/>
        <v>3</v>
      </c>
      <c r="D320" s="73"/>
      <c r="E320" s="70"/>
      <c r="F320" s="70" t="s">
        <v>1045</v>
      </c>
      <c r="G320" s="73"/>
      <c r="H320" s="76" t="s">
        <v>1046</v>
      </c>
      <c r="I320" s="96" t="s">
        <v>573</v>
      </c>
      <c r="J320" s="96"/>
      <c r="K320" s="97">
        <v>0.21</v>
      </c>
      <c r="L320" s="97">
        <v>0.21</v>
      </c>
      <c r="M320" s="97">
        <v>0.21</v>
      </c>
      <c r="N320" s="97">
        <v>0.21</v>
      </c>
      <c r="O320" s="97">
        <v>0.21</v>
      </c>
      <c r="P320" s="97">
        <v>0.21</v>
      </c>
      <c r="Q320" s="76"/>
      <c r="R320" s="76" t="s">
        <v>1047</v>
      </c>
      <c r="S320" s="76" t="s">
        <v>1048</v>
      </c>
      <c r="T320" s="76"/>
      <c r="U320" s="261">
        <f t="shared" si="59"/>
        <v>0.21</v>
      </c>
      <c r="V320" s="261">
        <f t="shared" si="59"/>
        <v>0.21</v>
      </c>
      <c r="W320" s="261">
        <f t="shared" si="59"/>
        <v>0.21</v>
      </c>
      <c r="X320" s="261">
        <f t="shared" si="59"/>
        <v>0.21</v>
      </c>
      <c r="Y320" s="261">
        <f t="shared" si="59"/>
        <v>0.21</v>
      </c>
      <c r="Z320" s="261">
        <f t="shared" si="59"/>
        <v>0.21</v>
      </c>
      <c r="AA320" s="261">
        <f t="shared" si="59"/>
        <v>0.21</v>
      </c>
      <c r="AB320" s="261">
        <f t="shared" si="59"/>
        <v>0.21</v>
      </c>
      <c r="AC320" s="76"/>
      <c r="AD320" s="76"/>
      <c r="AE320" s="76"/>
      <c r="AF320" s="97">
        <v>1</v>
      </c>
      <c r="AG320" s="97">
        <v>1</v>
      </c>
      <c r="AH320" s="73"/>
      <c r="AI320" s="57"/>
      <c r="AJ320" s="45"/>
      <c r="AK320" s="45"/>
      <c r="AL320" s="45"/>
    </row>
    <row r="321" spans="1:38" outlineLevel="2" x14ac:dyDescent="0.25">
      <c r="A321" s="45"/>
      <c r="B321" s="54"/>
      <c r="C321" s="47">
        <f t="shared" si="57"/>
        <v>3</v>
      </c>
      <c r="D321" s="73"/>
      <c r="E321" s="70"/>
      <c r="F321" s="70" t="s">
        <v>1049</v>
      </c>
      <c r="G321" s="73"/>
      <c r="H321" s="76" t="s">
        <v>1050</v>
      </c>
      <c r="I321" s="96" t="s">
        <v>573</v>
      </c>
      <c r="J321" s="96"/>
      <c r="K321" s="97">
        <v>0.9</v>
      </c>
      <c r="L321" s="97">
        <v>0.9</v>
      </c>
      <c r="M321" s="97">
        <v>0.9</v>
      </c>
      <c r="N321" s="97">
        <v>0.9</v>
      </c>
      <c r="O321" s="97">
        <v>0.9</v>
      </c>
      <c r="P321" s="97">
        <v>0.9</v>
      </c>
      <c r="Q321" s="76"/>
      <c r="R321" s="76" t="s">
        <v>1051</v>
      </c>
      <c r="S321" s="76" t="s">
        <v>1052</v>
      </c>
      <c r="T321" s="76"/>
      <c r="U321" s="261">
        <f t="shared" si="59"/>
        <v>0.9</v>
      </c>
      <c r="V321" s="261">
        <f t="shared" si="59"/>
        <v>0.9</v>
      </c>
      <c r="W321" s="261">
        <f t="shared" si="59"/>
        <v>0.9</v>
      </c>
      <c r="X321" s="261">
        <f t="shared" si="59"/>
        <v>0.9</v>
      </c>
      <c r="Y321" s="261">
        <f t="shared" si="59"/>
        <v>0.9</v>
      </c>
      <c r="Z321" s="261">
        <f t="shared" si="59"/>
        <v>0.9</v>
      </c>
      <c r="AA321" s="261">
        <f t="shared" si="59"/>
        <v>0.9</v>
      </c>
      <c r="AB321" s="261">
        <f t="shared" si="59"/>
        <v>0.9</v>
      </c>
      <c r="AC321" s="76"/>
      <c r="AD321" s="76"/>
      <c r="AE321" s="76"/>
      <c r="AF321" s="97">
        <v>1</v>
      </c>
      <c r="AG321" s="97">
        <v>1</v>
      </c>
      <c r="AH321" s="73"/>
      <c r="AI321" s="57"/>
      <c r="AJ321" s="45"/>
      <c r="AK321" s="45"/>
      <c r="AL321" s="45"/>
    </row>
    <row r="322" spans="1:38" outlineLevel="2" x14ac:dyDescent="0.25">
      <c r="A322" s="45"/>
      <c r="B322" s="54"/>
      <c r="C322" s="47">
        <f t="shared" si="57"/>
        <v>3</v>
      </c>
      <c r="D322" s="73"/>
      <c r="E322" s="70"/>
      <c r="F322" s="70" t="s">
        <v>1053</v>
      </c>
      <c r="G322" s="73"/>
      <c r="H322" s="76" t="s">
        <v>1054</v>
      </c>
      <c r="I322" s="96" t="s">
        <v>2336</v>
      </c>
      <c r="J322" s="96"/>
      <c r="K322" s="97">
        <v>23.8</v>
      </c>
      <c r="L322" s="97">
        <v>23.8</v>
      </c>
      <c r="M322" s="97">
        <v>23.8</v>
      </c>
      <c r="N322" s="97">
        <v>23.8</v>
      </c>
      <c r="O322" s="97">
        <v>23.8</v>
      </c>
      <c r="P322" s="97">
        <v>23.8</v>
      </c>
      <c r="Q322" s="76"/>
      <c r="R322" s="76" t="s">
        <v>2337</v>
      </c>
      <c r="S322" s="76" t="s">
        <v>2337</v>
      </c>
      <c r="T322" s="76"/>
      <c r="U322" s="261">
        <f t="shared" si="59"/>
        <v>23.8</v>
      </c>
      <c r="V322" s="261">
        <f t="shared" si="59"/>
        <v>23.8</v>
      </c>
      <c r="W322" s="261">
        <f t="shared" si="59"/>
        <v>23.8</v>
      </c>
      <c r="X322" s="261">
        <f t="shared" si="59"/>
        <v>23.8</v>
      </c>
      <c r="Y322" s="261">
        <f t="shared" si="59"/>
        <v>23.8</v>
      </c>
      <c r="Z322" s="261">
        <f t="shared" si="59"/>
        <v>23.8</v>
      </c>
      <c r="AA322" s="261">
        <f t="shared" si="59"/>
        <v>23.8</v>
      </c>
      <c r="AB322" s="261">
        <f t="shared" si="59"/>
        <v>23.8</v>
      </c>
      <c r="AC322" s="76"/>
      <c r="AD322" s="76"/>
      <c r="AE322" s="76"/>
      <c r="AF322" s="97">
        <v>1</v>
      </c>
      <c r="AG322" s="97">
        <v>1</v>
      </c>
      <c r="AH322" s="73"/>
      <c r="AI322" s="57"/>
      <c r="AJ322" s="45"/>
      <c r="AK322" s="45"/>
      <c r="AL322" s="45"/>
    </row>
    <row r="323" spans="1:38" outlineLevel="2" x14ac:dyDescent="0.25">
      <c r="A323" s="45"/>
      <c r="B323" s="54"/>
      <c r="C323" s="47">
        <f t="shared" si="57"/>
        <v>3</v>
      </c>
      <c r="D323" s="73"/>
      <c r="E323" s="70"/>
      <c r="F323" s="70" t="s">
        <v>1055</v>
      </c>
      <c r="G323" s="73"/>
      <c r="H323" s="76" t="s">
        <v>1056</v>
      </c>
      <c r="I323" s="96" t="s">
        <v>2336</v>
      </c>
      <c r="J323" s="96"/>
      <c r="K323" s="97">
        <v>39.6</v>
      </c>
      <c r="L323" s="97">
        <v>39.6</v>
      </c>
      <c r="M323" s="97">
        <v>39.6</v>
      </c>
      <c r="N323" s="97">
        <v>39.6</v>
      </c>
      <c r="O323" s="97">
        <v>39.6</v>
      </c>
      <c r="P323" s="97">
        <v>39.6</v>
      </c>
      <c r="Q323" s="76"/>
      <c r="R323" s="76" t="s">
        <v>2337</v>
      </c>
      <c r="S323" s="76" t="s">
        <v>2337</v>
      </c>
      <c r="T323" s="76"/>
      <c r="U323" s="261">
        <f t="shared" si="59"/>
        <v>39.6</v>
      </c>
      <c r="V323" s="261">
        <f t="shared" si="59"/>
        <v>39.6</v>
      </c>
      <c r="W323" s="261">
        <f t="shared" si="59"/>
        <v>39.6</v>
      </c>
      <c r="X323" s="261">
        <f t="shared" si="59"/>
        <v>39.6</v>
      </c>
      <c r="Y323" s="261">
        <f t="shared" si="59"/>
        <v>39.6</v>
      </c>
      <c r="Z323" s="261">
        <f t="shared" si="59"/>
        <v>39.6</v>
      </c>
      <c r="AA323" s="261">
        <f t="shared" si="59"/>
        <v>39.6</v>
      </c>
      <c r="AB323" s="261">
        <f t="shared" si="59"/>
        <v>39.6</v>
      </c>
      <c r="AC323" s="76"/>
      <c r="AD323" s="76"/>
      <c r="AE323" s="76"/>
      <c r="AF323" s="97">
        <v>1</v>
      </c>
      <c r="AG323" s="97">
        <v>1</v>
      </c>
      <c r="AH323" s="73"/>
      <c r="AI323" s="57"/>
      <c r="AJ323" s="45"/>
      <c r="AK323" s="45"/>
      <c r="AL323" s="45"/>
    </row>
    <row r="324" spans="1:38" outlineLevel="1" x14ac:dyDescent="0.25">
      <c r="A324" s="45"/>
      <c r="B324" s="54"/>
      <c r="C324" s="47">
        <f>INT($C$29)+1</f>
        <v>2</v>
      </c>
      <c r="D324" s="73"/>
      <c r="E324" s="70"/>
      <c r="F324" s="264" t="s">
        <v>1057</v>
      </c>
      <c r="G324" s="73"/>
      <c r="H324" s="254" t="s">
        <v>1058</v>
      </c>
      <c r="I324" s="96"/>
      <c r="J324" s="96" t="s">
        <v>591</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outlineLevel="3" x14ac:dyDescent="0.25">
      <c r="A325" s="45"/>
      <c r="B325" s="54"/>
      <c r="C325" s="47">
        <f>INT($C$29)+3</f>
        <v>4</v>
      </c>
      <c r="D325" s="73"/>
      <c r="E325" s="70" t="s">
        <v>1059</v>
      </c>
      <c r="F325" s="70" t="s">
        <v>1060</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outlineLevel="2" x14ac:dyDescent="0.25">
      <c r="A326" s="45"/>
      <c r="B326" s="54"/>
      <c r="C326" s="47">
        <f>INT($C$29)+2</f>
        <v>3</v>
      </c>
      <c r="D326" s="73"/>
      <c r="E326" s="70"/>
      <c r="F326" s="70" t="s">
        <v>1061</v>
      </c>
      <c r="G326" s="73"/>
      <c r="H326" s="76" t="s">
        <v>2477</v>
      </c>
      <c r="I326" s="96" t="s">
        <v>667</v>
      </c>
      <c r="J326" s="96"/>
      <c r="K326" s="97">
        <v>1.84E-2</v>
      </c>
      <c r="L326" s="97">
        <v>1.84E-2</v>
      </c>
      <c r="M326" s="97">
        <v>1.84E-2</v>
      </c>
      <c r="N326" s="97">
        <v>1.84E-2</v>
      </c>
      <c r="O326" s="97">
        <v>1.84E-2</v>
      </c>
      <c r="P326" s="97">
        <v>1.84E-2</v>
      </c>
      <c r="Q326" s="76"/>
      <c r="R326" s="76" t="s">
        <v>1062</v>
      </c>
      <c r="S326" s="76" t="s">
        <v>1062</v>
      </c>
      <c r="T326" s="76"/>
      <c r="U326" s="261">
        <f t="shared" ref="U326:AB330" si="60">INDEX($K326:$Q326,1,U$43)</f>
        <v>1.84E-2</v>
      </c>
      <c r="V326" s="261">
        <f t="shared" si="60"/>
        <v>1.84E-2</v>
      </c>
      <c r="W326" s="261">
        <f t="shared" si="60"/>
        <v>1.84E-2</v>
      </c>
      <c r="X326" s="261">
        <f t="shared" si="60"/>
        <v>1.84E-2</v>
      </c>
      <c r="Y326" s="261">
        <f t="shared" si="60"/>
        <v>1.84E-2</v>
      </c>
      <c r="Z326" s="261">
        <f t="shared" si="60"/>
        <v>1.84E-2</v>
      </c>
      <c r="AA326" s="261">
        <f t="shared" si="60"/>
        <v>1.84E-2</v>
      </c>
      <c r="AB326" s="261">
        <f t="shared" si="60"/>
        <v>1.84E-2</v>
      </c>
      <c r="AC326" s="76"/>
      <c r="AD326" s="76"/>
      <c r="AE326" s="76"/>
      <c r="AF326" s="97">
        <v>1</v>
      </c>
      <c r="AG326" s="97">
        <v>1</v>
      </c>
      <c r="AH326" s="73"/>
      <c r="AI326" s="57"/>
      <c r="AJ326" s="45"/>
      <c r="AK326" s="45"/>
      <c r="AL326" s="45"/>
    </row>
    <row r="327" spans="1:38" outlineLevel="2" x14ac:dyDescent="0.25">
      <c r="A327" s="45"/>
      <c r="B327" s="54"/>
      <c r="C327" s="47">
        <f>INT($C$29)+2</f>
        <v>3</v>
      </c>
      <c r="D327" s="73"/>
      <c r="E327" s="70"/>
      <c r="F327" s="70" t="s">
        <v>1063</v>
      </c>
      <c r="G327" s="73"/>
      <c r="H327" s="76" t="s">
        <v>2481</v>
      </c>
      <c r="I327" s="96" t="s">
        <v>573</v>
      </c>
      <c r="J327" s="96"/>
      <c r="K327" s="97">
        <v>13</v>
      </c>
      <c r="L327" s="97">
        <v>13</v>
      </c>
      <c r="M327" s="97">
        <v>13</v>
      </c>
      <c r="N327" s="97">
        <v>13</v>
      </c>
      <c r="O327" s="97">
        <v>13</v>
      </c>
      <c r="P327" s="97">
        <v>13</v>
      </c>
      <c r="Q327" s="76"/>
      <c r="R327" s="76" t="s">
        <v>1062</v>
      </c>
      <c r="S327" s="76" t="s">
        <v>1062</v>
      </c>
      <c r="T327" s="76"/>
      <c r="U327" s="261">
        <f t="shared" si="60"/>
        <v>13</v>
      </c>
      <c r="V327" s="261">
        <f t="shared" si="60"/>
        <v>13</v>
      </c>
      <c r="W327" s="261">
        <f t="shared" si="60"/>
        <v>13</v>
      </c>
      <c r="X327" s="261">
        <f t="shared" si="60"/>
        <v>13</v>
      </c>
      <c r="Y327" s="261">
        <f t="shared" si="60"/>
        <v>13</v>
      </c>
      <c r="Z327" s="261">
        <f t="shared" si="60"/>
        <v>13</v>
      </c>
      <c r="AA327" s="261">
        <f t="shared" si="60"/>
        <v>13</v>
      </c>
      <c r="AB327" s="261">
        <f t="shared" si="60"/>
        <v>13</v>
      </c>
      <c r="AC327" s="76"/>
      <c r="AD327" s="76"/>
      <c r="AE327" s="76"/>
      <c r="AF327" s="97">
        <v>1</v>
      </c>
      <c r="AG327" s="97">
        <v>1</v>
      </c>
      <c r="AH327" s="73"/>
      <c r="AI327" s="57"/>
      <c r="AJ327" s="45"/>
      <c r="AK327" s="45"/>
      <c r="AL327" s="45"/>
    </row>
    <row r="328" spans="1:38" outlineLevel="2" x14ac:dyDescent="0.25">
      <c r="A328" s="45"/>
      <c r="B328" s="54"/>
      <c r="C328" s="47">
        <f>INT($C$29)+2</f>
        <v>3</v>
      </c>
      <c r="D328" s="73"/>
      <c r="E328" s="70"/>
      <c r="F328" s="70" t="s">
        <v>1064</v>
      </c>
      <c r="G328" s="73"/>
      <c r="H328" s="76" t="s">
        <v>2478</v>
      </c>
      <c r="I328" s="96" t="s">
        <v>699</v>
      </c>
      <c r="J328" s="96"/>
      <c r="K328" s="97">
        <v>7.52</v>
      </c>
      <c r="L328" s="97">
        <v>7.52</v>
      </c>
      <c r="M328" s="97">
        <v>7.52</v>
      </c>
      <c r="N328" s="97">
        <v>7.52</v>
      </c>
      <c r="O328" s="97">
        <v>7.52</v>
      </c>
      <c r="P328" s="97">
        <v>7.52</v>
      </c>
      <c r="Q328" s="76"/>
      <c r="R328" s="76" t="s">
        <v>1062</v>
      </c>
      <c r="S328" s="76" t="s">
        <v>1062</v>
      </c>
      <c r="T328" s="76"/>
      <c r="U328" s="261">
        <f t="shared" si="60"/>
        <v>7.52</v>
      </c>
      <c r="V328" s="261">
        <f t="shared" si="60"/>
        <v>7.52</v>
      </c>
      <c r="W328" s="261">
        <f t="shared" si="60"/>
        <v>7.52</v>
      </c>
      <c r="X328" s="261">
        <f t="shared" si="60"/>
        <v>7.52</v>
      </c>
      <c r="Y328" s="261">
        <f t="shared" si="60"/>
        <v>7.52</v>
      </c>
      <c r="Z328" s="261">
        <f t="shared" si="60"/>
        <v>7.52</v>
      </c>
      <c r="AA328" s="261">
        <f t="shared" si="60"/>
        <v>7.52</v>
      </c>
      <c r="AB328" s="261">
        <f t="shared" si="60"/>
        <v>7.52</v>
      </c>
      <c r="AC328" s="76"/>
      <c r="AD328" s="76"/>
      <c r="AE328" s="76"/>
      <c r="AF328" s="97">
        <v>1</v>
      </c>
      <c r="AG328" s="97">
        <v>1</v>
      </c>
      <c r="AH328" s="73"/>
      <c r="AI328" s="57"/>
      <c r="AJ328" s="45"/>
      <c r="AK328" s="45"/>
      <c r="AL328" s="45"/>
    </row>
    <row r="329" spans="1:38" outlineLevel="2" x14ac:dyDescent="0.25">
      <c r="A329" s="45"/>
      <c r="B329" s="54"/>
      <c r="C329" s="47">
        <f>INT($C$29)+2</f>
        <v>3</v>
      </c>
      <c r="D329" s="73"/>
      <c r="E329" s="70"/>
      <c r="F329" s="70" t="s">
        <v>1065</v>
      </c>
      <c r="G329" s="73"/>
      <c r="H329" s="76" t="s">
        <v>2479</v>
      </c>
      <c r="I329" s="96" t="s">
        <v>573</v>
      </c>
      <c r="J329" s="96"/>
      <c r="K329" s="97">
        <v>23.7</v>
      </c>
      <c r="L329" s="97">
        <v>23.7</v>
      </c>
      <c r="M329" s="97">
        <v>23.7</v>
      </c>
      <c r="N329" s="97">
        <v>23.7</v>
      </c>
      <c r="O329" s="97">
        <v>23.7</v>
      </c>
      <c r="P329" s="97">
        <v>23.7</v>
      </c>
      <c r="Q329" s="76"/>
      <c r="R329" s="76" t="s">
        <v>1062</v>
      </c>
      <c r="S329" s="76" t="s">
        <v>1062</v>
      </c>
      <c r="T329" s="76"/>
      <c r="U329" s="261">
        <f t="shared" si="60"/>
        <v>23.7</v>
      </c>
      <c r="V329" s="261">
        <f t="shared" si="60"/>
        <v>23.7</v>
      </c>
      <c r="W329" s="261">
        <f t="shared" si="60"/>
        <v>23.7</v>
      </c>
      <c r="X329" s="261">
        <f t="shared" si="60"/>
        <v>23.7</v>
      </c>
      <c r="Y329" s="261">
        <f t="shared" si="60"/>
        <v>23.7</v>
      </c>
      <c r="Z329" s="261">
        <f t="shared" si="60"/>
        <v>23.7</v>
      </c>
      <c r="AA329" s="261">
        <f t="shared" si="60"/>
        <v>23.7</v>
      </c>
      <c r="AB329" s="261">
        <f t="shared" si="60"/>
        <v>23.7</v>
      </c>
      <c r="AC329" s="76"/>
      <c r="AD329" s="76"/>
      <c r="AE329" s="76"/>
      <c r="AF329" s="97">
        <v>1</v>
      </c>
      <c r="AG329" s="97">
        <v>1</v>
      </c>
      <c r="AH329" s="73"/>
      <c r="AI329" s="57"/>
      <c r="AJ329" s="45"/>
      <c r="AK329" s="45"/>
      <c r="AL329" s="45"/>
    </row>
    <row r="330" spans="1:38" outlineLevel="2" x14ac:dyDescent="0.25">
      <c r="A330" s="45"/>
      <c r="B330" s="54"/>
      <c r="C330" s="47">
        <f>INT($C$29)+2</f>
        <v>3</v>
      </c>
      <c r="D330" s="73"/>
      <c r="E330" s="70"/>
      <c r="F330" s="70" t="s">
        <v>1066</v>
      </c>
      <c r="G330" s="73"/>
      <c r="H330" s="76" t="s">
        <v>2480</v>
      </c>
      <c r="I330" s="96" t="s">
        <v>699</v>
      </c>
      <c r="J330" s="96"/>
      <c r="K330" s="97">
        <v>3.36</v>
      </c>
      <c r="L330" s="97">
        <v>3.36</v>
      </c>
      <c r="M330" s="97">
        <v>3.36</v>
      </c>
      <c r="N330" s="97">
        <v>3.36</v>
      </c>
      <c r="O330" s="97">
        <v>3.36</v>
      </c>
      <c r="P330" s="97">
        <v>3.36</v>
      </c>
      <c r="Q330" s="76"/>
      <c r="R330" s="76" t="s">
        <v>1062</v>
      </c>
      <c r="S330" s="76" t="s">
        <v>1062</v>
      </c>
      <c r="T330" s="76"/>
      <c r="U330" s="261">
        <f t="shared" si="60"/>
        <v>3.36</v>
      </c>
      <c r="V330" s="261">
        <f t="shared" si="60"/>
        <v>3.36</v>
      </c>
      <c r="W330" s="261">
        <f t="shared" si="60"/>
        <v>3.36</v>
      </c>
      <c r="X330" s="261">
        <f t="shared" si="60"/>
        <v>3.36</v>
      </c>
      <c r="Y330" s="261">
        <f t="shared" si="60"/>
        <v>3.36</v>
      </c>
      <c r="Z330" s="261">
        <f t="shared" si="60"/>
        <v>3.36</v>
      </c>
      <c r="AA330" s="261">
        <f t="shared" si="60"/>
        <v>3.36</v>
      </c>
      <c r="AB330" s="261">
        <f t="shared" si="60"/>
        <v>3.36</v>
      </c>
      <c r="AC330" s="76"/>
      <c r="AD330" s="76"/>
      <c r="AE330" s="76"/>
      <c r="AF330" s="97">
        <v>1</v>
      </c>
      <c r="AG330" s="97">
        <v>1</v>
      </c>
      <c r="AH330" s="73"/>
      <c r="AI330" s="57"/>
      <c r="AJ330" s="45"/>
      <c r="AK330" s="45"/>
      <c r="AL330" s="45"/>
    </row>
    <row r="331" spans="1:38" outlineLevel="1" x14ac:dyDescent="0.25">
      <c r="A331" s="45"/>
      <c r="B331" s="54"/>
      <c r="C331" s="47">
        <f>INT($C$29)+1</f>
        <v>2</v>
      </c>
      <c r="D331" s="73"/>
      <c r="E331" s="70"/>
      <c r="F331" s="264" t="s">
        <v>470</v>
      </c>
      <c r="G331" s="73"/>
      <c r="H331" s="254" t="s">
        <v>1067</v>
      </c>
      <c r="I331" s="96"/>
      <c r="J331" s="96" t="s">
        <v>591</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outlineLevel="3" x14ac:dyDescent="0.25">
      <c r="A332" s="45"/>
      <c r="B332" s="54"/>
      <c r="C332" s="47">
        <f>INT($C$29)+2</f>
        <v>3</v>
      </c>
      <c r="D332" s="73"/>
      <c r="E332" s="70" t="s">
        <v>1068</v>
      </c>
      <c r="F332" s="70" t="s">
        <v>1069</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outlineLevel="2" x14ac:dyDescent="0.25">
      <c r="A333" s="45"/>
      <c r="B333" s="54"/>
      <c r="C333" s="47">
        <f>INT($C$29)+3</f>
        <v>4</v>
      </c>
      <c r="D333" s="73"/>
      <c r="E333" s="70"/>
      <c r="F333" s="70" t="s">
        <v>2708</v>
      </c>
      <c r="G333" s="73"/>
      <c r="H333" s="76" t="s">
        <v>2484</v>
      </c>
      <c r="I333" s="96" t="s">
        <v>573</v>
      </c>
      <c r="J333" s="96"/>
      <c r="K333" s="97">
        <v>9.375E-2</v>
      </c>
      <c r="L333" s="97">
        <v>0.20499999999999999</v>
      </c>
      <c r="M333" s="97">
        <v>0</v>
      </c>
      <c r="N333" s="97">
        <v>0</v>
      </c>
      <c r="O333" s="97">
        <v>0</v>
      </c>
      <c r="P333" s="97">
        <v>0</v>
      </c>
      <c r="Q333" s="76"/>
      <c r="R333" s="97" t="s">
        <v>2702</v>
      </c>
      <c r="S333" s="76"/>
      <c r="T333" s="76"/>
      <c r="U333" s="261">
        <f t="shared" ref="U333:AB333" si="61">INDEX($K333:$Q333,1,U$43)</f>
        <v>9.375E-2</v>
      </c>
      <c r="V333" s="261">
        <f t="shared" si="61"/>
        <v>9.375E-2</v>
      </c>
      <c r="W333" s="261">
        <f t="shared" si="61"/>
        <v>9.375E-2</v>
      </c>
      <c r="X333" s="261">
        <f t="shared" si="61"/>
        <v>0.20499999999999999</v>
      </c>
      <c r="Y333" s="261">
        <f t="shared" si="61"/>
        <v>0.20499999999999999</v>
      </c>
      <c r="Z333" s="261">
        <f t="shared" si="61"/>
        <v>0.20499999999999999</v>
      </c>
      <c r="AA333" s="261">
        <f t="shared" si="61"/>
        <v>0.20499999999999999</v>
      </c>
      <c r="AB333" s="261">
        <f t="shared" si="61"/>
        <v>0.20499999999999999</v>
      </c>
      <c r="AC333" s="76"/>
      <c r="AD333" s="76"/>
      <c r="AE333" s="76"/>
      <c r="AF333" s="97">
        <v>1</v>
      </c>
      <c r="AG333" s="97">
        <v>1</v>
      </c>
      <c r="AH333" s="73"/>
      <c r="AI333" s="57"/>
      <c r="AJ333" s="45"/>
      <c r="AK333" s="45"/>
      <c r="AL333" s="45"/>
    </row>
    <row r="334" spans="1:38" outlineLevel="3" x14ac:dyDescent="0.25">
      <c r="A334" s="45"/>
      <c r="B334" s="54"/>
      <c r="C334" s="47">
        <f>INT($C$29)+3</f>
        <v>4</v>
      </c>
      <c r="D334" s="73"/>
      <c r="E334" s="70"/>
      <c r="F334" s="70" t="s">
        <v>1070</v>
      </c>
      <c r="G334" s="73"/>
      <c r="H334" s="76" t="s">
        <v>1071</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outlineLevel="3" x14ac:dyDescent="0.25">
      <c r="A335" s="45"/>
      <c r="B335" s="54"/>
      <c r="C335" s="47">
        <f>INT($C$29)+3</f>
        <v>4</v>
      </c>
      <c r="D335" s="73"/>
      <c r="E335" s="70"/>
      <c r="F335" s="70" t="s">
        <v>1072</v>
      </c>
      <c r="G335" s="73"/>
      <c r="H335" s="76" t="s">
        <v>1073</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outlineLevel="2" x14ac:dyDescent="0.25">
      <c r="A336" s="45"/>
      <c r="B336" s="54"/>
      <c r="C336" s="47">
        <f t="shared" ref="C336:C342" si="62">INT($C$29)+2</f>
        <v>3</v>
      </c>
      <c r="D336" s="73"/>
      <c r="E336" s="70"/>
      <c r="F336" s="70" t="s">
        <v>1074</v>
      </c>
      <c r="G336" s="73"/>
      <c r="H336" s="76" t="s">
        <v>1075</v>
      </c>
      <c r="I336" s="96" t="s">
        <v>603</v>
      </c>
      <c r="J336" s="96"/>
      <c r="K336" s="97">
        <v>17</v>
      </c>
      <c r="L336" s="97">
        <v>17</v>
      </c>
      <c r="M336" s="97">
        <v>21</v>
      </c>
      <c r="N336" s="97">
        <v>21</v>
      </c>
      <c r="O336" s="97">
        <v>21</v>
      </c>
      <c r="P336" s="97">
        <v>21</v>
      </c>
      <c r="Q336" s="76"/>
      <c r="R336" s="76"/>
      <c r="S336" s="76"/>
      <c r="T336" s="76"/>
      <c r="U336" s="261">
        <f t="shared" ref="U336:AB336" si="63">INDEX($K336:$Q336,1,U$43)</f>
        <v>17</v>
      </c>
      <c r="V336" s="261">
        <f t="shared" si="63"/>
        <v>17</v>
      </c>
      <c r="W336" s="261">
        <f t="shared" si="63"/>
        <v>17</v>
      </c>
      <c r="X336" s="261">
        <f t="shared" si="63"/>
        <v>17</v>
      </c>
      <c r="Y336" s="261">
        <f t="shared" si="63"/>
        <v>17</v>
      </c>
      <c r="Z336" s="261">
        <f t="shared" si="63"/>
        <v>17</v>
      </c>
      <c r="AA336" s="261">
        <f t="shared" si="63"/>
        <v>17</v>
      </c>
      <c r="AB336" s="261">
        <f t="shared" si="63"/>
        <v>17</v>
      </c>
      <c r="AC336" s="76"/>
      <c r="AD336" s="76"/>
      <c r="AE336" s="76"/>
      <c r="AF336" s="97">
        <v>1</v>
      </c>
      <c r="AG336" s="97">
        <v>1</v>
      </c>
      <c r="AH336" s="73"/>
      <c r="AI336" s="57"/>
      <c r="AJ336" s="45"/>
      <c r="AK336" s="45"/>
      <c r="AL336" s="45"/>
    </row>
    <row r="337" spans="1:38" outlineLevel="2" x14ac:dyDescent="0.25">
      <c r="A337" s="45"/>
      <c r="B337" s="54"/>
      <c r="C337" s="47">
        <f t="shared" si="62"/>
        <v>3</v>
      </c>
      <c r="D337" s="73"/>
      <c r="E337" s="70"/>
      <c r="F337" s="70" t="s">
        <v>1076</v>
      </c>
      <c r="G337" s="73"/>
      <c r="H337" s="76" t="s">
        <v>1077</v>
      </c>
      <c r="I337" s="96" t="s">
        <v>646</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outlineLevel="1" x14ac:dyDescent="0.25">
      <c r="A338" s="45"/>
      <c r="B338" s="54"/>
      <c r="C338" s="47">
        <f>INT($C$29)+1</f>
        <v>2</v>
      </c>
      <c r="D338" s="73"/>
      <c r="E338" s="70"/>
      <c r="F338" s="264" t="s">
        <v>1078</v>
      </c>
      <c r="G338" s="73"/>
      <c r="H338" s="254" t="s">
        <v>1079</v>
      </c>
      <c r="I338" s="96"/>
      <c r="J338" s="96" t="s">
        <v>591</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outlineLevel="3" x14ac:dyDescent="0.25">
      <c r="A339" s="45"/>
      <c r="B339" s="54"/>
      <c r="C339" s="47">
        <f>INT($C$29)+3</f>
        <v>4</v>
      </c>
      <c r="D339" s="73"/>
      <c r="E339" s="70" t="s">
        <v>1080</v>
      </c>
      <c r="F339" s="70" t="s">
        <v>1081</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62"/>
        <v>3</v>
      </c>
      <c r="D340" s="73"/>
      <c r="E340" s="70"/>
      <c r="F340" s="70" t="s">
        <v>1082</v>
      </c>
      <c r="G340" s="73"/>
      <c r="H340" s="76" t="s">
        <v>1083</v>
      </c>
      <c r="I340" s="96" t="s">
        <v>2331</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2349</v>
      </c>
      <c r="S340" s="76" t="s">
        <v>622</v>
      </c>
      <c r="T340" s="76"/>
      <c r="U340" s="261">
        <f t="shared" ref="U340:AB342" si="64">INDEX($K340:$Q340,1,U$43)</f>
        <v>8.219178082191781E-5</v>
      </c>
      <c r="V340" s="261">
        <f t="shared" si="64"/>
        <v>8.219178082191781E-5</v>
      </c>
      <c r="W340" s="261">
        <f t="shared" si="64"/>
        <v>8.219178082191781E-5</v>
      </c>
      <c r="X340" s="261">
        <f t="shared" si="64"/>
        <v>8.219178082191781E-5</v>
      </c>
      <c r="Y340" s="261">
        <f t="shared" si="64"/>
        <v>8.219178082191781E-5</v>
      </c>
      <c r="Z340" s="261">
        <f t="shared" si="64"/>
        <v>8.219178082191781E-5</v>
      </c>
      <c r="AA340" s="261">
        <f t="shared" si="64"/>
        <v>8.219178082191781E-5</v>
      </c>
      <c r="AB340" s="261">
        <f t="shared" si="64"/>
        <v>8.219178082191781E-5</v>
      </c>
      <c r="AC340" s="76"/>
      <c r="AD340" s="76"/>
      <c r="AE340" s="76"/>
      <c r="AF340" s="97">
        <v>1</v>
      </c>
      <c r="AG340" s="97">
        <v>1</v>
      </c>
      <c r="AH340" s="73"/>
      <c r="AI340" s="57"/>
      <c r="AJ340" s="45"/>
      <c r="AK340" s="45"/>
      <c r="AL340" s="45"/>
    </row>
    <row r="341" spans="1:38" outlineLevel="2" x14ac:dyDescent="0.25">
      <c r="A341" s="45"/>
      <c r="B341" s="54"/>
      <c r="C341" s="47">
        <f t="shared" si="62"/>
        <v>3</v>
      </c>
      <c r="D341" s="73"/>
      <c r="E341" s="70"/>
      <c r="F341" s="70" t="s">
        <v>1084</v>
      </c>
      <c r="G341" s="73"/>
      <c r="H341" s="269" t="s">
        <v>1085</v>
      </c>
      <c r="I341" s="96" t="s">
        <v>573</v>
      </c>
      <c r="J341" s="96"/>
      <c r="K341" s="97">
        <v>0.3</v>
      </c>
      <c r="L341" s="97">
        <v>0.3</v>
      </c>
      <c r="M341" s="97">
        <v>0.3</v>
      </c>
      <c r="N341" s="97">
        <v>0.3</v>
      </c>
      <c r="O341" s="97">
        <v>0.3</v>
      </c>
      <c r="P341" s="97">
        <v>0.3</v>
      </c>
      <c r="Q341" s="76"/>
      <c r="R341" s="76" t="s">
        <v>622</v>
      </c>
      <c r="S341" s="76" t="s">
        <v>622</v>
      </c>
      <c r="T341" s="76"/>
      <c r="U341" s="261">
        <f t="shared" si="64"/>
        <v>0.3</v>
      </c>
      <c r="V341" s="261">
        <f t="shared" si="64"/>
        <v>0.3</v>
      </c>
      <c r="W341" s="261">
        <f t="shared" si="64"/>
        <v>0.3</v>
      </c>
      <c r="X341" s="261">
        <f t="shared" si="64"/>
        <v>0.3</v>
      </c>
      <c r="Y341" s="261">
        <f t="shared" si="64"/>
        <v>0.3</v>
      </c>
      <c r="Z341" s="261">
        <f t="shared" si="64"/>
        <v>0.3</v>
      </c>
      <c r="AA341" s="261">
        <f t="shared" si="64"/>
        <v>0.3</v>
      </c>
      <c r="AB341" s="261">
        <f t="shared" si="64"/>
        <v>0.3</v>
      </c>
      <c r="AC341" s="76"/>
      <c r="AD341" s="76"/>
      <c r="AE341" s="76"/>
      <c r="AF341" s="97">
        <v>1</v>
      </c>
      <c r="AG341" s="97">
        <v>1</v>
      </c>
      <c r="AH341" s="73"/>
      <c r="AI341" s="57"/>
      <c r="AJ341" s="45"/>
      <c r="AK341" s="45"/>
      <c r="AL341" s="45"/>
    </row>
    <row r="342" spans="1:38" outlineLevel="2" x14ac:dyDescent="0.25">
      <c r="A342" s="45"/>
      <c r="B342" s="54"/>
      <c r="C342" s="47">
        <f t="shared" si="62"/>
        <v>3</v>
      </c>
      <c r="D342" s="73"/>
      <c r="E342" s="70"/>
      <c r="F342" s="70" t="s">
        <v>1086</v>
      </c>
      <c r="G342" s="73"/>
      <c r="H342" s="76" t="s">
        <v>1087</v>
      </c>
      <c r="I342" s="96" t="s">
        <v>573</v>
      </c>
      <c r="J342" s="96"/>
      <c r="K342" s="97">
        <v>0.6</v>
      </c>
      <c r="L342" s="97">
        <v>0.6</v>
      </c>
      <c r="M342" s="97">
        <v>0.6</v>
      </c>
      <c r="N342" s="97">
        <v>0.6</v>
      </c>
      <c r="O342" s="97">
        <v>0.6</v>
      </c>
      <c r="P342" s="97">
        <v>0.6</v>
      </c>
      <c r="Q342" s="76"/>
      <c r="R342" s="76" t="s">
        <v>622</v>
      </c>
      <c r="S342" s="76" t="s">
        <v>622</v>
      </c>
      <c r="T342" s="76"/>
      <c r="U342" s="261">
        <f t="shared" si="64"/>
        <v>0.6</v>
      </c>
      <c r="V342" s="261">
        <f t="shared" si="64"/>
        <v>0.6</v>
      </c>
      <c r="W342" s="261">
        <f t="shared" si="64"/>
        <v>0.6</v>
      </c>
      <c r="X342" s="261">
        <f t="shared" si="64"/>
        <v>0.6</v>
      </c>
      <c r="Y342" s="261">
        <f t="shared" si="64"/>
        <v>0.6</v>
      </c>
      <c r="Z342" s="261">
        <f t="shared" si="64"/>
        <v>0.6</v>
      </c>
      <c r="AA342" s="261">
        <f t="shared" si="64"/>
        <v>0.6</v>
      </c>
      <c r="AB342" s="261">
        <f t="shared" si="64"/>
        <v>0.6</v>
      </c>
      <c r="AC342" s="76"/>
      <c r="AD342" s="76"/>
      <c r="AE342" s="76"/>
      <c r="AF342" s="97">
        <v>1</v>
      </c>
      <c r="AG342" s="97">
        <v>1</v>
      </c>
      <c r="AH342" s="73"/>
      <c r="AI342" s="57"/>
      <c r="AJ342" s="45"/>
      <c r="AK342" s="45"/>
      <c r="AL342" s="45"/>
    </row>
    <row r="343" spans="1:38" outlineLevel="3" x14ac:dyDescent="0.25">
      <c r="A343" s="45"/>
      <c r="B343" s="54"/>
      <c r="C343" s="47">
        <f>INT($C$29)+3</f>
        <v>4</v>
      </c>
      <c r="D343" s="73"/>
      <c r="E343" s="70"/>
      <c r="F343" s="70" t="s">
        <v>1088</v>
      </c>
      <c r="G343" s="73"/>
      <c r="H343" s="76" t="s">
        <v>1089</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outlineLevel="3" x14ac:dyDescent="0.25">
      <c r="A344" s="45"/>
      <c r="B344" s="54"/>
      <c r="C344" s="47">
        <f>INT($C$29)+3</f>
        <v>4</v>
      </c>
      <c r="D344" s="73"/>
      <c r="E344" s="70"/>
      <c r="F344" s="70" t="s">
        <v>1090</v>
      </c>
      <c r="G344" s="73"/>
      <c r="H344" s="76" t="s">
        <v>1091</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outlineLevel="3" x14ac:dyDescent="0.25">
      <c r="A345" s="45"/>
      <c r="B345" s="54"/>
      <c r="C345" s="47">
        <f>INT($C$29)+2</f>
        <v>3</v>
      </c>
      <c r="D345" s="73"/>
      <c r="E345" s="70"/>
      <c r="F345" s="70" t="s">
        <v>1092</v>
      </c>
      <c r="G345" s="73"/>
      <c r="H345" s="76" t="s">
        <v>1093</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3" x14ac:dyDescent="0.25">
      <c r="A346" s="45"/>
      <c r="B346" s="54"/>
      <c r="C346" s="47">
        <f>INT($C$29)+2</f>
        <v>3</v>
      </c>
      <c r="D346" s="73"/>
      <c r="E346" s="70"/>
      <c r="F346" s="70" t="s">
        <v>1094</v>
      </c>
      <c r="G346" s="73"/>
      <c r="H346" s="76" t="s">
        <v>1095</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INT($C$29)+2</f>
        <v>3</v>
      </c>
      <c r="D347" s="73"/>
      <c r="E347" s="70"/>
      <c r="F347" s="70" t="s">
        <v>1096</v>
      </c>
      <c r="G347" s="73"/>
      <c r="H347" s="76" t="s">
        <v>1097</v>
      </c>
      <c r="I347" s="96" t="s">
        <v>573</v>
      </c>
      <c r="J347" s="96"/>
      <c r="K347" s="76"/>
      <c r="L347" s="76"/>
      <c r="M347" s="97">
        <v>-40</v>
      </c>
      <c r="N347" s="97">
        <v>-40</v>
      </c>
      <c r="O347" s="97">
        <v>-40</v>
      </c>
      <c r="P347" s="97">
        <v>-40</v>
      </c>
      <c r="Q347" s="76"/>
      <c r="R347" s="76"/>
      <c r="S347" s="76" t="s">
        <v>631</v>
      </c>
      <c r="T347" s="76"/>
      <c r="U347" s="97">
        <v>-9.9499999999999993</v>
      </c>
      <c r="V347" s="97">
        <v>-9.9499999999999993</v>
      </c>
      <c r="W347" s="97">
        <v>-9.9499999999999993</v>
      </c>
      <c r="X347" s="97">
        <v>-8.9</v>
      </c>
      <c r="Y347" s="97">
        <v>-8.9</v>
      </c>
      <c r="Z347" s="97">
        <v>-8.9</v>
      </c>
      <c r="AA347" s="97">
        <v>-8.9</v>
      </c>
      <c r="AB347" s="97">
        <v>-8.9</v>
      </c>
      <c r="AC347" s="76"/>
      <c r="AD347" s="97" t="s">
        <v>1098</v>
      </c>
      <c r="AE347" s="76"/>
      <c r="AF347" s="97">
        <v>1</v>
      </c>
      <c r="AG347" s="97">
        <v>1</v>
      </c>
      <c r="AH347" s="73"/>
      <c r="AI347" s="57"/>
      <c r="AJ347" s="45"/>
      <c r="AK347" s="45"/>
      <c r="AL347" s="45"/>
    </row>
    <row r="348" spans="1:38" outlineLevel="2" x14ac:dyDescent="0.25">
      <c r="A348" s="45"/>
      <c r="B348" s="54"/>
      <c r="C348" s="47">
        <f>INT($C$29)+2</f>
        <v>3</v>
      </c>
      <c r="D348" s="73"/>
      <c r="E348" s="70"/>
      <c r="F348" s="70" t="s">
        <v>1099</v>
      </c>
      <c r="G348" s="73"/>
      <c r="H348" s="76" t="s">
        <v>1100</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1098</v>
      </c>
      <c r="AE348" s="76"/>
      <c r="AF348" s="97">
        <v>1</v>
      </c>
      <c r="AG348" s="97">
        <v>1</v>
      </c>
      <c r="AH348" s="73"/>
      <c r="AI348" s="57"/>
      <c r="AJ348" s="45"/>
      <c r="AK348" s="45"/>
      <c r="AL348" s="45"/>
    </row>
    <row r="349" spans="1:38" outlineLevel="2" x14ac:dyDescent="0.25">
      <c r="A349" s="45"/>
      <c r="B349" s="54"/>
      <c r="C349" s="47">
        <f>INT($C$29)+2</f>
        <v>3</v>
      </c>
      <c r="D349" s="73"/>
      <c r="E349" s="70"/>
      <c r="F349" s="70" t="s">
        <v>1101</v>
      </c>
      <c r="G349" s="73"/>
      <c r="H349" s="76" t="s">
        <v>1102</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1098</v>
      </c>
      <c r="AE349" s="76"/>
      <c r="AF349" s="97">
        <v>1</v>
      </c>
      <c r="AG349" s="97">
        <v>1</v>
      </c>
      <c r="AH349" s="73"/>
      <c r="AI349" s="57"/>
      <c r="AJ349" s="45"/>
      <c r="AK349" s="45"/>
      <c r="AL349" s="45"/>
    </row>
    <row r="350" spans="1:38" outlineLevel="3" x14ac:dyDescent="0.25">
      <c r="A350" s="45"/>
      <c r="B350" s="54"/>
      <c r="C350" s="47">
        <f>INT($C$29)+3</f>
        <v>4</v>
      </c>
      <c r="D350" s="73"/>
      <c r="E350" s="70"/>
      <c r="F350" s="70" t="s">
        <v>1103</v>
      </c>
      <c r="G350" s="73"/>
      <c r="H350" s="76" t="s">
        <v>1104</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outlineLevel="2" x14ac:dyDescent="0.25">
      <c r="A351" s="45"/>
      <c r="B351" s="54"/>
      <c r="C351" s="47">
        <f t="shared" ref="C351:C365" si="65">INT($C$29)+2</f>
        <v>3</v>
      </c>
      <c r="D351" s="73"/>
      <c r="E351" s="70"/>
      <c r="F351" s="70" t="s">
        <v>1105</v>
      </c>
      <c r="G351" s="73"/>
      <c r="H351" s="76" t="s">
        <v>1106</v>
      </c>
      <c r="I351" s="96" t="s">
        <v>573</v>
      </c>
      <c r="J351" s="96"/>
      <c r="K351" s="97">
        <v>0.1</v>
      </c>
      <c r="L351" s="97">
        <v>0.1</v>
      </c>
      <c r="M351" s="97">
        <v>0.1</v>
      </c>
      <c r="N351" s="97">
        <v>0.1</v>
      </c>
      <c r="O351" s="97">
        <v>0.1</v>
      </c>
      <c r="P351" s="97">
        <v>0.1</v>
      </c>
      <c r="Q351" s="76"/>
      <c r="R351" s="76" t="s">
        <v>1107</v>
      </c>
      <c r="S351" s="76"/>
      <c r="T351" s="76"/>
      <c r="U351" s="261">
        <f t="shared" ref="U351:AB351" si="66">INDEX($K351:$Q351,1,U$43)</f>
        <v>0.1</v>
      </c>
      <c r="V351" s="261">
        <f t="shared" si="66"/>
        <v>0.1</v>
      </c>
      <c r="W351" s="261">
        <f t="shared" si="66"/>
        <v>0.1</v>
      </c>
      <c r="X351" s="261">
        <f t="shared" si="66"/>
        <v>0.1</v>
      </c>
      <c r="Y351" s="261">
        <f t="shared" si="66"/>
        <v>0.1</v>
      </c>
      <c r="Z351" s="261">
        <f t="shared" si="66"/>
        <v>0.1</v>
      </c>
      <c r="AA351" s="261">
        <f t="shared" si="66"/>
        <v>0.1</v>
      </c>
      <c r="AB351" s="261">
        <f t="shared" si="66"/>
        <v>0.1</v>
      </c>
      <c r="AC351" s="76"/>
      <c r="AD351" s="76"/>
      <c r="AE351" s="76"/>
      <c r="AF351" s="97">
        <v>1</v>
      </c>
      <c r="AG351" s="97">
        <v>1</v>
      </c>
      <c r="AH351" s="73"/>
      <c r="AI351" s="57"/>
      <c r="AJ351" s="45"/>
      <c r="AK351" s="45"/>
      <c r="AL351" s="45"/>
    </row>
    <row r="352" spans="1:38" outlineLevel="2" x14ac:dyDescent="0.25">
      <c r="A352" s="45"/>
      <c r="B352" s="54"/>
      <c r="C352" s="47">
        <f t="shared" si="65"/>
        <v>3</v>
      </c>
      <c r="D352" s="73"/>
      <c r="E352" s="70"/>
      <c r="F352" s="70" t="s">
        <v>1108</v>
      </c>
      <c r="G352" s="73"/>
      <c r="H352" s="270" t="s">
        <v>1109</v>
      </c>
      <c r="I352" s="96" t="s">
        <v>573</v>
      </c>
      <c r="J352" s="96"/>
      <c r="K352" s="76"/>
      <c r="L352" s="76"/>
      <c r="M352" s="76"/>
      <c r="N352" s="76"/>
      <c r="O352" s="76"/>
      <c r="P352" s="76"/>
      <c r="Q352" s="76"/>
      <c r="R352" s="76"/>
      <c r="S352" s="76"/>
      <c r="T352" s="76"/>
      <c r="U352" s="97">
        <f>0.1/365</f>
        <v>2.7397260273972606E-4</v>
      </c>
      <c r="V352" s="97">
        <f t="shared" ref="V352:AB352" si="67">0.1/365</f>
        <v>2.7397260273972606E-4</v>
      </c>
      <c r="W352" s="97">
        <f t="shared" si="67"/>
        <v>2.7397260273972606E-4</v>
      </c>
      <c r="X352" s="97">
        <f t="shared" si="67"/>
        <v>2.7397260273972606E-4</v>
      </c>
      <c r="Y352" s="97">
        <f t="shared" si="67"/>
        <v>2.7397260273972606E-4</v>
      </c>
      <c r="Z352" s="97">
        <f t="shared" si="67"/>
        <v>2.7397260273972606E-4</v>
      </c>
      <c r="AA352" s="97">
        <f t="shared" si="67"/>
        <v>2.7397260273972606E-4</v>
      </c>
      <c r="AB352" s="97">
        <f t="shared" si="67"/>
        <v>2.7397260273972606E-4</v>
      </c>
      <c r="AC352" s="76"/>
      <c r="AD352" s="97" t="s">
        <v>1110</v>
      </c>
      <c r="AE352" s="76"/>
      <c r="AF352" s="97">
        <v>1</v>
      </c>
      <c r="AG352" s="97">
        <v>1</v>
      </c>
      <c r="AH352" s="73"/>
      <c r="AI352" s="57"/>
      <c r="AJ352" s="45"/>
      <c r="AK352" s="45"/>
      <c r="AL352" s="45"/>
    </row>
    <row r="353" spans="1:38" outlineLevel="2" x14ac:dyDescent="0.25">
      <c r="A353" s="45"/>
      <c r="B353" s="54"/>
      <c r="C353" s="47">
        <f t="shared" si="65"/>
        <v>3</v>
      </c>
      <c r="D353" s="73"/>
      <c r="E353" s="70"/>
      <c r="F353" s="70" t="s">
        <v>1111</v>
      </c>
      <c r="G353" s="73"/>
      <c r="H353" s="76" t="s">
        <v>1112</v>
      </c>
      <c r="I353" s="96" t="s">
        <v>573</v>
      </c>
      <c r="J353" s="96"/>
      <c r="K353" s="97">
        <v>300</v>
      </c>
      <c r="L353" s="97">
        <v>300</v>
      </c>
      <c r="M353" s="97">
        <v>300</v>
      </c>
      <c r="N353" s="97">
        <v>300</v>
      </c>
      <c r="O353" s="97">
        <v>300</v>
      </c>
      <c r="P353" s="97">
        <v>300</v>
      </c>
      <c r="Q353" s="76"/>
      <c r="R353" s="76"/>
      <c r="S353" s="76"/>
      <c r="T353" s="76"/>
      <c r="U353" s="261">
        <f t="shared" ref="U353:AB360" si="68">INDEX($K353:$Q353,1,U$43)</f>
        <v>300</v>
      </c>
      <c r="V353" s="261">
        <f t="shared" si="68"/>
        <v>300</v>
      </c>
      <c r="W353" s="261">
        <f t="shared" si="68"/>
        <v>300</v>
      </c>
      <c r="X353" s="261">
        <f t="shared" si="68"/>
        <v>300</v>
      </c>
      <c r="Y353" s="261">
        <f t="shared" si="68"/>
        <v>300</v>
      </c>
      <c r="Z353" s="261">
        <f t="shared" si="68"/>
        <v>300</v>
      </c>
      <c r="AA353" s="261">
        <f t="shared" si="68"/>
        <v>300</v>
      </c>
      <c r="AB353" s="261">
        <f t="shared" si="68"/>
        <v>300</v>
      </c>
      <c r="AC353" s="76"/>
      <c r="AD353" s="76"/>
      <c r="AE353" s="76"/>
      <c r="AF353" s="97">
        <v>1</v>
      </c>
      <c r="AG353" s="97">
        <v>1</v>
      </c>
      <c r="AH353" s="73"/>
      <c r="AI353" s="57"/>
      <c r="AJ353" s="45"/>
      <c r="AK353" s="45"/>
      <c r="AL353" s="45"/>
    </row>
    <row r="354" spans="1:38" outlineLevel="2" x14ac:dyDescent="0.25">
      <c r="A354" s="45"/>
      <c r="B354" s="54"/>
      <c r="C354" s="47">
        <f t="shared" si="65"/>
        <v>3</v>
      </c>
      <c r="D354" s="73"/>
      <c r="E354" s="70"/>
      <c r="F354" s="70" t="s">
        <v>1113</v>
      </c>
      <c r="G354" s="73"/>
      <c r="H354" s="76" t="s">
        <v>1114</v>
      </c>
      <c r="I354" s="96" t="s">
        <v>573</v>
      </c>
      <c r="J354" s="96"/>
      <c r="K354" s="97">
        <v>365</v>
      </c>
      <c r="L354" s="97">
        <v>365</v>
      </c>
      <c r="M354" s="97">
        <v>365</v>
      </c>
      <c r="N354" s="97">
        <v>365</v>
      </c>
      <c r="O354" s="97">
        <v>365</v>
      </c>
      <c r="P354" s="97">
        <v>365</v>
      </c>
      <c r="Q354" s="76"/>
      <c r="R354" s="76"/>
      <c r="S354" s="76"/>
      <c r="T354" s="76"/>
      <c r="U354" s="261">
        <f t="shared" si="68"/>
        <v>365</v>
      </c>
      <c r="V354" s="261">
        <f t="shared" si="68"/>
        <v>365</v>
      </c>
      <c r="W354" s="261">
        <f t="shared" si="68"/>
        <v>365</v>
      </c>
      <c r="X354" s="261">
        <f t="shared" si="68"/>
        <v>365</v>
      </c>
      <c r="Y354" s="261">
        <f t="shared" si="68"/>
        <v>365</v>
      </c>
      <c r="Z354" s="261">
        <f t="shared" si="68"/>
        <v>365</v>
      </c>
      <c r="AA354" s="261">
        <f t="shared" si="68"/>
        <v>365</v>
      </c>
      <c r="AB354" s="261">
        <f t="shared" si="68"/>
        <v>365</v>
      </c>
      <c r="AC354" s="76"/>
      <c r="AD354" s="76"/>
      <c r="AE354" s="76"/>
      <c r="AF354" s="97">
        <v>1</v>
      </c>
      <c r="AG354" s="97">
        <v>1</v>
      </c>
      <c r="AH354" s="73"/>
      <c r="AI354" s="57"/>
      <c r="AJ354" s="45"/>
      <c r="AK354" s="45"/>
      <c r="AL354" s="45"/>
    </row>
    <row r="355" spans="1:38" outlineLevel="2" x14ac:dyDescent="0.25">
      <c r="A355" s="45"/>
      <c r="B355" s="54"/>
      <c r="C355" s="47">
        <f t="shared" si="65"/>
        <v>3</v>
      </c>
      <c r="D355" s="73"/>
      <c r="E355" s="70"/>
      <c r="F355" s="70" t="s">
        <v>1115</v>
      </c>
      <c r="G355" s="73"/>
      <c r="H355" s="76" t="s">
        <v>1116</v>
      </c>
      <c r="I355" s="96" t="s">
        <v>573</v>
      </c>
      <c r="J355" s="96"/>
      <c r="K355" s="97">
        <v>0.2</v>
      </c>
      <c r="L355" s="97">
        <v>0.2</v>
      </c>
      <c r="M355" s="97"/>
      <c r="N355" s="97"/>
      <c r="O355" s="97"/>
      <c r="P355" s="97"/>
      <c r="Q355" s="76"/>
      <c r="R355" s="76"/>
      <c r="S355" s="76"/>
      <c r="T355" s="76"/>
      <c r="U355" s="261">
        <f t="shared" si="68"/>
        <v>0.2</v>
      </c>
      <c r="V355" s="261">
        <f t="shared" si="68"/>
        <v>0.2</v>
      </c>
      <c r="W355" s="261">
        <f t="shared" si="68"/>
        <v>0.2</v>
      </c>
      <c r="X355" s="261">
        <f t="shared" si="68"/>
        <v>0.2</v>
      </c>
      <c r="Y355" s="261">
        <f t="shared" si="68"/>
        <v>0.2</v>
      </c>
      <c r="Z355" s="261">
        <f t="shared" si="68"/>
        <v>0.2</v>
      </c>
      <c r="AA355" s="261">
        <f t="shared" si="68"/>
        <v>0.2</v>
      </c>
      <c r="AB355" s="261">
        <f t="shared" si="68"/>
        <v>0.2</v>
      </c>
      <c r="AC355" s="76"/>
      <c r="AD355" s="76"/>
      <c r="AE355" s="76"/>
      <c r="AF355" s="97">
        <v>1</v>
      </c>
      <c r="AG355" s="97">
        <v>1</v>
      </c>
      <c r="AH355" s="73"/>
      <c r="AI355" s="57"/>
      <c r="AJ355" s="45"/>
      <c r="AK355" s="45"/>
      <c r="AL355" s="45"/>
    </row>
    <row r="356" spans="1:38" outlineLevel="2" x14ac:dyDescent="0.25">
      <c r="A356" s="45"/>
      <c r="B356" s="54"/>
      <c r="C356" s="47">
        <f t="shared" si="65"/>
        <v>3</v>
      </c>
      <c r="D356" s="73"/>
      <c r="E356" s="70"/>
      <c r="F356" s="70" t="s">
        <v>1117</v>
      </c>
      <c r="G356" s="73"/>
      <c r="H356" s="76" t="s">
        <v>1118</v>
      </c>
      <c r="I356" s="96" t="s">
        <v>573</v>
      </c>
      <c r="J356" s="96"/>
      <c r="K356" s="97">
        <v>0.5</v>
      </c>
      <c r="L356" s="97">
        <v>0.5</v>
      </c>
      <c r="M356" s="97"/>
      <c r="N356" s="97"/>
      <c r="O356" s="97"/>
      <c r="P356" s="97"/>
      <c r="Q356" s="76"/>
      <c r="R356" s="76" t="s">
        <v>524</v>
      </c>
      <c r="S356" s="76"/>
      <c r="T356" s="76"/>
      <c r="U356" s="261">
        <f t="shared" si="68"/>
        <v>0.5</v>
      </c>
      <c r="V356" s="261">
        <f t="shared" si="68"/>
        <v>0.5</v>
      </c>
      <c r="W356" s="261">
        <f t="shared" si="68"/>
        <v>0.5</v>
      </c>
      <c r="X356" s="261">
        <f t="shared" si="68"/>
        <v>0.5</v>
      </c>
      <c r="Y356" s="261">
        <f t="shared" si="68"/>
        <v>0.5</v>
      </c>
      <c r="Z356" s="261">
        <f t="shared" si="68"/>
        <v>0.5</v>
      </c>
      <c r="AA356" s="261">
        <f t="shared" si="68"/>
        <v>0.5</v>
      </c>
      <c r="AB356" s="261">
        <f t="shared" si="68"/>
        <v>0.5</v>
      </c>
      <c r="AC356" s="76"/>
      <c r="AD356" s="76"/>
      <c r="AE356" s="76"/>
      <c r="AF356" s="97">
        <v>1</v>
      </c>
      <c r="AG356" s="97">
        <v>1</v>
      </c>
      <c r="AH356" s="73"/>
      <c r="AI356" s="57"/>
      <c r="AJ356" s="45"/>
      <c r="AK356" s="45"/>
      <c r="AL356" s="45"/>
    </row>
    <row r="357" spans="1:38" outlineLevel="2" x14ac:dyDescent="0.25">
      <c r="A357" s="45"/>
      <c r="B357" s="54"/>
      <c r="C357" s="47">
        <f t="shared" si="65"/>
        <v>3</v>
      </c>
      <c r="D357" s="73"/>
      <c r="E357" s="70"/>
      <c r="F357" s="70" t="s">
        <v>1119</v>
      </c>
      <c r="G357" s="73"/>
      <c r="H357" s="76" t="s">
        <v>1120</v>
      </c>
      <c r="I357" s="96" t="s">
        <v>573</v>
      </c>
      <c r="J357" s="96"/>
      <c r="K357" s="123">
        <v>0.1</v>
      </c>
      <c r="L357" s="97"/>
      <c r="M357" s="76"/>
      <c r="N357" s="76"/>
      <c r="O357" s="76"/>
      <c r="P357" s="76"/>
      <c r="Q357" s="76"/>
      <c r="R357" s="76"/>
      <c r="S357" s="76"/>
      <c r="T357" s="76"/>
      <c r="U357" s="261">
        <f t="shared" si="68"/>
        <v>0.1</v>
      </c>
      <c r="V357" s="261">
        <f t="shared" si="68"/>
        <v>0.1</v>
      </c>
      <c r="W357" s="261">
        <f t="shared" si="68"/>
        <v>0.1</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outlineLevel="2" x14ac:dyDescent="0.25">
      <c r="A358" s="45"/>
      <c r="B358" s="54"/>
      <c r="C358" s="47">
        <f t="shared" si="65"/>
        <v>3</v>
      </c>
      <c r="D358" s="73"/>
      <c r="E358" s="70"/>
      <c r="F358" s="70" t="s">
        <v>1121</v>
      </c>
      <c r="G358" s="73"/>
      <c r="H358" s="76" t="s">
        <v>1122</v>
      </c>
      <c r="I358" s="96" t="s">
        <v>573</v>
      </c>
      <c r="J358" s="96"/>
      <c r="K358" s="123">
        <v>0.03</v>
      </c>
      <c r="L358" s="97"/>
      <c r="M358" s="76"/>
      <c r="N358" s="76"/>
      <c r="O358" s="76"/>
      <c r="P358" s="76"/>
      <c r="Q358" s="76"/>
      <c r="R358" s="76"/>
      <c r="S358" s="76"/>
      <c r="T358" s="76"/>
      <c r="U358" s="261">
        <f t="shared" si="68"/>
        <v>0.03</v>
      </c>
      <c r="V358" s="261">
        <f t="shared" si="68"/>
        <v>0.03</v>
      </c>
      <c r="W358" s="261">
        <f t="shared" si="68"/>
        <v>0.03</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outlineLevel="2" x14ac:dyDescent="0.25">
      <c r="A359" s="45"/>
      <c r="B359" s="54"/>
      <c r="C359" s="47">
        <f t="shared" si="65"/>
        <v>3</v>
      </c>
      <c r="D359" s="73"/>
      <c r="E359" s="70"/>
      <c r="F359" s="70" t="s">
        <v>1123</v>
      </c>
      <c r="G359" s="73"/>
      <c r="H359" s="76" t="s">
        <v>1124</v>
      </c>
      <c r="I359" s="96" t="s">
        <v>573</v>
      </c>
      <c r="J359" s="96"/>
      <c r="K359" s="123">
        <v>0.01</v>
      </c>
      <c r="L359" s="97"/>
      <c r="M359" s="76"/>
      <c r="N359" s="76"/>
      <c r="O359" s="76"/>
      <c r="P359" s="76"/>
      <c r="Q359" s="76"/>
      <c r="R359" s="76"/>
      <c r="S359" s="76"/>
      <c r="T359" s="76"/>
      <c r="U359" s="261">
        <f t="shared" si="68"/>
        <v>0.01</v>
      </c>
      <c r="V359" s="261">
        <f t="shared" si="68"/>
        <v>0.01</v>
      </c>
      <c r="W359" s="261">
        <f t="shared" si="68"/>
        <v>0.01</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outlineLevel="2" x14ac:dyDescent="0.25">
      <c r="A360" s="45"/>
      <c r="B360" s="54"/>
      <c r="C360" s="47">
        <f t="shared" si="65"/>
        <v>3</v>
      </c>
      <c r="D360" s="73"/>
      <c r="E360" s="70"/>
      <c r="F360" s="70" t="s">
        <v>1125</v>
      </c>
      <c r="G360" s="73"/>
      <c r="H360" s="76" t="s">
        <v>1126</v>
      </c>
      <c r="I360" s="96" t="s">
        <v>573</v>
      </c>
      <c r="J360" s="96"/>
      <c r="K360" s="123">
        <v>0</v>
      </c>
      <c r="L360" s="97"/>
      <c r="M360" s="76"/>
      <c r="N360" s="76"/>
      <c r="O360" s="76"/>
      <c r="P360" s="76"/>
      <c r="Q360" s="76"/>
      <c r="R360" s="76"/>
      <c r="S360" s="76"/>
      <c r="T360" s="76"/>
      <c r="U360" s="261">
        <f t="shared" si="68"/>
        <v>0</v>
      </c>
      <c r="V360" s="261">
        <f t="shared" si="68"/>
        <v>0</v>
      </c>
      <c r="W360" s="261">
        <f t="shared" si="68"/>
        <v>0</v>
      </c>
      <c r="X360" s="261">
        <f t="shared" si="68"/>
        <v>0</v>
      </c>
      <c r="Y360" s="261">
        <f t="shared" si="68"/>
        <v>0</v>
      </c>
      <c r="Z360" s="261">
        <f t="shared" si="68"/>
        <v>0</v>
      </c>
      <c r="AA360" s="261">
        <f t="shared" si="68"/>
        <v>0</v>
      </c>
      <c r="AB360" s="261">
        <f t="shared" si="68"/>
        <v>0</v>
      </c>
      <c r="AC360" s="76"/>
      <c r="AD360" s="76"/>
      <c r="AE360" s="76"/>
      <c r="AF360" s="97">
        <v>1</v>
      </c>
      <c r="AG360" s="97">
        <v>1</v>
      </c>
      <c r="AH360" s="73"/>
      <c r="AI360" s="57"/>
      <c r="AJ360" s="45"/>
      <c r="AK360" s="45"/>
      <c r="AL360" s="45"/>
    </row>
    <row r="361" spans="1:38" outlineLevel="2" x14ac:dyDescent="0.25">
      <c r="A361" s="45"/>
      <c r="B361" s="54"/>
      <c r="C361" s="47">
        <f t="shared" si="65"/>
        <v>3</v>
      </c>
      <c r="D361" s="73"/>
      <c r="E361" s="70"/>
      <c r="F361" s="70" t="s">
        <v>2323</v>
      </c>
      <c r="G361" s="73"/>
      <c r="H361" s="76" t="s">
        <v>2328</v>
      </c>
      <c r="I361" s="96" t="s">
        <v>2331</v>
      </c>
      <c r="J361" s="96"/>
      <c r="K361" s="76"/>
      <c r="L361" s="76"/>
      <c r="M361" s="76"/>
      <c r="N361" s="76"/>
      <c r="O361" s="76"/>
      <c r="P361" s="76"/>
      <c r="Q361" s="76"/>
      <c r="R361" s="76"/>
      <c r="S361" s="76"/>
      <c r="T361" s="76"/>
      <c r="U361" s="97">
        <f>0.1/365</f>
        <v>2.7397260273972606E-4</v>
      </c>
      <c r="V361" s="97">
        <f t="shared" ref="V361:AB361" si="69">0.1/365</f>
        <v>2.7397260273972606E-4</v>
      </c>
      <c r="W361" s="97">
        <f t="shared" si="69"/>
        <v>2.7397260273972606E-4</v>
      </c>
      <c r="X361" s="97">
        <f t="shared" si="69"/>
        <v>2.7397260273972606E-4</v>
      </c>
      <c r="Y361" s="97">
        <f t="shared" si="69"/>
        <v>2.7397260273972606E-4</v>
      </c>
      <c r="Z361" s="97">
        <f t="shared" si="69"/>
        <v>2.7397260273972606E-4</v>
      </c>
      <c r="AA361" s="97">
        <f t="shared" si="69"/>
        <v>2.7397260273972606E-4</v>
      </c>
      <c r="AB361" s="97">
        <f t="shared" si="69"/>
        <v>2.7397260273972606E-4</v>
      </c>
      <c r="AC361" s="76"/>
      <c r="AD361" s="97" t="s">
        <v>1110</v>
      </c>
      <c r="AE361" s="76"/>
      <c r="AF361" s="97">
        <v>1</v>
      </c>
      <c r="AG361" s="97">
        <v>1</v>
      </c>
      <c r="AH361" s="73"/>
      <c r="AI361" s="57"/>
      <c r="AJ361" s="45"/>
      <c r="AK361" s="45"/>
      <c r="AL361" s="45"/>
    </row>
    <row r="362" spans="1:38" outlineLevel="2" x14ac:dyDescent="0.25">
      <c r="A362" s="45"/>
      <c r="B362" s="54"/>
      <c r="C362" s="47">
        <f t="shared" si="65"/>
        <v>3</v>
      </c>
      <c r="D362" s="73"/>
      <c r="E362" s="70"/>
      <c r="F362" s="70" t="s">
        <v>2324</v>
      </c>
      <c r="G362" s="73"/>
      <c r="H362" s="76" t="s">
        <v>2332</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outlineLevel="2" x14ac:dyDescent="0.25">
      <c r="A363" s="45"/>
      <c r="B363" s="54"/>
      <c r="C363" s="47">
        <f t="shared" si="65"/>
        <v>3</v>
      </c>
      <c r="D363" s="73"/>
      <c r="E363" s="70"/>
      <c r="F363" s="70" t="s">
        <v>2325</v>
      </c>
      <c r="G363" s="73"/>
      <c r="H363" s="76" t="s">
        <v>2329</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outlineLevel="2" x14ac:dyDescent="0.25">
      <c r="A364" s="45"/>
      <c r="B364" s="54"/>
      <c r="C364" s="47">
        <f t="shared" si="65"/>
        <v>3</v>
      </c>
      <c r="D364" s="73"/>
      <c r="E364" s="70"/>
      <c r="F364" s="70" t="s">
        <v>2326</v>
      </c>
      <c r="G364" s="73"/>
      <c r="H364" s="76" t="s">
        <v>2333</v>
      </c>
      <c r="I364" s="96" t="s">
        <v>2334</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outlineLevel="2" x14ac:dyDescent="0.25">
      <c r="A365" s="45"/>
      <c r="B365" s="54"/>
      <c r="C365" s="47">
        <f t="shared" si="65"/>
        <v>3</v>
      </c>
      <c r="D365" s="73"/>
      <c r="E365" s="70"/>
      <c r="F365" s="70" t="s">
        <v>2327</v>
      </c>
      <c r="G365" s="73"/>
      <c r="H365" s="76" t="s">
        <v>2330</v>
      </c>
      <c r="I365" s="96" t="s">
        <v>2334</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outlineLevel="1" x14ac:dyDescent="0.25">
      <c r="A366" s="45"/>
      <c r="B366" s="54"/>
      <c r="C366" s="47">
        <f>INT($C$29)+1</f>
        <v>2</v>
      </c>
      <c r="D366" s="73"/>
      <c r="E366" s="70"/>
      <c r="F366" s="264" t="s">
        <v>1127</v>
      </c>
      <c r="G366" s="73"/>
      <c r="H366" s="254" t="s">
        <v>1128</v>
      </c>
      <c r="I366" s="136"/>
      <c r="J366" s="136" t="s">
        <v>1129</v>
      </c>
      <c r="K366" s="76"/>
      <c r="L366" s="76"/>
      <c r="M366" s="76"/>
      <c r="N366" s="76"/>
      <c r="O366" s="76"/>
      <c r="P366" s="76"/>
      <c r="Q366" s="76"/>
      <c r="R366" s="76"/>
      <c r="S366" s="76"/>
      <c r="T366" s="76"/>
      <c r="U366" s="79">
        <v>23</v>
      </c>
      <c r="V366" s="79">
        <v>8</v>
      </c>
      <c r="W366" s="79">
        <v>-7</v>
      </c>
      <c r="X366" s="76"/>
      <c r="Y366" s="76"/>
      <c r="Z366" s="76"/>
      <c r="AA366" s="76"/>
      <c r="AB366" s="76"/>
      <c r="AC366" s="76"/>
      <c r="AD366" s="76"/>
      <c r="AE366" s="76"/>
      <c r="AF366" s="76"/>
      <c r="AG366" s="76"/>
      <c r="AH366" s="73"/>
      <c r="AI366" s="57"/>
      <c r="AJ366" s="45"/>
      <c r="AK366" s="45"/>
      <c r="AL366" s="45"/>
    </row>
    <row r="367" spans="1:38" outlineLevel="3" x14ac:dyDescent="0.25">
      <c r="A367" s="45"/>
      <c r="B367" s="54"/>
      <c r="C367" s="47">
        <f t="shared" ref="C367:C430" si="70">INT($C$29)+2</f>
        <v>3</v>
      </c>
      <c r="D367" s="73"/>
      <c r="E367" s="70"/>
      <c r="F367" s="70" t="s">
        <v>1130</v>
      </c>
      <c r="G367" s="73"/>
      <c r="H367" s="76" t="s">
        <v>676</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 t="shared" si="70"/>
        <v>3</v>
      </c>
      <c r="D368" s="73"/>
      <c r="E368" s="70"/>
      <c r="F368" s="70" t="s">
        <v>1131</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3" x14ac:dyDescent="0.25">
      <c r="A369" s="45"/>
      <c r="B369" s="54"/>
      <c r="C369" s="47">
        <f t="shared" si="70"/>
        <v>3</v>
      </c>
      <c r="D369" s="73"/>
      <c r="E369" s="70"/>
      <c r="F369" s="70" t="s">
        <v>1132</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3" x14ac:dyDescent="0.25">
      <c r="A370" s="45"/>
      <c r="B370" s="54"/>
      <c r="C370" s="47">
        <f t="shared" si="70"/>
        <v>3</v>
      </c>
      <c r="D370" s="73"/>
      <c r="E370" s="70"/>
      <c r="F370" s="70" t="s">
        <v>1133</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3" x14ac:dyDescent="0.25">
      <c r="A371" s="45"/>
      <c r="B371" s="54"/>
      <c r="C371" s="47">
        <f t="shared" si="70"/>
        <v>3</v>
      </c>
      <c r="D371" s="73"/>
      <c r="E371" s="70"/>
      <c r="F371" s="70" t="s">
        <v>1134</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3" x14ac:dyDescent="0.25">
      <c r="A372" s="45"/>
      <c r="B372" s="54"/>
      <c r="C372" s="47">
        <f t="shared" si="70"/>
        <v>3</v>
      </c>
      <c r="D372" s="73"/>
      <c r="E372" s="70"/>
      <c r="F372" s="70" t="s">
        <v>1135</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outlineLevel="3" x14ac:dyDescent="0.25">
      <c r="A373" s="45"/>
      <c r="B373" s="54"/>
      <c r="C373" s="47">
        <f t="shared" si="70"/>
        <v>3</v>
      </c>
      <c r="D373" s="73"/>
      <c r="E373" s="70"/>
      <c r="F373" s="70" t="s">
        <v>1136</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outlineLevel="3" x14ac:dyDescent="0.25">
      <c r="A374" s="45"/>
      <c r="B374" s="54"/>
      <c r="C374" s="47">
        <f t="shared" si="70"/>
        <v>3</v>
      </c>
      <c r="D374" s="73"/>
      <c r="E374" s="70"/>
      <c r="F374" s="70" t="s">
        <v>1137</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outlineLevel="3" x14ac:dyDescent="0.25">
      <c r="A375" s="45"/>
      <c r="B375" s="54"/>
      <c r="C375" s="47">
        <f t="shared" si="70"/>
        <v>3</v>
      </c>
      <c r="D375" s="73"/>
      <c r="E375" s="70"/>
      <c r="F375" s="70" t="s">
        <v>1138</v>
      </c>
      <c r="G375" s="73"/>
      <c r="H375" s="76" t="s">
        <v>676</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3" x14ac:dyDescent="0.25">
      <c r="A376" s="45"/>
      <c r="B376" s="54"/>
      <c r="C376" s="47">
        <f t="shared" si="70"/>
        <v>3</v>
      </c>
      <c r="D376" s="73"/>
      <c r="E376" s="70"/>
      <c r="F376" s="70" t="s">
        <v>1139</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3" x14ac:dyDescent="0.25">
      <c r="A377" s="45"/>
      <c r="B377" s="54"/>
      <c r="C377" s="47">
        <f t="shared" si="70"/>
        <v>3</v>
      </c>
      <c r="D377" s="73"/>
      <c r="E377" s="70"/>
      <c r="F377" s="70" t="s">
        <v>1140</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outlineLevel="3" x14ac:dyDescent="0.25">
      <c r="A378" s="45"/>
      <c r="B378" s="54"/>
      <c r="C378" s="47">
        <f t="shared" si="70"/>
        <v>3</v>
      </c>
      <c r="D378" s="73"/>
      <c r="E378" s="70"/>
      <c r="F378" s="70" t="s">
        <v>1141</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outlineLevel="3" x14ac:dyDescent="0.25">
      <c r="A379" s="45"/>
      <c r="B379" s="54"/>
      <c r="C379" s="47">
        <f t="shared" si="70"/>
        <v>3</v>
      </c>
      <c r="D379" s="73"/>
      <c r="E379" s="70"/>
      <c r="F379" s="70" t="s">
        <v>1142</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outlineLevel="3" x14ac:dyDescent="0.25">
      <c r="A380" s="45"/>
      <c r="B380" s="54"/>
      <c r="C380" s="47">
        <f t="shared" si="70"/>
        <v>3</v>
      </c>
      <c r="D380" s="73"/>
      <c r="E380" s="70"/>
      <c r="F380" s="70" t="s">
        <v>1143</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outlineLevel="3" x14ac:dyDescent="0.25">
      <c r="A381" s="45"/>
      <c r="B381" s="54"/>
      <c r="C381" s="47">
        <f t="shared" si="70"/>
        <v>3</v>
      </c>
      <c r="D381" s="73"/>
      <c r="E381" s="70"/>
      <c r="F381" s="70" t="s">
        <v>1144</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3" x14ac:dyDescent="0.25">
      <c r="A382" s="45"/>
      <c r="B382" s="54"/>
      <c r="C382" s="47">
        <f t="shared" si="70"/>
        <v>3</v>
      </c>
      <c r="D382" s="73"/>
      <c r="E382" s="70"/>
      <c r="F382" s="70" t="s">
        <v>1145</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 t="shared" si="70"/>
        <v>3</v>
      </c>
      <c r="D383" s="73"/>
      <c r="E383" s="70"/>
      <c r="F383" s="70" t="s">
        <v>1146</v>
      </c>
      <c r="G383" s="73"/>
      <c r="H383" s="76" t="s">
        <v>2360</v>
      </c>
      <c r="I383" s="96"/>
      <c r="J383" s="96"/>
      <c r="K383" s="76"/>
      <c r="L383" s="76"/>
      <c r="M383" s="76"/>
      <c r="N383" s="76"/>
      <c r="O383" s="76"/>
      <c r="P383" s="76"/>
      <c r="Q383" s="76"/>
      <c r="R383" s="76"/>
      <c r="S383" s="76"/>
      <c r="T383" s="76"/>
      <c r="U383" s="346">
        <v>0</v>
      </c>
      <c r="V383" s="346">
        <v>0</v>
      </c>
      <c r="W383" s="346">
        <v>0</v>
      </c>
      <c r="X383" s="346">
        <v>0</v>
      </c>
      <c r="Y383" s="346">
        <v>0</v>
      </c>
      <c r="Z383" s="346">
        <v>0</v>
      </c>
      <c r="AA383" s="346">
        <v>0</v>
      </c>
      <c r="AB383" s="346">
        <v>0</v>
      </c>
      <c r="AC383" s="76"/>
      <c r="AD383" s="76"/>
      <c r="AE383" s="76"/>
      <c r="AF383" s="76">
        <v>1</v>
      </c>
      <c r="AG383" s="76">
        <v>1</v>
      </c>
      <c r="AH383" s="73"/>
      <c r="AI383" s="57"/>
      <c r="AJ383" s="45"/>
      <c r="AK383" s="45"/>
      <c r="AL383" s="45"/>
    </row>
    <row r="384" spans="1:38" outlineLevel="2" x14ac:dyDescent="0.25">
      <c r="A384" s="45"/>
      <c r="B384" s="54"/>
      <c r="C384" s="47">
        <f t="shared" si="70"/>
        <v>3</v>
      </c>
      <c r="D384" s="73"/>
      <c r="E384" s="70"/>
      <c r="F384" s="70" t="s">
        <v>1147</v>
      </c>
      <c r="G384" s="73"/>
      <c r="H384" s="76" t="s">
        <v>2705</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2367</v>
      </c>
      <c r="AE384" s="76"/>
      <c r="AF384" s="97">
        <v>1</v>
      </c>
      <c r="AG384" s="97">
        <v>1</v>
      </c>
      <c r="AH384" s="73"/>
      <c r="AI384" s="57"/>
      <c r="AJ384" s="45"/>
      <c r="AK384" s="45"/>
      <c r="AL384" s="45"/>
    </row>
    <row r="385" spans="1:38" outlineLevel="2" x14ac:dyDescent="0.25">
      <c r="A385" s="45"/>
      <c r="B385" s="54"/>
      <c r="C385" s="47">
        <f t="shared" si="70"/>
        <v>3</v>
      </c>
      <c r="D385" s="73"/>
      <c r="E385" s="70"/>
      <c r="F385" s="70" t="s">
        <v>1148</v>
      </c>
      <c r="G385" s="73"/>
      <c r="H385" s="76" t="s">
        <v>2361</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outlineLevel="2" x14ac:dyDescent="0.25">
      <c r="A386" s="45"/>
      <c r="B386" s="54"/>
      <c r="C386" s="47">
        <f t="shared" si="70"/>
        <v>3</v>
      </c>
      <c r="D386" s="73"/>
      <c r="E386" s="70"/>
      <c r="F386" s="70" t="s">
        <v>1149</v>
      </c>
      <c r="G386" s="73"/>
      <c r="H386" s="76" t="s">
        <v>2362</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outlineLevel="2" x14ac:dyDescent="0.25">
      <c r="A387" s="45"/>
      <c r="B387" s="54"/>
      <c r="C387" s="47">
        <f t="shared" si="70"/>
        <v>3</v>
      </c>
      <c r="D387" s="73"/>
      <c r="E387" s="70"/>
      <c r="F387" s="70" t="s">
        <v>1150</v>
      </c>
      <c r="G387" s="73"/>
      <c r="H387" s="76" t="s">
        <v>2363</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outlineLevel="3" x14ac:dyDescent="0.25">
      <c r="A388" s="45"/>
      <c r="B388" s="54"/>
      <c r="C388" s="47">
        <f t="shared" si="70"/>
        <v>3</v>
      </c>
      <c r="D388" s="73"/>
      <c r="E388" s="70"/>
      <c r="F388" s="70" t="s">
        <v>1151</v>
      </c>
      <c r="G388" s="73"/>
      <c r="H388" s="76" t="s">
        <v>2364</v>
      </c>
      <c r="I388" s="96"/>
      <c r="J388" s="96"/>
      <c r="K388" s="76"/>
      <c r="L388" s="76"/>
      <c r="M388" s="76"/>
      <c r="N388" s="76"/>
      <c r="O388" s="76"/>
      <c r="P388" s="76"/>
      <c r="Q388" s="76"/>
      <c r="R388" s="76"/>
      <c r="S388" s="76"/>
      <c r="T388" s="76"/>
      <c r="U388" s="271">
        <f>U387</f>
        <v>0.33</v>
      </c>
      <c r="V388" s="271">
        <f>V387</f>
        <v>0.33</v>
      </c>
      <c r="W388" s="271">
        <f>W387</f>
        <v>0.33</v>
      </c>
      <c r="X388" s="271">
        <f t="shared" ref="X388:AB388" si="71">X387</f>
        <v>0.33</v>
      </c>
      <c r="Y388" s="271">
        <f t="shared" si="71"/>
        <v>0.33</v>
      </c>
      <c r="Z388" s="271">
        <f t="shared" si="71"/>
        <v>0.33</v>
      </c>
      <c r="AA388" s="271">
        <f t="shared" si="71"/>
        <v>0.33</v>
      </c>
      <c r="AB388" s="271">
        <f t="shared" si="71"/>
        <v>0.33</v>
      </c>
      <c r="AC388" s="76"/>
      <c r="AD388" s="76"/>
      <c r="AE388" s="76"/>
      <c r="AF388" s="76">
        <v>1</v>
      </c>
      <c r="AG388" s="76">
        <v>1</v>
      </c>
      <c r="AH388" s="73"/>
      <c r="AI388" s="57"/>
      <c r="AJ388" s="45"/>
      <c r="AK388" s="45"/>
      <c r="AL388" s="45"/>
    </row>
    <row r="389" spans="1:38" outlineLevel="3" x14ac:dyDescent="0.25">
      <c r="A389" s="45"/>
      <c r="B389" s="54"/>
      <c r="C389" s="47">
        <f t="shared" si="70"/>
        <v>3</v>
      </c>
      <c r="D389" s="73"/>
      <c r="E389" s="70"/>
      <c r="F389" s="70" t="s">
        <v>1152</v>
      </c>
      <c r="G389" s="73"/>
      <c r="H389" s="76" t="s">
        <v>2365</v>
      </c>
      <c r="I389" s="96"/>
      <c r="J389" s="96"/>
      <c r="K389" s="76"/>
      <c r="L389" s="76"/>
      <c r="M389" s="76"/>
      <c r="N389" s="76"/>
      <c r="O389" s="76"/>
      <c r="P389" s="76"/>
      <c r="Q389" s="76"/>
      <c r="R389" s="76"/>
      <c r="S389" s="76"/>
      <c r="T389" s="76"/>
      <c r="U389" s="271">
        <f t="shared" ref="U389:AB389" si="72">U388</f>
        <v>0.33</v>
      </c>
      <c r="V389" s="271">
        <f t="shared" si="72"/>
        <v>0.33</v>
      </c>
      <c r="W389" s="271">
        <f t="shared" si="72"/>
        <v>0.33</v>
      </c>
      <c r="X389" s="271">
        <f t="shared" si="72"/>
        <v>0.33</v>
      </c>
      <c r="Y389" s="271">
        <f t="shared" si="72"/>
        <v>0.33</v>
      </c>
      <c r="Z389" s="271">
        <f t="shared" si="72"/>
        <v>0.33</v>
      </c>
      <c r="AA389" s="271">
        <f t="shared" si="72"/>
        <v>0.33</v>
      </c>
      <c r="AB389" s="271">
        <f t="shared" si="72"/>
        <v>0.33</v>
      </c>
      <c r="AC389" s="76"/>
      <c r="AD389" s="76"/>
      <c r="AE389" s="76"/>
      <c r="AF389" s="76">
        <v>1</v>
      </c>
      <c r="AG389" s="76">
        <v>1</v>
      </c>
      <c r="AH389" s="73"/>
      <c r="AI389" s="57"/>
      <c r="AJ389" s="45"/>
      <c r="AK389" s="45"/>
      <c r="AL389" s="45"/>
    </row>
    <row r="390" spans="1:38" outlineLevel="3" x14ac:dyDescent="0.25">
      <c r="A390" s="45"/>
      <c r="B390" s="54"/>
      <c r="C390" s="47">
        <f t="shared" si="70"/>
        <v>3</v>
      </c>
      <c r="D390" s="73"/>
      <c r="E390" s="70"/>
      <c r="F390" s="70" t="s">
        <v>1153</v>
      </c>
      <c r="G390" s="73"/>
      <c r="H390" s="76" t="s">
        <v>2366</v>
      </c>
      <c r="I390" s="96"/>
      <c r="J390" s="96"/>
      <c r="K390" s="76"/>
      <c r="L390" s="76"/>
      <c r="M390" s="76"/>
      <c r="N390" s="76"/>
      <c r="O390" s="76"/>
      <c r="P390" s="76"/>
      <c r="Q390" s="76"/>
      <c r="R390" s="76"/>
      <c r="S390" s="76"/>
      <c r="T390" s="76"/>
      <c r="U390" s="271">
        <f t="shared" ref="U390:AB390" si="73">U389</f>
        <v>0.33</v>
      </c>
      <c r="V390" s="271">
        <f t="shared" si="73"/>
        <v>0.33</v>
      </c>
      <c r="W390" s="271">
        <f t="shared" si="73"/>
        <v>0.33</v>
      </c>
      <c r="X390" s="271">
        <f t="shared" si="73"/>
        <v>0.33</v>
      </c>
      <c r="Y390" s="271">
        <f t="shared" si="73"/>
        <v>0.33</v>
      </c>
      <c r="Z390" s="271">
        <f t="shared" si="73"/>
        <v>0.33</v>
      </c>
      <c r="AA390" s="271">
        <f t="shared" si="73"/>
        <v>0.33</v>
      </c>
      <c r="AB390" s="271">
        <f t="shared" si="73"/>
        <v>0.33</v>
      </c>
      <c r="AC390" s="76"/>
      <c r="AD390" s="76"/>
      <c r="AE390" s="76"/>
      <c r="AF390" s="76">
        <v>1</v>
      </c>
      <c r="AG390" s="76">
        <v>1</v>
      </c>
      <c r="AH390" s="73"/>
      <c r="AI390" s="57"/>
      <c r="AJ390" s="45"/>
      <c r="AK390" s="45"/>
      <c r="AL390" s="45"/>
    </row>
    <row r="391" spans="1:38" outlineLevel="3" x14ac:dyDescent="0.25">
      <c r="A391" s="45"/>
      <c r="B391" s="54"/>
      <c r="C391" s="47">
        <f t="shared" si="70"/>
        <v>3</v>
      </c>
      <c r="D391" s="73"/>
      <c r="E391" s="70"/>
      <c r="F391" s="70" t="s">
        <v>1154</v>
      </c>
      <c r="G391" s="73"/>
      <c r="H391" s="76" t="s">
        <v>676</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3" x14ac:dyDescent="0.25">
      <c r="A392" s="45"/>
      <c r="B392" s="54"/>
      <c r="C392" s="47">
        <f t="shared" si="70"/>
        <v>3</v>
      </c>
      <c r="D392" s="73"/>
      <c r="E392" s="70"/>
      <c r="F392" s="70" t="s">
        <v>1155</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outlineLevel="3" x14ac:dyDescent="0.25">
      <c r="A393" s="45"/>
      <c r="B393" s="54"/>
      <c r="C393" s="47">
        <f t="shared" si="70"/>
        <v>3</v>
      </c>
      <c r="D393" s="73"/>
      <c r="E393" s="70"/>
      <c r="F393" s="70" t="s">
        <v>1156</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outlineLevel="3" x14ac:dyDescent="0.25">
      <c r="A394" s="45"/>
      <c r="B394" s="54"/>
      <c r="C394" s="47">
        <f t="shared" si="70"/>
        <v>3</v>
      </c>
      <c r="D394" s="73"/>
      <c r="E394" s="70"/>
      <c r="F394" s="70" t="s">
        <v>1157</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outlineLevel="3" x14ac:dyDescent="0.25">
      <c r="A395" s="45"/>
      <c r="B395" s="54"/>
      <c r="C395" s="47">
        <f t="shared" si="70"/>
        <v>3</v>
      </c>
      <c r="D395" s="73"/>
      <c r="E395" s="70"/>
      <c r="F395" s="70" t="s">
        <v>1158</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3" x14ac:dyDescent="0.25">
      <c r="A396" s="45"/>
      <c r="B396" s="54"/>
      <c r="C396" s="47">
        <f t="shared" si="70"/>
        <v>3</v>
      </c>
      <c r="D396" s="73"/>
      <c r="E396" s="70"/>
      <c r="F396" s="70" t="s">
        <v>1159</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outlineLevel="3" x14ac:dyDescent="0.25">
      <c r="A397" s="45"/>
      <c r="B397" s="54"/>
      <c r="C397" s="47">
        <f t="shared" si="70"/>
        <v>3</v>
      </c>
      <c r="D397" s="73"/>
      <c r="E397" s="70"/>
      <c r="F397" s="70" t="s">
        <v>1160</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3" x14ac:dyDescent="0.25">
      <c r="A398" s="45"/>
      <c r="B398" s="54"/>
      <c r="C398" s="47">
        <f t="shared" si="70"/>
        <v>3</v>
      </c>
      <c r="D398" s="73"/>
      <c r="E398" s="70"/>
      <c r="F398" s="70" t="s">
        <v>1161</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outlineLevel="3" x14ac:dyDescent="0.25">
      <c r="A399" s="45"/>
      <c r="B399" s="54"/>
      <c r="C399" s="47">
        <f t="shared" si="70"/>
        <v>3</v>
      </c>
      <c r="D399" s="73"/>
      <c r="E399" s="70"/>
      <c r="F399" s="70" t="s">
        <v>1162</v>
      </c>
      <c r="G399" s="73"/>
      <c r="H399" s="76" t="s">
        <v>676</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outlineLevel="3" x14ac:dyDescent="0.25">
      <c r="A400" s="45"/>
      <c r="B400" s="54"/>
      <c r="C400" s="47">
        <f t="shared" si="70"/>
        <v>3</v>
      </c>
      <c r="D400" s="73"/>
      <c r="E400" s="70"/>
      <c r="F400" s="70" t="s">
        <v>1163</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outlineLevel="3" x14ac:dyDescent="0.25">
      <c r="A401" s="45"/>
      <c r="B401" s="54"/>
      <c r="C401" s="47">
        <f t="shared" si="70"/>
        <v>3</v>
      </c>
      <c r="D401" s="73"/>
      <c r="E401" s="70"/>
      <c r="F401" s="70" t="s">
        <v>1164</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outlineLevel="3" x14ac:dyDescent="0.25">
      <c r="A402" s="45"/>
      <c r="B402" s="54"/>
      <c r="C402" s="47">
        <f t="shared" si="70"/>
        <v>3</v>
      </c>
      <c r="D402" s="73"/>
      <c r="E402" s="70"/>
      <c r="F402" s="70" t="s">
        <v>1165</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3" x14ac:dyDescent="0.25">
      <c r="A403" s="45"/>
      <c r="B403" s="54"/>
      <c r="C403" s="47">
        <f t="shared" si="70"/>
        <v>3</v>
      </c>
      <c r="D403" s="73"/>
      <c r="E403" s="70"/>
      <c r="F403" s="70" t="s">
        <v>1166</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outlineLevel="3" x14ac:dyDescent="0.25">
      <c r="A404" s="45"/>
      <c r="B404" s="54"/>
      <c r="C404" s="47">
        <f t="shared" si="70"/>
        <v>3</v>
      </c>
      <c r="D404" s="73"/>
      <c r="E404" s="70"/>
      <c r="F404" s="70" t="s">
        <v>1167</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outlineLevel="3" x14ac:dyDescent="0.25">
      <c r="A405" s="45"/>
      <c r="B405" s="54"/>
      <c r="C405" s="47">
        <f t="shared" si="70"/>
        <v>3</v>
      </c>
      <c r="D405" s="73"/>
      <c r="E405" s="70"/>
      <c r="F405" s="70" t="s">
        <v>1168</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outlineLevel="3" x14ac:dyDescent="0.25">
      <c r="A406" s="45"/>
      <c r="B406" s="54"/>
      <c r="C406" s="47">
        <f t="shared" si="70"/>
        <v>3</v>
      </c>
      <c r="D406" s="73"/>
      <c r="E406" s="70"/>
      <c r="F406" s="70" t="s">
        <v>1169</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outlineLevel="3" x14ac:dyDescent="0.25">
      <c r="A407" s="45"/>
      <c r="B407" s="54"/>
      <c r="C407" s="47">
        <f t="shared" si="70"/>
        <v>3</v>
      </c>
      <c r="D407" s="73"/>
      <c r="E407" s="70"/>
      <c r="F407" s="70" t="s">
        <v>1170</v>
      </c>
      <c r="G407" s="73"/>
      <c r="H407" s="76" t="s">
        <v>676</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outlineLevel="3" x14ac:dyDescent="0.25">
      <c r="A408" s="45"/>
      <c r="B408" s="54"/>
      <c r="C408" s="47">
        <f t="shared" si="70"/>
        <v>3</v>
      </c>
      <c r="D408" s="73"/>
      <c r="E408" s="70"/>
      <c r="F408" s="70" t="s">
        <v>1171</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outlineLevel="3" x14ac:dyDescent="0.25">
      <c r="A409" s="45"/>
      <c r="B409" s="54"/>
      <c r="C409" s="47">
        <f t="shared" si="70"/>
        <v>3</v>
      </c>
      <c r="D409" s="73"/>
      <c r="E409" s="70"/>
      <c r="F409" s="70" t="s">
        <v>1172</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outlineLevel="3" x14ac:dyDescent="0.25">
      <c r="A410" s="45"/>
      <c r="B410" s="54"/>
      <c r="C410" s="47">
        <f t="shared" si="70"/>
        <v>3</v>
      </c>
      <c r="D410" s="73"/>
      <c r="E410" s="70"/>
      <c r="F410" s="70" t="s">
        <v>1173</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outlineLevel="3" x14ac:dyDescent="0.25">
      <c r="A411" s="45"/>
      <c r="B411" s="54"/>
      <c r="C411" s="47">
        <f t="shared" si="70"/>
        <v>3</v>
      </c>
      <c r="D411" s="73"/>
      <c r="E411" s="70"/>
      <c r="F411" s="70" t="s">
        <v>1174</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outlineLevel="3" x14ac:dyDescent="0.25">
      <c r="A412" s="45"/>
      <c r="B412" s="54"/>
      <c r="C412" s="47">
        <f t="shared" si="70"/>
        <v>3</v>
      </c>
      <c r="D412" s="73"/>
      <c r="E412" s="70"/>
      <c r="F412" s="70" t="s">
        <v>1175</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outlineLevel="3" x14ac:dyDescent="0.25">
      <c r="A413" s="45"/>
      <c r="B413" s="54"/>
      <c r="C413" s="47">
        <f t="shared" si="70"/>
        <v>3</v>
      </c>
      <c r="D413" s="73"/>
      <c r="E413" s="70"/>
      <c r="F413" s="70" t="s">
        <v>1176</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outlineLevel="3" x14ac:dyDescent="0.25">
      <c r="A414" s="45"/>
      <c r="B414" s="54"/>
      <c r="C414" s="47">
        <f t="shared" si="70"/>
        <v>3</v>
      </c>
      <c r="D414" s="73"/>
      <c r="E414" s="70"/>
      <c r="F414" s="70" t="s">
        <v>1177</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outlineLevel="3" x14ac:dyDescent="0.25">
      <c r="A415" s="45"/>
      <c r="B415" s="54"/>
      <c r="C415" s="47">
        <f t="shared" si="70"/>
        <v>3</v>
      </c>
      <c r="D415" s="73"/>
      <c r="E415" s="70"/>
      <c r="F415" s="70" t="s">
        <v>1178</v>
      </c>
      <c r="G415" s="73"/>
      <c r="H415" s="76" t="s">
        <v>676</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outlineLevel="3" x14ac:dyDescent="0.25">
      <c r="A416" s="45"/>
      <c r="B416" s="54"/>
      <c r="C416" s="47">
        <f t="shared" si="70"/>
        <v>3</v>
      </c>
      <c r="D416" s="73"/>
      <c r="E416" s="70"/>
      <c r="F416" s="70" t="s">
        <v>1179</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outlineLevel="3" x14ac:dyDescent="0.25">
      <c r="A417" s="45"/>
      <c r="B417" s="54"/>
      <c r="C417" s="47">
        <f t="shared" si="70"/>
        <v>3</v>
      </c>
      <c r="D417" s="73"/>
      <c r="E417" s="70"/>
      <c r="F417" s="70" t="s">
        <v>1180</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outlineLevel="3" x14ac:dyDescent="0.25">
      <c r="A418" s="45"/>
      <c r="B418" s="54"/>
      <c r="C418" s="47">
        <f t="shared" si="70"/>
        <v>3</v>
      </c>
      <c r="D418" s="73"/>
      <c r="E418" s="70"/>
      <c r="F418" s="70" t="s">
        <v>1181</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3" x14ac:dyDescent="0.25">
      <c r="A419" s="45"/>
      <c r="B419" s="54"/>
      <c r="C419" s="47">
        <f t="shared" si="70"/>
        <v>3</v>
      </c>
      <c r="D419" s="73"/>
      <c r="E419" s="70"/>
      <c r="F419" s="70" t="s">
        <v>1182</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outlineLevel="3" x14ac:dyDescent="0.25">
      <c r="A420" s="45"/>
      <c r="B420" s="54"/>
      <c r="C420" s="47">
        <f t="shared" si="70"/>
        <v>3</v>
      </c>
      <c r="D420" s="73"/>
      <c r="E420" s="70"/>
      <c r="F420" s="70" t="s">
        <v>1183</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outlineLevel="3" x14ac:dyDescent="0.25">
      <c r="A421" s="45"/>
      <c r="B421" s="54"/>
      <c r="C421" s="47">
        <f t="shared" si="70"/>
        <v>3</v>
      </c>
      <c r="D421" s="73"/>
      <c r="E421" s="70"/>
      <c r="F421" s="70" t="s">
        <v>1184</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outlineLevel="3" x14ac:dyDescent="0.25">
      <c r="A422" s="45"/>
      <c r="B422" s="54"/>
      <c r="C422" s="47">
        <f t="shared" si="70"/>
        <v>3</v>
      </c>
      <c r="D422" s="73"/>
      <c r="E422" s="70"/>
      <c r="F422" s="70" t="s">
        <v>1185</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outlineLevel="3" x14ac:dyDescent="0.25">
      <c r="A423" s="45"/>
      <c r="B423" s="54"/>
      <c r="C423" s="47">
        <f t="shared" si="70"/>
        <v>3</v>
      </c>
      <c r="D423" s="73"/>
      <c r="E423" s="70"/>
      <c r="F423" s="70" t="s">
        <v>1186</v>
      </c>
      <c r="G423" s="73"/>
      <c r="H423" s="76" t="s">
        <v>676</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outlineLevel="3" x14ac:dyDescent="0.25">
      <c r="A424" s="45"/>
      <c r="B424" s="54"/>
      <c r="C424" s="47">
        <f t="shared" si="70"/>
        <v>3</v>
      </c>
      <c r="D424" s="73"/>
      <c r="E424" s="70"/>
      <c r="F424" s="70" t="s">
        <v>1187</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outlineLevel="3" x14ac:dyDescent="0.25">
      <c r="A425" s="45"/>
      <c r="B425" s="54"/>
      <c r="C425" s="47">
        <f t="shared" si="70"/>
        <v>3</v>
      </c>
      <c r="D425" s="73"/>
      <c r="E425" s="70"/>
      <c r="F425" s="70" t="s">
        <v>1188</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outlineLevel="3" x14ac:dyDescent="0.25">
      <c r="A426" s="45"/>
      <c r="B426" s="54"/>
      <c r="C426" s="47">
        <f t="shared" si="70"/>
        <v>3</v>
      </c>
      <c r="D426" s="73"/>
      <c r="E426" s="70"/>
      <c r="F426" s="70" t="s">
        <v>1189</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outlineLevel="3" x14ac:dyDescent="0.25">
      <c r="A427" s="45"/>
      <c r="B427" s="54"/>
      <c r="C427" s="47">
        <f t="shared" si="70"/>
        <v>3</v>
      </c>
      <c r="D427" s="73"/>
      <c r="E427" s="70"/>
      <c r="F427" s="70" t="s">
        <v>1190</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outlineLevel="3" x14ac:dyDescent="0.25">
      <c r="A428" s="45"/>
      <c r="B428" s="54"/>
      <c r="C428" s="47">
        <f t="shared" si="70"/>
        <v>3</v>
      </c>
      <c r="D428" s="73"/>
      <c r="E428" s="70"/>
      <c r="F428" s="70" t="s">
        <v>1191</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outlineLevel="3" x14ac:dyDescent="0.25">
      <c r="A429" s="45"/>
      <c r="B429" s="54"/>
      <c r="C429" s="47">
        <f t="shared" si="70"/>
        <v>3</v>
      </c>
      <c r="D429" s="73"/>
      <c r="E429" s="70"/>
      <c r="F429" s="70" t="s">
        <v>1192</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3" x14ac:dyDescent="0.25">
      <c r="A430" s="45"/>
      <c r="B430" s="54"/>
      <c r="C430" s="47">
        <f t="shared" si="70"/>
        <v>3</v>
      </c>
      <c r="D430" s="73"/>
      <c r="E430" s="70"/>
      <c r="F430" s="70" t="s">
        <v>1193</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outlineLevel="2" x14ac:dyDescent="0.25">
      <c r="A431" s="45"/>
      <c r="B431" s="54"/>
      <c r="C431" s="47">
        <f t="shared" ref="C431:C494" si="74">INT($C$29)+2</f>
        <v>3</v>
      </c>
      <c r="D431" s="73"/>
      <c r="E431" s="70"/>
      <c r="F431" s="70" t="s">
        <v>1194</v>
      </c>
      <c r="G431" s="73"/>
      <c r="H431" s="76" t="s">
        <v>2267</v>
      </c>
      <c r="I431" s="96"/>
      <c r="J431" s="96"/>
      <c r="K431" s="76"/>
      <c r="L431" s="76"/>
      <c r="M431" s="76"/>
      <c r="N431" s="76"/>
      <c r="O431" s="76"/>
      <c r="P431" s="76"/>
      <c r="Q431" s="76"/>
      <c r="R431" s="76"/>
      <c r="S431" s="76"/>
      <c r="T431" s="76"/>
      <c r="U431" s="97">
        <f t="shared" ref="U431" si="75">-1+0.4</f>
        <v>-0.6</v>
      </c>
      <c r="V431" s="263">
        <f t="shared" ref="V431" si="76">U431</f>
        <v>-0.6</v>
      </c>
      <c r="W431" s="263">
        <f t="shared" ref="W431" si="77">V431</f>
        <v>-0.6</v>
      </c>
      <c r="X431" s="263">
        <f t="shared" ref="X431" si="78">Y431</f>
        <v>-1</v>
      </c>
      <c r="Y431" s="97">
        <v>-1</v>
      </c>
      <c r="Z431" s="263">
        <f t="shared" ref="Z431:AB431" si="79">Y431</f>
        <v>-1</v>
      </c>
      <c r="AA431" s="263">
        <f t="shared" si="79"/>
        <v>-1</v>
      </c>
      <c r="AB431" s="263">
        <f t="shared" si="79"/>
        <v>-1</v>
      </c>
      <c r="AC431" s="76"/>
      <c r="AD431" s="97" t="s">
        <v>2701</v>
      </c>
      <c r="AE431" s="76"/>
      <c r="AF431" s="97">
        <v>1</v>
      </c>
      <c r="AG431" s="97">
        <v>1</v>
      </c>
      <c r="AH431" s="73"/>
      <c r="AI431" s="57"/>
      <c r="AJ431" s="45"/>
      <c r="AK431" s="45"/>
      <c r="AL431" s="45"/>
    </row>
    <row r="432" spans="1:38" outlineLevel="2" x14ac:dyDescent="0.25">
      <c r="A432" s="45"/>
      <c r="B432" s="54"/>
      <c r="C432" s="47">
        <f t="shared" si="74"/>
        <v>3</v>
      </c>
      <c r="D432" s="73"/>
      <c r="E432" s="70"/>
      <c r="F432" s="70" t="s">
        <v>1195</v>
      </c>
      <c r="G432" s="73"/>
      <c r="H432" s="76" t="s">
        <v>2711</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2" x14ac:dyDescent="0.25">
      <c r="A433" s="45"/>
      <c r="B433" s="54"/>
      <c r="C433" s="47">
        <f t="shared" si="74"/>
        <v>3</v>
      </c>
      <c r="D433" s="73"/>
      <c r="E433" s="70"/>
      <c r="F433" s="70" t="s">
        <v>1196</v>
      </c>
      <c r="G433" s="73"/>
      <c r="H433" s="76" t="s">
        <v>2712</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outlineLevel="3" x14ac:dyDescent="0.25">
      <c r="A434" s="45"/>
      <c r="B434" s="54"/>
      <c r="C434" s="47">
        <f t="shared" si="74"/>
        <v>3</v>
      </c>
      <c r="D434" s="73"/>
      <c r="E434" s="70"/>
      <c r="F434" s="70" t="s">
        <v>1197</v>
      </c>
      <c r="G434" s="73"/>
      <c r="H434" s="76" t="s">
        <v>2713</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4"/>
        <v>3</v>
      </c>
      <c r="D435" s="73"/>
      <c r="E435" s="70"/>
      <c r="F435" s="70" t="s">
        <v>1198</v>
      </c>
      <c r="G435" s="73"/>
      <c r="H435" s="76" t="s">
        <v>2714</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4"/>
        <v>3</v>
      </c>
      <c r="D436" s="73"/>
      <c r="E436" s="70"/>
      <c r="F436" s="70" t="s">
        <v>1199</v>
      </c>
      <c r="G436" s="73"/>
      <c r="H436" s="76" t="s">
        <v>2715</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x14ac:dyDescent="0.25">
      <c r="A437" s="45"/>
      <c r="B437" s="54"/>
      <c r="C437" s="47">
        <f t="shared" si="74"/>
        <v>3</v>
      </c>
      <c r="D437" s="73"/>
      <c r="E437" s="70"/>
      <c r="F437" s="70" t="s">
        <v>1200</v>
      </c>
      <c r="G437" s="73"/>
      <c r="H437" s="76" t="s">
        <v>2716</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outlineLevel="3" collapsed="1" x14ac:dyDescent="0.25">
      <c r="A438" s="45"/>
      <c r="B438" s="54"/>
      <c r="C438" s="47">
        <f t="shared" si="74"/>
        <v>3</v>
      </c>
      <c r="D438" s="73"/>
      <c r="E438" s="70"/>
      <c r="F438" s="70" t="s">
        <v>1201</v>
      </c>
      <c r="G438" s="73"/>
      <c r="H438" s="76" t="s">
        <v>2717</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3" x14ac:dyDescent="0.25">
      <c r="A439" s="45"/>
      <c r="B439" s="54"/>
      <c r="C439" s="47">
        <f t="shared" si="74"/>
        <v>3</v>
      </c>
      <c r="D439" s="73"/>
      <c r="E439" s="70"/>
      <c r="F439" s="70" t="s">
        <v>1202</v>
      </c>
      <c r="G439" s="73"/>
      <c r="H439" s="76" t="s">
        <v>676</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outlineLevel="3" x14ac:dyDescent="0.25">
      <c r="A440" s="45"/>
      <c r="B440" s="54"/>
      <c r="C440" s="47">
        <f t="shared" si="74"/>
        <v>3</v>
      </c>
      <c r="D440" s="73"/>
      <c r="E440" s="70"/>
      <c r="F440" s="70" t="s">
        <v>1203</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outlineLevel="3" x14ac:dyDescent="0.25">
      <c r="A441" s="45"/>
      <c r="B441" s="54"/>
      <c r="C441" s="47">
        <f t="shared" si="74"/>
        <v>3</v>
      </c>
      <c r="D441" s="73"/>
      <c r="E441" s="70"/>
      <c r="F441" s="70" t="s">
        <v>1204</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outlineLevel="3" x14ac:dyDescent="0.25">
      <c r="A442" s="45"/>
      <c r="B442" s="54"/>
      <c r="C442" s="47">
        <f t="shared" si="74"/>
        <v>3</v>
      </c>
      <c r="D442" s="73"/>
      <c r="E442" s="70"/>
      <c r="F442" s="70" t="s">
        <v>1205</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outlineLevel="3" x14ac:dyDescent="0.25">
      <c r="A443" s="45"/>
      <c r="B443" s="54"/>
      <c r="C443" s="47">
        <f t="shared" si="74"/>
        <v>3</v>
      </c>
      <c r="D443" s="73"/>
      <c r="E443" s="70"/>
      <c r="F443" s="70" t="s">
        <v>1206</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74"/>
        <v>3</v>
      </c>
      <c r="D444" s="73"/>
      <c r="E444" s="70"/>
      <c r="F444" s="70" t="s">
        <v>1207</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74"/>
        <v>3</v>
      </c>
      <c r="D445" s="73"/>
      <c r="E445" s="70"/>
      <c r="F445" s="70" t="s">
        <v>1208</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outlineLevel="3" x14ac:dyDescent="0.25">
      <c r="A446" s="45"/>
      <c r="B446" s="54"/>
      <c r="C446" s="47">
        <f t="shared" si="74"/>
        <v>3</v>
      </c>
      <c r="D446" s="73"/>
      <c r="E446" s="70"/>
      <c r="F446" s="70" t="s">
        <v>1209</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outlineLevel="3" x14ac:dyDescent="0.25">
      <c r="A447" s="45"/>
      <c r="B447" s="54"/>
      <c r="C447" s="47">
        <f t="shared" si="74"/>
        <v>3</v>
      </c>
      <c r="D447" s="73"/>
      <c r="E447" s="70"/>
      <c r="F447" s="70" t="s">
        <v>1210</v>
      </c>
      <c r="G447" s="73"/>
      <c r="H447" s="76" t="s">
        <v>676</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outlineLevel="3" x14ac:dyDescent="0.25">
      <c r="A448" s="45"/>
      <c r="B448" s="54"/>
      <c r="C448" s="47">
        <f t="shared" si="74"/>
        <v>3</v>
      </c>
      <c r="D448" s="73"/>
      <c r="E448" s="70"/>
      <c r="F448" s="70" t="s">
        <v>1211</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outlineLevel="3" x14ac:dyDescent="0.25">
      <c r="A449" s="45"/>
      <c r="B449" s="54"/>
      <c r="C449" s="47">
        <f t="shared" si="74"/>
        <v>3</v>
      </c>
      <c r="D449" s="73"/>
      <c r="E449" s="70"/>
      <c r="F449" s="70" t="s">
        <v>1212</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outlineLevel="3" x14ac:dyDescent="0.25">
      <c r="A450" s="45"/>
      <c r="B450" s="54"/>
      <c r="C450" s="47">
        <f t="shared" si="74"/>
        <v>3</v>
      </c>
      <c r="D450" s="73"/>
      <c r="E450" s="70"/>
      <c r="F450" s="70" t="s">
        <v>1213</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outlineLevel="3" x14ac:dyDescent="0.25">
      <c r="A451" s="45"/>
      <c r="B451" s="54"/>
      <c r="C451" s="47">
        <f t="shared" si="74"/>
        <v>3</v>
      </c>
      <c r="D451" s="73"/>
      <c r="E451" s="70"/>
      <c r="F451" s="70" t="s">
        <v>1214</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outlineLevel="3" x14ac:dyDescent="0.25">
      <c r="A452" s="45"/>
      <c r="B452" s="54"/>
      <c r="C452" s="47">
        <f t="shared" si="74"/>
        <v>3</v>
      </c>
      <c r="D452" s="73"/>
      <c r="E452" s="70"/>
      <c r="F452" s="70" t="s">
        <v>1215</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outlineLevel="3" x14ac:dyDescent="0.25">
      <c r="A453" s="45"/>
      <c r="B453" s="54"/>
      <c r="C453" s="47">
        <f t="shared" si="74"/>
        <v>3</v>
      </c>
      <c r="D453" s="73"/>
      <c r="E453" s="70"/>
      <c r="F453" s="70" t="s">
        <v>1216</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outlineLevel="3" x14ac:dyDescent="0.25">
      <c r="A454" s="45"/>
      <c r="B454" s="54"/>
      <c r="C454" s="47">
        <f t="shared" si="74"/>
        <v>3</v>
      </c>
      <c r="D454" s="73"/>
      <c r="E454" s="70"/>
      <c r="F454" s="70" t="s">
        <v>1217</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outlineLevel="3" x14ac:dyDescent="0.25">
      <c r="A455" s="45"/>
      <c r="B455" s="54"/>
      <c r="C455" s="47">
        <f t="shared" si="74"/>
        <v>3</v>
      </c>
      <c r="D455" s="73"/>
      <c r="E455" s="70"/>
      <c r="F455" s="70" t="s">
        <v>1218</v>
      </c>
      <c r="G455" s="73"/>
      <c r="H455" s="76" t="s">
        <v>676</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outlineLevel="3" x14ac:dyDescent="0.25">
      <c r="A456" s="45"/>
      <c r="B456" s="54"/>
      <c r="C456" s="47">
        <f t="shared" si="74"/>
        <v>3</v>
      </c>
      <c r="D456" s="73"/>
      <c r="E456" s="70"/>
      <c r="F456" s="70" t="s">
        <v>1219</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outlineLevel="3" x14ac:dyDescent="0.25">
      <c r="A457" s="45"/>
      <c r="B457" s="54"/>
      <c r="C457" s="47">
        <f t="shared" si="74"/>
        <v>3</v>
      </c>
      <c r="D457" s="73"/>
      <c r="E457" s="70"/>
      <c r="F457" s="70" t="s">
        <v>1220</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outlineLevel="3" x14ac:dyDescent="0.25">
      <c r="A458" s="45"/>
      <c r="B458" s="54"/>
      <c r="C458" s="47">
        <f t="shared" si="74"/>
        <v>3</v>
      </c>
      <c r="D458" s="73"/>
      <c r="E458" s="70"/>
      <c r="F458" s="70" t="s">
        <v>1221</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outlineLevel="3" x14ac:dyDescent="0.25">
      <c r="A459" s="45"/>
      <c r="B459" s="54"/>
      <c r="C459" s="47">
        <f t="shared" si="74"/>
        <v>3</v>
      </c>
      <c r="D459" s="73"/>
      <c r="E459" s="70"/>
      <c r="F459" s="70" t="s">
        <v>1222</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outlineLevel="3" x14ac:dyDescent="0.25">
      <c r="A460" s="45"/>
      <c r="B460" s="54"/>
      <c r="C460" s="47">
        <f t="shared" si="74"/>
        <v>3</v>
      </c>
      <c r="D460" s="73"/>
      <c r="E460" s="70"/>
      <c r="F460" s="70" t="s">
        <v>1223</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outlineLevel="3" x14ac:dyDescent="0.25">
      <c r="A461" s="45"/>
      <c r="B461" s="54"/>
      <c r="C461" s="47">
        <f t="shared" si="74"/>
        <v>3</v>
      </c>
      <c r="D461" s="73"/>
      <c r="E461" s="70"/>
      <c r="F461" s="70" t="s">
        <v>1224</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outlineLevel="3" x14ac:dyDescent="0.25">
      <c r="A462" s="45"/>
      <c r="B462" s="54"/>
      <c r="C462" s="47">
        <f t="shared" si="74"/>
        <v>3</v>
      </c>
      <c r="D462" s="73"/>
      <c r="E462" s="70"/>
      <c r="F462" s="70" t="s">
        <v>1225</v>
      </c>
      <c r="G462" s="73"/>
      <c r="H462" s="76"/>
      <c r="I462" s="96"/>
      <c r="J462" s="96"/>
      <c r="K462" s="76"/>
      <c r="L462" s="76"/>
      <c r="M462" s="76"/>
      <c r="N462" s="76"/>
      <c r="O462" s="76"/>
      <c r="P462" s="76"/>
      <c r="Q462" s="76"/>
      <c r="R462" s="76"/>
      <c r="S462" s="76"/>
      <c r="T462" s="96" t="s">
        <v>1226</v>
      </c>
      <c r="U462" s="76"/>
      <c r="V462" s="76"/>
      <c r="W462" s="76"/>
      <c r="X462" s="76"/>
      <c r="Y462" s="76"/>
      <c r="Z462" s="76"/>
      <c r="AA462" s="76"/>
      <c r="AB462" s="76"/>
      <c r="AC462" s="76"/>
      <c r="AD462" s="76"/>
      <c r="AE462" s="76"/>
      <c r="AF462" s="76">
        <v>1</v>
      </c>
      <c r="AG462" s="76">
        <v>1</v>
      </c>
      <c r="AH462" s="73"/>
      <c r="AI462" s="57"/>
      <c r="AJ462" s="45"/>
      <c r="AK462" s="45"/>
      <c r="AL462" s="45"/>
    </row>
    <row r="463" spans="1:38" outlineLevel="2" x14ac:dyDescent="0.25">
      <c r="A463" s="45"/>
      <c r="B463" s="54"/>
      <c r="C463" s="47">
        <f t="shared" si="74"/>
        <v>3</v>
      </c>
      <c r="D463" s="73"/>
      <c r="E463" s="70"/>
      <c r="F463" s="70" t="s">
        <v>1227</v>
      </c>
      <c r="G463" s="73"/>
      <c r="H463" s="76" t="s">
        <v>1228</v>
      </c>
      <c r="I463" s="96" t="s">
        <v>573</v>
      </c>
      <c r="J463" s="96" t="s">
        <v>1229</v>
      </c>
      <c r="K463" s="76"/>
      <c r="L463" s="76"/>
      <c r="M463" s="76"/>
      <c r="N463" s="76"/>
      <c r="O463" s="76"/>
      <c r="P463" s="76"/>
      <c r="Q463" s="76"/>
      <c r="R463" s="76"/>
      <c r="S463" s="76"/>
      <c r="T463" s="76">
        <v>-0.1</v>
      </c>
      <c r="U463" s="97">
        <v>-0.2</v>
      </c>
      <c r="V463" s="97">
        <v>-0.2</v>
      </c>
      <c r="W463" s="97">
        <v>-0.2</v>
      </c>
      <c r="X463" s="263">
        <f t="shared" ref="X463:AB475" si="80">W463</f>
        <v>-0.2</v>
      </c>
      <c r="Y463" s="263">
        <f t="shared" si="80"/>
        <v>-0.2</v>
      </c>
      <c r="Z463" s="263">
        <f t="shared" si="80"/>
        <v>-0.2</v>
      </c>
      <c r="AA463" s="263">
        <f t="shared" si="80"/>
        <v>-0.2</v>
      </c>
      <c r="AB463" s="263">
        <f t="shared" si="80"/>
        <v>-0.2</v>
      </c>
      <c r="AC463" s="76"/>
      <c r="AD463" s="97" t="s">
        <v>1230</v>
      </c>
      <c r="AE463" s="76"/>
      <c r="AF463" s="97">
        <v>1</v>
      </c>
      <c r="AG463" s="97">
        <v>1</v>
      </c>
      <c r="AH463" s="73"/>
      <c r="AI463" s="57"/>
      <c r="AJ463" s="45"/>
      <c r="AK463" s="45"/>
      <c r="AL463" s="45"/>
    </row>
    <row r="464" spans="1:38" outlineLevel="2" x14ac:dyDescent="0.25">
      <c r="A464" s="45"/>
      <c r="B464" s="54"/>
      <c r="C464" s="47">
        <f t="shared" si="74"/>
        <v>3</v>
      </c>
      <c r="D464" s="73"/>
      <c r="E464" s="70"/>
      <c r="F464" s="70" t="s">
        <v>1231</v>
      </c>
      <c r="G464" s="73"/>
      <c r="H464" s="76" t="s">
        <v>2718</v>
      </c>
      <c r="I464" s="96" t="s">
        <v>573</v>
      </c>
      <c r="J464" s="96" t="s">
        <v>1229</v>
      </c>
      <c r="K464" s="76"/>
      <c r="L464" s="76"/>
      <c r="M464" s="76"/>
      <c r="N464" s="76"/>
      <c r="O464" s="76"/>
      <c r="P464" s="76"/>
      <c r="Q464" s="76"/>
      <c r="R464" s="76"/>
      <c r="S464" s="76"/>
      <c r="T464" s="76">
        <v>0</v>
      </c>
      <c r="U464" s="97">
        <v>-0.1</v>
      </c>
      <c r="V464" s="97">
        <v>-0.1</v>
      </c>
      <c r="W464" s="97">
        <v>-0.1</v>
      </c>
      <c r="X464" s="263">
        <f t="shared" si="80"/>
        <v>-0.1</v>
      </c>
      <c r="Y464" s="263">
        <f t="shared" si="80"/>
        <v>-0.1</v>
      </c>
      <c r="Z464" s="263">
        <f t="shared" si="80"/>
        <v>-0.1</v>
      </c>
      <c r="AA464" s="263">
        <f t="shared" si="80"/>
        <v>-0.1</v>
      </c>
      <c r="AB464" s="263">
        <f t="shared" si="80"/>
        <v>-0.1</v>
      </c>
      <c r="AC464" s="76"/>
      <c r="AD464" s="97" t="s">
        <v>2706</v>
      </c>
      <c r="AE464" s="76"/>
      <c r="AF464" s="97">
        <v>1</v>
      </c>
      <c r="AG464" s="97">
        <v>1</v>
      </c>
      <c r="AH464" s="73"/>
      <c r="AI464" s="57"/>
      <c r="AJ464" s="45"/>
      <c r="AK464" s="45"/>
      <c r="AL464" s="45"/>
    </row>
    <row r="465" spans="1:38" outlineLevel="2" x14ac:dyDescent="0.25">
      <c r="A465" s="45"/>
      <c r="B465" s="54"/>
      <c r="C465" s="47">
        <f t="shared" si="74"/>
        <v>3</v>
      </c>
      <c r="D465" s="73"/>
      <c r="E465" s="70"/>
      <c r="F465" s="70" t="s">
        <v>1232</v>
      </c>
      <c r="G465" s="73"/>
      <c r="H465" s="76" t="s">
        <v>2719</v>
      </c>
      <c r="I465" s="96" t="s">
        <v>573</v>
      </c>
      <c r="J465" s="96" t="s">
        <v>1229</v>
      </c>
      <c r="K465" s="76"/>
      <c r="L465" s="76"/>
      <c r="M465" s="76"/>
      <c r="N465" s="76"/>
      <c r="O465" s="76"/>
      <c r="P465" s="76"/>
      <c r="Q465" s="76"/>
      <c r="R465" s="76"/>
      <c r="S465" s="76"/>
      <c r="T465" s="76">
        <v>-1.4E-2</v>
      </c>
      <c r="U465" s="97">
        <v>0</v>
      </c>
      <c r="V465" s="97">
        <v>0</v>
      </c>
      <c r="W465" s="97">
        <v>0</v>
      </c>
      <c r="X465" s="263">
        <f t="shared" si="80"/>
        <v>0</v>
      </c>
      <c r="Y465" s="263">
        <f t="shared" si="80"/>
        <v>0</v>
      </c>
      <c r="Z465" s="263">
        <f t="shared" si="80"/>
        <v>0</v>
      </c>
      <c r="AA465" s="263">
        <f t="shared" si="80"/>
        <v>0</v>
      </c>
      <c r="AB465" s="263">
        <f t="shared" si="80"/>
        <v>0</v>
      </c>
      <c r="AC465" s="76"/>
      <c r="AD465" s="97"/>
      <c r="AE465" s="76"/>
      <c r="AF465" s="97">
        <v>1</v>
      </c>
      <c r="AG465" s="97">
        <v>1</v>
      </c>
      <c r="AH465" s="73"/>
      <c r="AI465" s="57"/>
      <c r="AJ465" s="45"/>
      <c r="AK465" s="45"/>
      <c r="AL465" s="45"/>
    </row>
    <row r="466" spans="1:38" outlineLevel="2" x14ac:dyDescent="0.25">
      <c r="A466" s="45"/>
      <c r="B466" s="54"/>
      <c r="C466" s="47">
        <f t="shared" si="74"/>
        <v>3</v>
      </c>
      <c r="D466" s="73"/>
      <c r="E466" s="70"/>
      <c r="F466" s="70" t="s">
        <v>1233</v>
      </c>
      <c r="G466" s="73"/>
      <c r="H466" s="76" t="s">
        <v>2720</v>
      </c>
      <c r="I466" s="96" t="s">
        <v>573</v>
      </c>
      <c r="J466" s="96" t="s">
        <v>1229</v>
      </c>
      <c r="K466" s="76"/>
      <c r="L466" s="76"/>
      <c r="M466" s="76"/>
      <c r="N466" s="76"/>
      <c r="O466" s="76"/>
      <c r="P466" s="76"/>
      <c r="Q466" s="76"/>
      <c r="R466" s="76"/>
      <c r="S466" s="76"/>
      <c r="T466" s="76">
        <v>-0.104</v>
      </c>
      <c r="U466" s="97">
        <v>0</v>
      </c>
      <c r="V466" s="97">
        <v>0</v>
      </c>
      <c r="W466" s="97">
        <v>0</v>
      </c>
      <c r="X466" s="263">
        <f t="shared" si="80"/>
        <v>0</v>
      </c>
      <c r="Y466" s="263">
        <f t="shared" si="80"/>
        <v>0</v>
      </c>
      <c r="Z466" s="263">
        <f t="shared" si="80"/>
        <v>0</v>
      </c>
      <c r="AA466" s="263">
        <f t="shared" si="80"/>
        <v>0</v>
      </c>
      <c r="AB466" s="263">
        <f t="shared" si="80"/>
        <v>0</v>
      </c>
      <c r="AC466" s="76"/>
      <c r="AD466" s="97"/>
      <c r="AE466" s="76"/>
      <c r="AF466" s="97">
        <v>1</v>
      </c>
      <c r="AG466" s="97">
        <v>1</v>
      </c>
      <c r="AH466" s="73"/>
      <c r="AI466" s="57"/>
      <c r="AJ466" s="45"/>
      <c r="AK466" s="45"/>
      <c r="AL466" s="45"/>
    </row>
    <row r="467" spans="1:38" outlineLevel="2" x14ac:dyDescent="0.25">
      <c r="A467" s="45"/>
      <c r="B467" s="54"/>
      <c r="C467" s="47">
        <f t="shared" si="74"/>
        <v>3</v>
      </c>
      <c r="D467" s="73"/>
      <c r="E467" s="70"/>
      <c r="F467" s="70" t="s">
        <v>1234</v>
      </c>
      <c r="G467" s="73"/>
      <c r="H467" s="76" t="s">
        <v>2721</v>
      </c>
      <c r="I467" s="96" t="s">
        <v>573</v>
      </c>
      <c r="J467" s="96" t="s">
        <v>1229</v>
      </c>
      <c r="K467" s="76"/>
      <c r="L467" s="76"/>
      <c r="M467" s="76"/>
      <c r="N467" s="76"/>
      <c r="O467" s="76"/>
      <c r="P467" s="76"/>
      <c r="Q467" s="76"/>
      <c r="R467" s="76"/>
      <c r="S467" s="76"/>
      <c r="T467" s="76">
        <v>-0.32100000000000001</v>
      </c>
      <c r="U467" s="97">
        <v>0</v>
      </c>
      <c r="V467" s="97">
        <v>0</v>
      </c>
      <c r="W467" s="97">
        <v>0</v>
      </c>
      <c r="X467" s="263">
        <f t="shared" si="80"/>
        <v>0</v>
      </c>
      <c r="Y467" s="263">
        <f t="shared" si="80"/>
        <v>0</v>
      </c>
      <c r="Z467" s="263">
        <f t="shared" si="80"/>
        <v>0</v>
      </c>
      <c r="AA467" s="263">
        <f t="shared" si="80"/>
        <v>0</v>
      </c>
      <c r="AB467" s="263">
        <f t="shared" si="80"/>
        <v>0</v>
      </c>
      <c r="AC467" s="76"/>
      <c r="AD467" s="97"/>
      <c r="AE467" s="76"/>
      <c r="AF467" s="97">
        <v>1</v>
      </c>
      <c r="AG467" s="97">
        <v>1</v>
      </c>
      <c r="AH467" s="73"/>
      <c r="AI467" s="57"/>
      <c r="AJ467" s="45"/>
      <c r="AK467" s="45"/>
      <c r="AL467" s="45"/>
    </row>
    <row r="468" spans="1:38" outlineLevel="3" x14ac:dyDescent="0.25">
      <c r="A468" s="45"/>
      <c r="B468" s="54"/>
      <c r="C468" s="47">
        <f t="shared" si="74"/>
        <v>3</v>
      </c>
      <c r="D468" s="73"/>
      <c r="E468" s="70"/>
      <c r="F468" s="70" t="s">
        <v>1235</v>
      </c>
      <c r="G468" s="73"/>
      <c r="H468" s="76" t="s">
        <v>2722</v>
      </c>
      <c r="I468" s="96" t="s">
        <v>573</v>
      </c>
      <c r="J468" s="96" t="s">
        <v>1229</v>
      </c>
      <c r="K468" s="76"/>
      <c r="L468" s="76"/>
      <c r="M468" s="76"/>
      <c r="N468" s="76"/>
      <c r="O468" s="76"/>
      <c r="P468" s="76"/>
      <c r="Q468" s="76"/>
      <c r="R468" s="76"/>
      <c r="S468" s="76"/>
      <c r="T468" s="76">
        <v>-0.32100000000000001</v>
      </c>
      <c r="U468" s="271">
        <f>U467</f>
        <v>0</v>
      </c>
      <c r="V468" s="271">
        <f>V467</f>
        <v>0</v>
      </c>
      <c r="W468" s="271">
        <f>W467</f>
        <v>0</v>
      </c>
      <c r="X468" s="271">
        <f t="shared" ref="X468:AB470" si="81">X467</f>
        <v>0</v>
      </c>
      <c r="Y468" s="271">
        <f t="shared" si="81"/>
        <v>0</v>
      </c>
      <c r="Z468" s="271">
        <f t="shared" si="81"/>
        <v>0</v>
      </c>
      <c r="AA468" s="271">
        <f t="shared" si="81"/>
        <v>0</v>
      </c>
      <c r="AB468" s="271">
        <f t="shared" si="81"/>
        <v>0</v>
      </c>
      <c r="AC468" s="76"/>
      <c r="AD468" s="97"/>
      <c r="AE468" s="76"/>
      <c r="AF468" s="97">
        <v>1</v>
      </c>
      <c r="AG468" s="97">
        <v>1</v>
      </c>
      <c r="AH468" s="73"/>
      <c r="AI468" s="57"/>
      <c r="AJ468" s="45"/>
      <c r="AK468" s="45"/>
      <c r="AL468" s="45"/>
    </row>
    <row r="469" spans="1:38" outlineLevel="3" x14ac:dyDescent="0.25">
      <c r="A469" s="45"/>
      <c r="B469" s="54"/>
      <c r="C469" s="47">
        <f t="shared" si="74"/>
        <v>3</v>
      </c>
      <c r="D469" s="73"/>
      <c r="E469" s="70"/>
      <c r="F469" s="70" t="s">
        <v>1236</v>
      </c>
      <c r="G469" s="73"/>
      <c r="H469" s="76" t="s">
        <v>2723</v>
      </c>
      <c r="I469" s="96" t="s">
        <v>573</v>
      </c>
      <c r="J469" s="96" t="s">
        <v>1229</v>
      </c>
      <c r="K469" s="76"/>
      <c r="L469" s="76"/>
      <c r="M469" s="76"/>
      <c r="N469" s="76"/>
      <c r="O469" s="76"/>
      <c r="P469" s="76"/>
      <c r="Q469" s="76"/>
      <c r="R469" s="76"/>
      <c r="S469" s="76"/>
      <c r="T469" s="76">
        <v>-0.32100000000000001</v>
      </c>
      <c r="U469" s="271">
        <f t="shared" ref="U469:W470" si="82">U468</f>
        <v>0</v>
      </c>
      <c r="V469" s="271">
        <f t="shared" si="82"/>
        <v>0</v>
      </c>
      <c r="W469" s="271">
        <f t="shared" si="82"/>
        <v>0</v>
      </c>
      <c r="X469" s="271">
        <f t="shared" si="81"/>
        <v>0</v>
      </c>
      <c r="Y469" s="271">
        <f t="shared" si="81"/>
        <v>0</v>
      </c>
      <c r="Z469" s="271">
        <f t="shared" si="81"/>
        <v>0</v>
      </c>
      <c r="AA469" s="271">
        <f t="shared" si="81"/>
        <v>0</v>
      </c>
      <c r="AB469" s="271">
        <f t="shared" si="81"/>
        <v>0</v>
      </c>
      <c r="AC469" s="76"/>
      <c r="AD469" s="97"/>
      <c r="AE469" s="76"/>
      <c r="AF469" s="97">
        <v>1</v>
      </c>
      <c r="AG469" s="97">
        <v>1</v>
      </c>
      <c r="AH469" s="73"/>
      <c r="AI469" s="57"/>
      <c r="AJ469" s="45"/>
      <c r="AK469" s="45"/>
      <c r="AL469" s="45"/>
    </row>
    <row r="470" spans="1:38" outlineLevel="3" x14ac:dyDescent="0.25">
      <c r="A470" s="45"/>
      <c r="B470" s="54"/>
      <c r="C470" s="47">
        <f t="shared" si="74"/>
        <v>3</v>
      </c>
      <c r="D470" s="73"/>
      <c r="E470" s="70"/>
      <c r="F470" s="70" t="s">
        <v>1237</v>
      </c>
      <c r="G470" s="73"/>
      <c r="H470" s="76" t="s">
        <v>2724</v>
      </c>
      <c r="I470" s="96" t="s">
        <v>573</v>
      </c>
      <c r="J470" s="96" t="s">
        <v>1229</v>
      </c>
      <c r="K470" s="76"/>
      <c r="L470" s="76"/>
      <c r="M470" s="76"/>
      <c r="N470" s="76"/>
      <c r="O470" s="76"/>
      <c r="P470" s="76"/>
      <c r="Q470" s="76"/>
      <c r="R470" s="76"/>
      <c r="S470" s="76"/>
      <c r="T470" s="76">
        <v>-0.32100000000000001</v>
      </c>
      <c r="U470" s="271">
        <f t="shared" si="82"/>
        <v>0</v>
      </c>
      <c r="V470" s="271">
        <f t="shared" si="82"/>
        <v>0</v>
      </c>
      <c r="W470" s="271">
        <f t="shared" si="82"/>
        <v>0</v>
      </c>
      <c r="X470" s="271">
        <f t="shared" si="81"/>
        <v>0</v>
      </c>
      <c r="Y470" s="271">
        <f t="shared" si="81"/>
        <v>0</v>
      </c>
      <c r="Z470" s="271">
        <f t="shared" si="81"/>
        <v>0</v>
      </c>
      <c r="AA470" s="271">
        <f t="shared" si="81"/>
        <v>0</v>
      </c>
      <c r="AB470" s="271">
        <f t="shared" si="81"/>
        <v>0</v>
      </c>
      <c r="AC470" s="76"/>
      <c r="AD470" s="97"/>
      <c r="AE470" s="76"/>
      <c r="AF470" s="97">
        <v>1</v>
      </c>
      <c r="AG470" s="97">
        <v>1</v>
      </c>
      <c r="AH470" s="73"/>
      <c r="AI470" s="57"/>
      <c r="AJ470" s="45"/>
      <c r="AK470" s="45"/>
      <c r="AL470" s="45"/>
    </row>
    <row r="471" spans="1:38" outlineLevel="2" x14ac:dyDescent="0.25">
      <c r="A471" s="45"/>
      <c r="B471" s="54"/>
      <c r="C471" s="47">
        <f t="shared" si="74"/>
        <v>3</v>
      </c>
      <c r="D471" s="73"/>
      <c r="E471" s="70"/>
      <c r="F471" s="70" t="s">
        <v>1238</v>
      </c>
      <c r="G471" s="73"/>
      <c r="H471" s="76" t="s">
        <v>1239</v>
      </c>
      <c r="I471" s="96" t="s">
        <v>573</v>
      </c>
      <c r="J471" s="96" t="s">
        <v>1229</v>
      </c>
      <c r="K471" s="76"/>
      <c r="L471" s="76"/>
      <c r="M471" s="76"/>
      <c r="N471" s="76"/>
      <c r="O471" s="76"/>
      <c r="P471" s="76"/>
      <c r="Q471" s="76"/>
      <c r="R471" s="76"/>
      <c r="S471" s="76"/>
      <c r="T471" s="76">
        <v>0</v>
      </c>
      <c r="U471" s="97">
        <v>0</v>
      </c>
      <c r="V471" s="97">
        <v>0</v>
      </c>
      <c r="W471" s="97">
        <v>0</v>
      </c>
      <c r="X471" s="263">
        <f t="shared" si="80"/>
        <v>0</v>
      </c>
      <c r="Y471" s="263">
        <f t="shared" si="80"/>
        <v>0</v>
      </c>
      <c r="Z471" s="263">
        <f t="shared" si="80"/>
        <v>0</v>
      </c>
      <c r="AA471" s="263">
        <f t="shared" si="80"/>
        <v>0</v>
      </c>
      <c r="AB471" s="263">
        <f t="shared" si="80"/>
        <v>0</v>
      </c>
      <c r="AC471" s="76"/>
      <c r="AD471" s="97"/>
      <c r="AE471" s="76"/>
      <c r="AF471" s="97">
        <v>1</v>
      </c>
      <c r="AG471" s="97">
        <v>1</v>
      </c>
      <c r="AH471" s="73"/>
      <c r="AI471" s="57"/>
      <c r="AJ471" s="45"/>
      <c r="AK471" s="45"/>
      <c r="AL471" s="45"/>
    </row>
    <row r="472" spans="1:38" outlineLevel="2" x14ac:dyDescent="0.25">
      <c r="A472" s="45"/>
      <c r="B472" s="54"/>
      <c r="C472" s="47">
        <f t="shared" si="74"/>
        <v>3</v>
      </c>
      <c r="D472" s="73"/>
      <c r="E472" s="70"/>
      <c r="F472" s="70" t="s">
        <v>1240</v>
      </c>
      <c r="G472" s="73"/>
      <c r="H472" s="76" t="s">
        <v>2725</v>
      </c>
      <c r="I472" s="96" t="s">
        <v>573</v>
      </c>
      <c r="J472" s="96" t="s">
        <v>1229</v>
      </c>
      <c r="K472" s="76"/>
      <c r="L472" s="76"/>
      <c r="M472" s="76"/>
      <c r="N472" s="76"/>
      <c r="O472" s="76"/>
      <c r="P472" s="76"/>
      <c r="Q472" s="76"/>
      <c r="R472" s="76"/>
      <c r="S472" s="76"/>
      <c r="T472" s="76">
        <v>0</v>
      </c>
      <c r="U472" s="97">
        <v>0</v>
      </c>
      <c r="V472" s="97">
        <v>0</v>
      </c>
      <c r="W472" s="97">
        <v>0</v>
      </c>
      <c r="X472" s="263">
        <f t="shared" si="80"/>
        <v>0</v>
      </c>
      <c r="Y472" s="263">
        <f t="shared" si="80"/>
        <v>0</v>
      </c>
      <c r="Z472" s="263">
        <f t="shared" si="80"/>
        <v>0</v>
      </c>
      <c r="AA472" s="263">
        <f t="shared" si="80"/>
        <v>0</v>
      </c>
      <c r="AB472" s="263">
        <f t="shared" si="80"/>
        <v>0</v>
      </c>
      <c r="AC472" s="76"/>
      <c r="AD472" s="97"/>
      <c r="AE472" s="76"/>
      <c r="AF472" s="97">
        <v>1</v>
      </c>
      <c r="AG472" s="97">
        <v>1</v>
      </c>
      <c r="AH472" s="73"/>
      <c r="AI472" s="57"/>
      <c r="AJ472" s="45"/>
      <c r="AK472" s="45"/>
      <c r="AL472" s="45"/>
    </row>
    <row r="473" spans="1:38" outlineLevel="2" x14ac:dyDescent="0.25">
      <c r="A473" s="45"/>
      <c r="B473" s="54"/>
      <c r="C473" s="47">
        <f t="shared" si="74"/>
        <v>3</v>
      </c>
      <c r="D473" s="73"/>
      <c r="E473" s="70"/>
      <c r="F473" s="70" t="s">
        <v>1241</v>
      </c>
      <c r="G473" s="73"/>
      <c r="H473" s="76" t="s">
        <v>2726</v>
      </c>
      <c r="I473" s="96" t="s">
        <v>573</v>
      </c>
      <c r="J473" s="96" t="s">
        <v>1229</v>
      </c>
      <c r="K473" s="76"/>
      <c r="L473" s="76"/>
      <c r="M473" s="76"/>
      <c r="N473" s="76"/>
      <c r="O473" s="76"/>
      <c r="P473" s="76"/>
      <c r="Q473" s="76"/>
      <c r="R473" s="76"/>
      <c r="S473" s="76"/>
      <c r="T473" s="76">
        <v>-1.7000000000000001E-2</v>
      </c>
      <c r="U473" s="97">
        <v>0</v>
      </c>
      <c r="V473" s="97">
        <v>0</v>
      </c>
      <c r="W473" s="97">
        <v>0</v>
      </c>
      <c r="X473" s="263">
        <f t="shared" si="80"/>
        <v>0</v>
      </c>
      <c r="Y473" s="263">
        <f t="shared" si="80"/>
        <v>0</v>
      </c>
      <c r="Z473" s="263">
        <f t="shared" si="80"/>
        <v>0</v>
      </c>
      <c r="AA473" s="263">
        <f t="shared" si="80"/>
        <v>0</v>
      </c>
      <c r="AB473" s="263">
        <f t="shared" si="80"/>
        <v>0</v>
      </c>
      <c r="AC473" s="76"/>
      <c r="AD473" s="97"/>
      <c r="AE473" s="76"/>
      <c r="AF473" s="97">
        <v>1</v>
      </c>
      <c r="AG473" s="97">
        <v>1</v>
      </c>
      <c r="AH473" s="73"/>
      <c r="AI473" s="57"/>
      <c r="AJ473" s="45"/>
      <c r="AK473" s="45"/>
      <c r="AL473" s="45"/>
    </row>
    <row r="474" spans="1:38" outlineLevel="2" x14ac:dyDescent="0.25">
      <c r="A474" s="45"/>
      <c r="B474" s="54"/>
      <c r="C474" s="47">
        <f t="shared" si="74"/>
        <v>3</v>
      </c>
      <c r="D474" s="73"/>
      <c r="E474" s="70"/>
      <c r="F474" s="70" t="s">
        <v>1242</v>
      </c>
      <c r="G474" s="73"/>
      <c r="H474" s="76" t="s">
        <v>2727</v>
      </c>
      <c r="I474" s="96" t="s">
        <v>573</v>
      </c>
      <c r="J474" s="96" t="s">
        <v>1229</v>
      </c>
      <c r="K474" s="76"/>
      <c r="L474" s="76"/>
      <c r="M474" s="76"/>
      <c r="N474" s="76"/>
      <c r="O474" s="76"/>
      <c r="P474" s="76"/>
      <c r="Q474" s="76"/>
      <c r="R474" s="76"/>
      <c r="S474" s="76"/>
      <c r="T474" s="76">
        <v>-0.39700000000000002</v>
      </c>
      <c r="U474" s="97">
        <v>0</v>
      </c>
      <c r="V474" s="97">
        <v>0</v>
      </c>
      <c r="W474" s="97">
        <v>0</v>
      </c>
      <c r="X474" s="263">
        <f t="shared" si="80"/>
        <v>0</v>
      </c>
      <c r="Y474" s="263">
        <f t="shared" si="80"/>
        <v>0</v>
      </c>
      <c r="Z474" s="263">
        <f t="shared" si="80"/>
        <v>0</v>
      </c>
      <c r="AA474" s="263">
        <f t="shared" si="80"/>
        <v>0</v>
      </c>
      <c r="AB474" s="263">
        <f t="shared" si="80"/>
        <v>0</v>
      </c>
      <c r="AC474" s="76"/>
      <c r="AD474" s="97"/>
      <c r="AE474" s="76"/>
      <c r="AF474" s="97">
        <v>1</v>
      </c>
      <c r="AG474" s="97">
        <v>1</v>
      </c>
      <c r="AH474" s="73"/>
      <c r="AI474" s="57"/>
      <c r="AJ474" s="45"/>
      <c r="AK474" s="45"/>
      <c r="AL474" s="45"/>
    </row>
    <row r="475" spans="1:38" outlineLevel="2" x14ac:dyDescent="0.25">
      <c r="A475" s="45"/>
      <c r="B475" s="54"/>
      <c r="C475" s="47">
        <f t="shared" si="74"/>
        <v>3</v>
      </c>
      <c r="D475" s="73"/>
      <c r="E475" s="70"/>
      <c r="F475" s="70" t="s">
        <v>1243</v>
      </c>
      <c r="G475" s="73"/>
      <c r="H475" s="76" t="s">
        <v>2728</v>
      </c>
      <c r="I475" s="96" t="s">
        <v>573</v>
      </c>
      <c r="J475" s="96" t="s">
        <v>1229</v>
      </c>
      <c r="K475" s="76"/>
      <c r="L475" s="76"/>
      <c r="M475" s="76"/>
      <c r="N475" s="76"/>
      <c r="O475" s="76"/>
      <c r="P475" s="76"/>
      <c r="Q475" s="76"/>
      <c r="R475" s="76"/>
      <c r="S475" s="76"/>
      <c r="T475" s="76">
        <v>-0.74199999999999999</v>
      </c>
      <c r="U475" s="97">
        <v>0</v>
      </c>
      <c r="V475" s="97">
        <v>0</v>
      </c>
      <c r="W475" s="97">
        <v>0</v>
      </c>
      <c r="X475" s="263">
        <f t="shared" si="80"/>
        <v>0</v>
      </c>
      <c r="Y475" s="263">
        <f t="shared" si="80"/>
        <v>0</v>
      </c>
      <c r="Z475" s="263">
        <f t="shared" si="80"/>
        <v>0</v>
      </c>
      <c r="AA475" s="263">
        <f t="shared" si="80"/>
        <v>0</v>
      </c>
      <c r="AB475" s="263">
        <f t="shared" si="80"/>
        <v>0</v>
      </c>
      <c r="AC475" s="76"/>
      <c r="AD475" s="97"/>
      <c r="AE475" s="76"/>
      <c r="AF475" s="97">
        <v>1</v>
      </c>
      <c r="AG475" s="97">
        <v>1</v>
      </c>
      <c r="AH475" s="73"/>
      <c r="AI475" s="57"/>
      <c r="AJ475" s="45"/>
      <c r="AK475" s="45"/>
      <c r="AL475" s="45"/>
    </row>
    <row r="476" spans="1:38" outlineLevel="3" x14ac:dyDescent="0.25">
      <c r="A476" s="45"/>
      <c r="B476" s="54"/>
      <c r="C476" s="47">
        <f t="shared" si="74"/>
        <v>3</v>
      </c>
      <c r="D476" s="73"/>
      <c r="E476" s="70"/>
      <c r="F476" s="70" t="s">
        <v>1244</v>
      </c>
      <c r="G476" s="73"/>
      <c r="H476" s="76" t="s">
        <v>2729</v>
      </c>
      <c r="I476" s="96" t="s">
        <v>573</v>
      </c>
      <c r="J476" s="96" t="s">
        <v>1229</v>
      </c>
      <c r="K476" s="76"/>
      <c r="L476" s="76"/>
      <c r="M476" s="76"/>
      <c r="N476" s="76"/>
      <c r="O476" s="76"/>
      <c r="P476" s="76"/>
      <c r="Q476" s="76"/>
      <c r="R476" s="76"/>
      <c r="S476" s="76"/>
      <c r="T476" s="76">
        <v>-0.74199999999999999</v>
      </c>
      <c r="U476" s="271">
        <f t="shared" ref="U476:AB478" si="83">U475</f>
        <v>0</v>
      </c>
      <c r="V476" s="271">
        <f t="shared" si="83"/>
        <v>0</v>
      </c>
      <c r="W476" s="271">
        <f t="shared" si="83"/>
        <v>0</v>
      </c>
      <c r="X476" s="271">
        <f t="shared" si="83"/>
        <v>0</v>
      </c>
      <c r="Y476" s="271">
        <f t="shared" si="83"/>
        <v>0</v>
      </c>
      <c r="Z476" s="271">
        <f t="shared" si="83"/>
        <v>0</v>
      </c>
      <c r="AA476" s="271">
        <f t="shared" si="83"/>
        <v>0</v>
      </c>
      <c r="AB476" s="271">
        <f t="shared" si="83"/>
        <v>0</v>
      </c>
      <c r="AC476" s="76"/>
      <c r="AD476" s="97"/>
      <c r="AE476" s="76"/>
      <c r="AF476" s="97">
        <v>1</v>
      </c>
      <c r="AG476" s="97">
        <v>1</v>
      </c>
      <c r="AH476" s="73"/>
      <c r="AI476" s="57"/>
      <c r="AJ476" s="45"/>
      <c r="AK476" s="45"/>
      <c r="AL476" s="45"/>
    </row>
    <row r="477" spans="1:38" outlineLevel="3" x14ac:dyDescent="0.25">
      <c r="A477" s="45"/>
      <c r="B477" s="54"/>
      <c r="C477" s="47">
        <f t="shared" si="74"/>
        <v>3</v>
      </c>
      <c r="D477" s="73"/>
      <c r="E477" s="70"/>
      <c r="F477" s="70" t="s">
        <v>1245</v>
      </c>
      <c r="G477" s="73"/>
      <c r="H477" s="76" t="s">
        <v>2730</v>
      </c>
      <c r="I477" s="96" t="s">
        <v>573</v>
      </c>
      <c r="J477" s="96" t="s">
        <v>1229</v>
      </c>
      <c r="K477" s="76"/>
      <c r="L477" s="76"/>
      <c r="M477" s="76"/>
      <c r="N477" s="76"/>
      <c r="O477" s="76"/>
      <c r="P477" s="76"/>
      <c r="Q477" s="76"/>
      <c r="R477" s="76"/>
      <c r="S477" s="76"/>
      <c r="T477" s="76">
        <v>-0.74199999999999999</v>
      </c>
      <c r="U477" s="271">
        <f t="shared" si="83"/>
        <v>0</v>
      </c>
      <c r="V477" s="271">
        <f t="shared" si="83"/>
        <v>0</v>
      </c>
      <c r="W477" s="271">
        <f t="shared" si="83"/>
        <v>0</v>
      </c>
      <c r="X477" s="271">
        <f t="shared" si="83"/>
        <v>0</v>
      </c>
      <c r="Y477" s="271">
        <f t="shared" si="83"/>
        <v>0</v>
      </c>
      <c r="Z477" s="271">
        <f t="shared" si="83"/>
        <v>0</v>
      </c>
      <c r="AA477" s="271">
        <f t="shared" si="83"/>
        <v>0</v>
      </c>
      <c r="AB477" s="271">
        <f t="shared" si="83"/>
        <v>0</v>
      </c>
      <c r="AC477" s="76"/>
      <c r="AD477" s="97"/>
      <c r="AE477" s="76"/>
      <c r="AF477" s="97">
        <v>1</v>
      </c>
      <c r="AG477" s="97">
        <v>1</v>
      </c>
      <c r="AH477" s="73"/>
      <c r="AI477" s="57"/>
      <c r="AJ477" s="45"/>
      <c r="AK477" s="45"/>
      <c r="AL477" s="45"/>
    </row>
    <row r="478" spans="1:38" outlineLevel="3" collapsed="1" x14ac:dyDescent="0.25">
      <c r="A478" s="45"/>
      <c r="B478" s="54"/>
      <c r="C478" s="47">
        <f t="shared" si="74"/>
        <v>3</v>
      </c>
      <c r="D478" s="73"/>
      <c r="E478" s="70"/>
      <c r="F478" s="70" t="s">
        <v>1246</v>
      </c>
      <c r="G478" s="73"/>
      <c r="H478" s="76" t="s">
        <v>2731</v>
      </c>
      <c r="I478" s="96" t="s">
        <v>573</v>
      </c>
      <c r="J478" s="96" t="s">
        <v>1229</v>
      </c>
      <c r="K478" s="76"/>
      <c r="L478" s="76"/>
      <c r="M478" s="76"/>
      <c r="N478" s="76"/>
      <c r="O478" s="76"/>
      <c r="P478" s="76"/>
      <c r="Q478" s="76"/>
      <c r="R478" s="76"/>
      <c r="S478" s="76"/>
      <c r="T478" s="76">
        <v>-0.74199999999999999</v>
      </c>
      <c r="U478" s="271">
        <f t="shared" si="83"/>
        <v>0</v>
      </c>
      <c r="V478" s="271">
        <f t="shared" si="83"/>
        <v>0</v>
      </c>
      <c r="W478" s="271">
        <f t="shared" si="83"/>
        <v>0</v>
      </c>
      <c r="X478" s="271">
        <f t="shared" si="83"/>
        <v>0</v>
      </c>
      <c r="Y478" s="271">
        <f t="shared" si="83"/>
        <v>0</v>
      </c>
      <c r="Z478" s="271">
        <f t="shared" si="83"/>
        <v>0</v>
      </c>
      <c r="AA478" s="271">
        <f t="shared" si="83"/>
        <v>0</v>
      </c>
      <c r="AB478" s="271">
        <f t="shared" si="83"/>
        <v>0</v>
      </c>
      <c r="AC478" s="76"/>
      <c r="AD478" s="97"/>
      <c r="AE478" s="76"/>
      <c r="AF478" s="97">
        <v>1</v>
      </c>
      <c r="AG478" s="97">
        <v>1</v>
      </c>
      <c r="AH478" s="73"/>
      <c r="AI478" s="57"/>
      <c r="AJ478" s="45"/>
      <c r="AK478" s="45"/>
      <c r="AL478" s="45"/>
    </row>
    <row r="479" spans="1:38" outlineLevel="3" x14ac:dyDescent="0.25">
      <c r="A479" s="45"/>
      <c r="B479" s="54"/>
      <c r="C479" s="47">
        <f t="shared" si="74"/>
        <v>3</v>
      </c>
      <c r="D479" s="73"/>
      <c r="E479" s="70"/>
      <c r="F479" s="70" t="s">
        <v>1247</v>
      </c>
      <c r="G479" s="73"/>
      <c r="H479" s="76" t="s">
        <v>676</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outlineLevel="3" x14ac:dyDescent="0.25">
      <c r="A480" s="45"/>
      <c r="B480" s="54"/>
      <c r="C480" s="47">
        <f t="shared" si="74"/>
        <v>3</v>
      </c>
      <c r="D480" s="73"/>
      <c r="E480" s="70"/>
      <c r="F480" s="70" t="s">
        <v>1248</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outlineLevel="3" x14ac:dyDescent="0.25">
      <c r="A481" s="45"/>
      <c r="B481" s="54"/>
      <c r="C481" s="47">
        <f t="shared" si="74"/>
        <v>3</v>
      </c>
      <c r="D481" s="73"/>
      <c r="E481" s="70"/>
      <c r="F481" s="70" t="s">
        <v>1249</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3" x14ac:dyDescent="0.25">
      <c r="A482" s="45"/>
      <c r="B482" s="54"/>
      <c r="C482" s="47">
        <f t="shared" si="74"/>
        <v>3</v>
      </c>
      <c r="D482" s="73"/>
      <c r="E482" s="70"/>
      <c r="F482" s="70" t="s">
        <v>1250</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outlineLevel="3" x14ac:dyDescent="0.25">
      <c r="A483" s="45"/>
      <c r="B483" s="54"/>
      <c r="C483" s="47">
        <f t="shared" si="74"/>
        <v>3</v>
      </c>
      <c r="D483" s="73"/>
      <c r="E483" s="70"/>
      <c r="F483" s="70" t="s">
        <v>1251</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outlineLevel="3" x14ac:dyDescent="0.25">
      <c r="A484" s="45"/>
      <c r="B484" s="54"/>
      <c r="C484" s="47">
        <f t="shared" si="74"/>
        <v>3</v>
      </c>
      <c r="D484" s="73"/>
      <c r="E484" s="70"/>
      <c r="F484" s="70" t="s">
        <v>1252</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outlineLevel="3" x14ac:dyDescent="0.25">
      <c r="A485" s="45"/>
      <c r="B485" s="54"/>
      <c r="C485" s="47">
        <f t="shared" si="74"/>
        <v>3</v>
      </c>
      <c r="D485" s="73"/>
      <c r="E485" s="70"/>
      <c r="F485" s="70" t="s">
        <v>1253</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outlineLevel="3" x14ac:dyDescent="0.25">
      <c r="A486" s="45"/>
      <c r="B486" s="54"/>
      <c r="C486" s="47">
        <f t="shared" si="74"/>
        <v>3</v>
      </c>
      <c r="D486" s="73"/>
      <c r="E486" s="70"/>
      <c r="F486" s="70" t="s">
        <v>1254</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si="74"/>
        <v>3</v>
      </c>
      <c r="D487" s="73"/>
      <c r="E487" s="70"/>
      <c r="F487" s="70" t="s">
        <v>1255</v>
      </c>
      <c r="G487" s="73"/>
      <c r="H487" s="76" t="s">
        <v>1256</v>
      </c>
      <c r="I487" s="96" t="s">
        <v>573</v>
      </c>
      <c r="J487" s="96" t="s">
        <v>1257</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1258</v>
      </c>
      <c r="AE487" s="76"/>
      <c r="AF487" s="97">
        <v>1</v>
      </c>
      <c r="AG487" s="97">
        <v>1</v>
      </c>
      <c r="AH487" s="73"/>
      <c r="AI487" s="57"/>
      <c r="AJ487" s="45"/>
      <c r="AK487" s="45"/>
      <c r="AL487" s="45"/>
    </row>
    <row r="488" spans="1:38" outlineLevel="2" x14ac:dyDescent="0.25">
      <c r="A488" s="45"/>
      <c r="B488" s="54"/>
      <c r="C488" s="47">
        <f t="shared" si="74"/>
        <v>3</v>
      </c>
      <c r="D488" s="73"/>
      <c r="E488" s="70"/>
      <c r="F488" s="70" t="s">
        <v>1259</v>
      </c>
      <c r="G488" s="73"/>
      <c r="H488" s="76" t="s">
        <v>2732</v>
      </c>
      <c r="I488" s="96" t="s">
        <v>573</v>
      </c>
      <c r="J488" s="96" t="s">
        <v>1257</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outlineLevel="2" x14ac:dyDescent="0.25">
      <c r="A489" s="45"/>
      <c r="B489" s="54"/>
      <c r="C489" s="47">
        <f t="shared" si="74"/>
        <v>3</v>
      </c>
      <c r="D489" s="73"/>
      <c r="E489" s="70"/>
      <c r="F489" s="70" t="s">
        <v>1260</v>
      </c>
      <c r="G489" s="73"/>
      <c r="H489" s="76" t="s">
        <v>2733</v>
      </c>
      <c r="I489" s="96" t="s">
        <v>573</v>
      </c>
      <c r="J489" s="96" t="s">
        <v>1257</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outlineLevel="3" x14ac:dyDescent="0.25">
      <c r="A490" s="45"/>
      <c r="B490" s="54"/>
      <c r="C490" s="47">
        <f t="shared" si="74"/>
        <v>3</v>
      </c>
      <c r="D490" s="73"/>
      <c r="E490" s="70"/>
      <c r="F490" s="70" t="s">
        <v>1261</v>
      </c>
      <c r="G490" s="73"/>
      <c r="H490" s="76" t="s">
        <v>2734</v>
      </c>
      <c r="I490" s="96" t="s">
        <v>573</v>
      </c>
      <c r="J490" s="96" t="s">
        <v>1257</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outlineLevel="3" x14ac:dyDescent="0.25">
      <c r="A491" s="45"/>
      <c r="B491" s="54"/>
      <c r="C491" s="47">
        <f t="shared" si="74"/>
        <v>3</v>
      </c>
      <c r="D491" s="73"/>
      <c r="E491" s="70"/>
      <c r="F491" s="70" t="s">
        <v>1262</v>
      </c>
      <c r="G491" s="73"/>
      <c r="H491" s="76" t="s">
        <v>2735</v>
      </c>
      <c r="I491" s="96" t="s">
        <v>573</v>
      </c>
      <c r="J491" s="96" t="s">
        <v>1257</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outlineLevel="3" x14ac:dyDescent="0.25">
      <c r="A492" s="45"/>
      <c r="B492" s="54"/>
      <c r="C492" s="47">
        <f t="shared" si="74"/>
        <v>3</v>
      </c>
      <c r="D492" s="73"/>
      <c r="E492" s="70"/>
      <c r="F492" s="70" t="s">
        <v>1263</v>
      </c>
      <c r="G492" s="73"/>
      <c r="H492" s="76" t="s">
        <v>2736</v>
      </c>
      <c r="I492" s="96" t="s">
        <v>573</v>
      </c>
      <c r="J492" s="96" t="s">
        <v>1257</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outlineLevel="3" x14ac:dyDescent="0.25">
      <c r="A493" s="45"/>
      <c r="B493" s="54"/>
      <c r="C493" s="47">
        <f t="shared" si="74"/>
        <v>3</v>
      </c>
      <c r="D493" s="73"/>
      <c r="E493" s="70"/>
      <c r="F493" s="70" t="s">
        <v>1264</v>
      </c>
      <c r="G493" s="73"/>
      <c r="H493" s="76" t="s">
        <v>2737</v>
      </c>
      <c r="I493" s="96" t="s">
        <v>573</v>
      </c>
      <c r="J493" s="96" t="s">
        <v>1257</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3" x14ac:dyDescent="0.25">
      <c r="A494" s="45"/>
      <c r="B494" s="54"/>
      <c r="C494" s="47">
        <f t="shared" si="74"/>
        <v>3</v>
      </c>
      <c r="D494" s="73"/>
      <c r="E494" s="70"/>
      <c r="F494" s="70" t="s">
        <v>1265</v>
      </c>
      <c r="G494" s="73"/>
      <c r="H494" s="76" t="s">
        <v>2738</v>
      </c>
      <c r="I494" s="96" t="s">
        <v>573</v>
      </c>
      <c r="J494" s="96" t="s">
        <v>1257</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outlineLevel="2" x14ac:dyDescent="0.25">
      <c r="A495" s="45"/>
      <c r="B495" s="54"/>
      <c r="C495" s="47">
        <f t="shared" ref="C495:C550" si="84">INT($C$29)+2</f>
        <v>3</v>
      </c>
      <c r="D495" s="73"/>
      <c r="E495" s="70"/>
      <c r="F495" s="70" t="s">
        <v>1266</v>
      </c>
      <c r="G495" s="73"/>
      <c r="H495" s="76" t="s">
        <v>2271</v>
      </c>
      <c r="I495" s="96" t="s">
        <v>573</v>
      </c>
      <c r="J495" s="96" t="s">
        <v>1229</v>
      </c>
      <c r="K495" s="76"/>
      <c r="L495" s="76"/>
      <c r="M495" s="76"/>
      <c r="N495" s="76"/>
      <c r="O495" s="76"/>
      <c r="P495" s="76"/>
      <c r="Q495" s="76"/>
      <c r="R495" s="76"/>
      <c r="S495" s="76"/>
      <c r="T495" s="76"/>
      <c r="U495" s="349">
        <v>-0.4</v>
      </c>
      <c r="V495" s="349">
        <v>-0.5</v>
      </c>
      <c r="W495" s="349">
        <v>-0.5</v>
      </c>
      <c r="X495" s="263">
        <f>Y495</f>
        <v>-0.55000000000000004</v>
      </c>
      <c r="Y495" s="263">
        <f>Z495</f>
        <v>-0.55000000000000004</v>
      </c>
      <c r="Z495" s="97">
        <v>-0.55000000000000004</v>
      </c>
      <c r="AA495" s="263">
        <f t="shared" ref="AA495" si="85">Z495</f>
        <v>-0.55000000000000004</v>
      </c>
      <c r="AB495" s="263">
        <f t="shared" ref="AB495" si="86">AA495</f>
        <v>-0.55000000000000004</v>
      </c>
      <c r="AC495" s="76"/>
      <c r="AD495" s="97" t="s">
        <v>2811</v>
      </c>
      <c r="AE495" s="76"/>
      <c r="AF495" s="97">
        <v>1</v>
      </c>
      <c r="AG495" s="97">
        <v>1</v>
      </c>
      <c r="AH495" s="73"/>
      <c r="AI495" s="57"/>
      <c r="AJ495" s="45"/>
      <c r="AK495" s="45"/>
      <c r="AL495" s="45"/>
    </row>
    <row r="496" spans="1:38" outlineLevel="2" x14ac:dyDescent="0.25">
      <c r="A496" s="45"/>
      <c r="B496" s="54"/>
      <c r="C496" s="47">
        <f t="shared" si="84"/>
        <v>3</v>
      </c>
      <c r="D496" s="73"/>
      <c r="E496" s="70"/>
      <c r="F496" s="70" t="s">
        <v>1267</v>
      </c>
      <c r="G496" s="73"/>
      <c r="H496" s="76" t="s">
        <v>2739</v>
      </c>
      <c r="I496" s="96" t="s">
        <v>573</v>
      </c>
      <c r="J496" s="96" t="s">
        <v>1229</v>
      </c>
      <c r="K496" s="76"/>
      <c r="L496" s="76"/>
      <c r="M496" s="76"/>
      <c r="N496" s="76"/>
      <c r="O496" s="76"/>
      <c r="P496" s="76"/>
      <c r="Q496" s="76"/>
      <c r="R496" s="76"/>
      <c r="S496" s="76"/>
      <c r="T496" s="76"/>
      <c r="U496" s="272">
        <v>0</v>
      </c>
      <c r="V496" s="272">
        <v>0</v>
      </c>
      <c r="W496" s="272">
        <v>0</v>
      </c>
      <c r="X496" s="263">
        <f t="shared" ref="X496:Y496" si="87">Y496</f>
        <v>-0.2</v>
      </c>
      <c r="Y496" s="263">
        <f t="shared" si="87"/>
        <v>-0.2</v>
      </c>
      <c r="Z496" s="97">
        <v>-0.2</v>
      </c>
      <c r="AA496" s="263">
        <f t="shared" ref="X496:AB518" si="88">Z496</f>
        <v>-0.2</v>
      </c>
      <c r="AB496" s="263">
        <f t="shared" si="88"/>
        <v>-0.2</v>
      </c>
      <c r="AC496" s="76"/>
      <c r="AD496" s="97" t="s">
        <v>2843</v>
      </c>
      <c r="AE496" s="76"/>
      <c r="AF496" s="97">
        <v>1</v>
      </c>
      <c r="AG496" s="97">
        <v>1</v>
      </c>
      <c r="AH496" s="73"/>
      <c r="AI496" s="57"/>
      <c r="AJ496" s="45"/>
      <c r="AK496" s="45"/>
      <c r="AL496" s="45"/>
    </row>
    <row r="497" spans="1:38" outlineLevel="2" x14ac:dyDescent="0.25">
      <c r="A497" s="45"/>
      <c r="B497" s="54"/>
      <c r="C497" s="47">
        <f t="shared" si="84"/>
        <v>3</v>
      </c>
      <c r="D497" s="73"/>
      <c r="E497" s="70"/>
      <c r="F497" s="70" t="s">
        <v>1268</v>
      </c>
      <c r="G497" s="73"/>
      <c r="H497" s="76" t="s">
        <v>2740</v>
      </c>
      <c r="I497" s="96" t="s">
        <v>573</v>
      </c>
      <c r="J497" s="96" t="s">
        <v>1229</v>
      </c>
      <c r="K497" s="76"/>
      <c r="L497" s="76"/>
      <c r="M497" s="76"/>
      <c r="N497" s="76"/>
      <c r="O497" s="76"/>
      <c r="P497" s="76"/>
      <c r="Q497" s="76"/>
      <c r="R497" s="76"/>
      <c r="S497" s="76"/>
      <c r="T497" s="76"/>
      <c r="U497" s="272">
        <v>0</v>
      </c>
      <c r="V497" s="272">
        <v>0</v>
      </c>
      <c r="W497" s="272">
        <v>0</v>
      </c>
      <c r="X497" s="263">
        <f t="shared" ref="X497:Y497" si="89">Y497</f>
        <v>0</v>
      </c>
      <c r="Y497" s="263">
        <f t="shared" si="89"/>
        <v>0</v>
      </c>
      <c r="Z497" s="97">
        <v>0</v>
      </c>
      <c r="AA497" s="263">
        <f t="shared" si="88"/>
        <v>0</v>
      </c>
      <c r="AB497" s="263">
        <f t="shared" si="88"/>
        <v>0</v>
      </c>
      <c r="AC497" s="76"/>
      <c r="AD497" s="97"/>
      <c r="AE497" s="76"/>
      <c r="AF497" s="97">
        <v>1</v>
      </c>
      <c r="AG497" s="97">
        <v>1</v>
      </c>
      <c r="AH497" s="73"/>
      <c r="AI497" s="57"/>
      <c r="AJ497" s="45"/>
      <c r="AK497" s="45"/>
      <c r="AL497" s="45"/>
    </row>
    <row r="498" spans="1:38" outlineLevel="3" x14ac:dyDescent="0.25">
      <c r="A498" s="45"/>
      <c r="B498" s="54"/>
      <c r="C498" s="47">
        <f t="shared" si="84"/>
        <v>3</v>
      </c>
      <c r="D498" s="73"/>
      <c r="E498" s="70"/>
      <c r="F498" s="70" t="s">
        <v>1269</v>
      </c>
      <c r="G498" s="73"/>
      <c r="H498" s="76" t="s">
        <v>2741</v>
      </c>
      <c r="I498" s="96" t="s">
        <v>573</v>
      </c>
      <c r="J498" s="96" t="s">
        <v>1229</v>
      </c>
      <c r="K498" s="76"/>
      <c r="L498" s="76"/>
      <c r="M498" s="76"/>
      <c r="N498" s="76"/>
      <c r="O498" s="76"/>
      <c r="P498" s="76"/>
      <c r="Q498" s="76"/>
      <c r="R498" s="76"/>
      <c r="S498" s="76"/>
      <c r="T498" s="76"/>
      <c r="U498" s="272">
        <v>0</v>
      </c>
      <c r="V498" s="272">
        <v>0</v>
      </c>
      <c r="W498" s="272">
        <v>0</v>
      </c>
      <c r="X498" s="263">
        <f t="shared" ref="X498:Y498" si="90">Y498</f>
        <v>0</v>
      </c>
      <c r="Y498" s="263">
        <f t="shared" si="90"/>
        <v>0</v>
      </c>
      <c r="Z498" s="97">
        <v>0</v>
      </c>
      <c r="AA498" s="263">
        <f t="shared" si="88"/>
        <v>0</v>
      </c>
      <c r="AB498" s="263">
        <f t="shared" si="88"/>
        <v>0</v>
      </c>
      <c r="AC498" s="76"/>
      <c r="AD498" s="97"/>
      <c r="AE498" s="76"/>
      <c r="AF498" s="97">
        <v>1</v>
      </c>
      <c r="AG498" s="97">
        <v>1</v>
      </c>
      <c r="AH498" s="73"/>
      <c r="AI498" s="57"/>
      <c r="AJ498" s="45"/>
      <c r="AK498" s="45"/>
      <c r="AL498" s="45"/>
    </row>
    <row r="499" spans="1:38" outlineLevel="3" x14ac:dyDescent="0.25">
      <c r="A499" s="45"/>
      <c r="B499" s="54"/>
      <c r="C499" s="47">
        <f t="shared" si="84"/>
        <v>3</v>
      </c>
      <c r="D499" s="73"/>
      <c r="E499" s="70"/>
      <c r="F499" s="70" t="s">
        <v>1270</v>
      </c>
      <c r="G499" s="73"/>
      <c r="H499" s="76" t="s">
        <v>2742</v>
      </c>
      <c r="I499" s="96" t="s">
        <v>573</v>
      </c>
      <c r="J499" s="96" t="s">
        <v>1229</v>
      </c>
      <c r="K499" s="76"/>
      <c r="L499" s="76"/>
      <c r="M499" s="76"/>
      <c r="N499" s="76"/>
      <c r="O499" s="76"/>
      <c r="P499" s="76"/>
      <c r="Q499" s="76"/>
      <c r="R499" s="76"/>
      <c r="S499" s="76"/>
      <c r="T499" s="76"/>
      <c r="U499" s="272">
        <v>0</v>
      </c>
      <c r="V499" s="272">
        <v>0</v>
      </c>
      <c r="W499" s="272">
        <v>0</v>
      </c>
      <c r="X499" s="263">
        <f t="shared" ref="X499:Y499" si="91">Y499</f>
        <v>0</v>
      </c>
      <c r="Y499" s="263">
        <f t="shared" si="91"/>
        <v>0</v>
      </c>
      <c r="Z499" s="97">
        <v>0</v>
      </c>
      <c r="AA499" s="263">
        <f t="shared" si="88"/>
        <v>0</v>
      </c>
      <c r="AB499" s="263">
        <f t="shared" si="88"/>
        <v>0</v>
      </c>
      <c r="AC499" s="76"/>
      <c r="AD499" s="97"/>
      <c r="AE499" s="76"/>
      <c r="AF499" s="97">
        <v>1</v>
      </c>
      <c r="AG499" s="97">
        <v>1</v>
      </c>
      <c r="AH499" s="73"/>
      <c r="AI499" s="57"/>
      <c r="AJ499" s="45"/>
      <c r="AK499" s="45"/>
      <c r="AL499" s="45"/>
    </row>
    <row r="500" spans="1:38" outlineLevel="3" x14ac:dyDescent="0.25">
      <c r="A500" s="45"/>
      <c r="B500" s="54"/>
      <c r="C500" s="47">
        <f t="shared" si="84"/>
        <v>3</v>
      </c>
      <c r="D500" s="73"/>
      <c r="E500" s="70"/>
      <c r="F500" s="70" t="s">
        <v>1271</v>
      </c>
      <c r="G500" s="73"/>
      <c r="H500" s="76" t="s">
        <v>2743</v>
      </c>
      <c r="I500" s="96" t="s">
        <v>573</v>
      </c>
      <c r="J500" s="96" t="s">
        <v>1229</v>
      </c>
      <c r="K500" s="76"/>
      <c r="L500" s="76"/>
      <c r="M500" s="76"/>
      <c r="N500" s="76"/>
      <c r="O500" s="76"/>
      <c r="P500" s="76"/>
      <c r="Q500" s="76"/>
      <c r="R500" s="76"/>
      <c r="S500" s="76"/>
      <c r="T500" s="76"/>
      <c r="U500" s="272">
        <v>0</v>
      </c>
      <c r="V500" s="272">
        <v>0</v>
      </c>
      <c r="W500" s="272">
        <v>0</v>
      </c>
      <c r="X500" s="263">
        <f t="shared" ref="X500:Y500" si="92">Y500</f>
        <v>0</v>
      </c>
      <c r="Y500" s="263">
        <f t="shared" si="92"/>
        <v>0</v>
      </c>
      <c r="Z500" s="97">
        <v>0</v>
      </c>
      <c r="AA500" s="263">
        <f t="shared" si="88"/>
        <v>0</v>
      </c>
      <c r="AB500" s="263">
        <f t="shared" si="88"/>
        <v>0</v>
      </c>
      <c r="AC500" s="76"/>
      <c r="AD500" s="97"/>
      <c r="AE500" s="76"/>
      <c r="AF500" s="97">
        <v>1</v>
      </c>
      <c r="AG500" s="97">
        <v>1</v>
      </c>
      <c r="AH500" s="73"/>
      <c r="AI500" s="57"/>
      <c r="AJ500" s="45"/>
      <c r="AK500" s="45"/>
      <c r="AL500" s="45"/>
    </row>
    <row r="501" spans="1:38" outlineLevel="3" x14ac:dyDescent="0.25">
      <c r="A501" s="45"/>
      <c r="B501" s="54"/>
      <c r="C501" s="47">
        <f t="shared" si="84"/>
        <v>3</v>
      </c>
      <c r="D501" s="73"/>
      <c r="E501" s="70"/>
      <c r="F501" s="70" t="s">
        <v>1272</v>
      </c>
      <c r="G501" s="73"/>
      <c r="H501" s="76" t="s">
        <v>2744</v>
      </c>
      <c r="I501" s="96" t="s">
        <v>573</v>
      </c>
      <c r="J501" s="96" t="s">
        <v>1229</v>
      </c>
      <c r="K501" s="76"/>
      <c r="L501" s="76"/>
      <c r="M501" s="76"/>
      <c r="N501" s="76"/>
      <c r="O501" s="76"/>
      <c r="P501" s="76"/>
      <c r="Q501" s="76"/>
      <c r="R501" s="76"/>
      <c r="S501" s="76"/>
      <c r="T501" s="76"/>
      <c r="U501" s="272">
        <v>0</v>
      </c>
      <c r="V501" s="272">
        <v>0</v>
      </c>
      <c r="W501" s="272">
        <v>0</v>
      </c>
      <c r="X501" s="263">
        <f t="shared" ref="X501:Y501" si="93">Y501</f>
        <v>0</v>
      </c>
      <c r="Y501" s="263">
        <f t="shared" si="93"/>
        <v>0</v>
      </c>
      <c r="Z501" s="97">
        <v>0</v>
      </c>
      <c r="AA501" s="263">
        <f t="shared" si="88"/>
        <v>0</v>
      </c>
      <c r="AB501" s="263">
        <f t="shared" si="88"/>
        <v>0</v>
      </c>
      <c r="AC501" s="76"/>
      <c r="AD501" s="97"/>
      <c r="AE501" s="76"/>
      <c r="AF501" s="97">
        <v>1</v>
      </c>
      <c r="AG501" s="97">
        <v>1</v>
      </c>
      <c r="AH501" s="73"/>
      <c r="AI501" s="57"/>
      <c r="AJ501" s="45"/>
      <c r="AK501" s="45"/>
      <c r="AL501" s="45"/>
    </row>
    <row r="502" spans="1:38" outlineLevel="3" x14ac:dyDescent="0.25">
      <c r="A502" s="45"/>
      <c r="B502" s="54"/>
      <c r="C502" s="47">
        <f t="shared" si="84"/>
        <v>3</v>
      </c>
      <c r="D502" s="73"/>
      <c r="E502" s="70"/>
      <c r="F502" s="70" t="s">
        <v>1273</v>
      </c>
      <c r="G502" s="73"/>
      <c r="H502" s="76" t="s">
        <v>2745</v>
      </c>
      <c r="I502" s="96" t="s">
        <v>573</v>
      </c>
      <c r="J502" s="96" t="s">
        <v>1229</v>
      </c>
      <c r="K502" s="76"/>
      <c r="L502" s="76"/>
      <c r="M502" s="76"/>
      <c r="N502" s="76"/>
      <c r="O502" s="76"/>
      <c r="P502" s="76"/>
      <c r="Q502" s="76"/>
      <c r="R502" s="76"/>
      <c r="S502" s="76"/>
      <c r="T502" s="76"/>
      <c r="U502" s="272">
        <v>0</v>
      </c>
      <c r="V502" s="272">
        <v>0</v>
      </c>
      <c r="W502" s="272">
        <v>0</v>
      </c>
      <c r="X502" s="263">
        <f t="shared" ref="X502:Y502" si="94">Y502</f>
        <v>-0.2</v>
      </c>
      <c r="Y502" s="263">
        <f t="shared" si="94"/>
        <v>-0.2</v>
      </c>
      <c r="Z502" s="97">
        <f>Z496</f>
        <v>-0.2</v>
      </c>
      <c r="AA502" s="263">
        <f t="shared" si="88"/>
        <v>-0.2</v>
      </c>
      <c r="AB502" s="263">
        <f t="shared" si="88"/>
        <v>-0.2</v>
      </c>
      <c r="AC502" s="76"/>
      <c r="AD502" s="97"/>
      <c r="AE502" s="76"/>
      <c r="AF502" s="97">
        <v>1</v>
      </c>
      <c r="AG502" s="97">
        <v>1</v>
      </c>
      <c r="AH502" s="73"/>
      <c r="AI502" s="57"/>
      <c r="AJ502" s="45"/>
      <c r="AK502" s="45"/>
      <c r="AL502" s="45"/>
    </row>
    <row r="503" spans="1:38" outlineLevel="2" x14ac:dyDescent="0.25">
      <c r="A503" s="45"/>
      <c r="B503" s="54"/>
      <c r="C503" s="47">
        <f t="shared" si="84"/>
        <v>3</v>
      </c>
      <c r="D503" s="73"/>
      <c r="E503" s="70"/>
      <c r="F503" s="70" t="s">
        <v>1274</v>
      </c>
      <c r="G503" s="73"/>
      <c r="H503" s="76" t="s">
        <v>1275</v>
      </c>
      <c r="I503" s="96" t="s">
        <v>573</v>
      </c>
      <c r="J503" s="96" t="s">
        <v>1229</v>
      </c>
      <c r="K503" s="76"/>
      <c r="L503" s="76"/>
      <c r="M503" s="76"/>
      <c r="N503" s="76"/>
      <c r="O503" s="76"/>
      <c r="P503" s="76"/>
      <c r="Q503" s="76"/>
      <c r="R503" s="76"/>
      <c r="S503" s="76"/>
      <c r="T503" s="76"/>
      <c r="U503" s="272">
        <v>0</v>
      </c>
      <c r="V503" s="272">
        <v>0</v>
      </c>
      <c r="W503" s="272">
        <v>0</v>
      </c>
      <c r="X503" s="263">
        <f t="shared" si="88"/>
        <v>0</v>
      </c>
      <c r="Y503" s="263">
        <f t="shared" si="88"/>
        <v>0</v>
      </c>
      <c r="Z503" s="263">
        <f t="shared" si="88"/>
        <v>0</v>
      </c>
      <c r="AA503" s="263">
        <f t="shared" si="88"/>
        <v>0</v>
      </c>
      <c r="AB503" s="263">
        <f t="shared" si="88"/>
        <v>0</v>
      </c>
      <c r="AC503" s="76"/>
      <c r="AD503" s="97"/>
      <c r="AE503" s="76"/>
      <c r="AF503" s="97">
        <v>1</v>
      </c>
      <c r="AG503" s="97">
        <v>1</v>
      </c>
      <c r="AH503" s="73"/>
      <c r="AI503" s="57"/>
      <c r="AJ503" s="45"/>
      <c r="AK503" s="45"/>
      <c r="AL503" s="45"/>
    </row>
    <row r="504" spans="1:38" outlineLevel="2" x14ac:dyDescent="0.25">
      <c r="A504" s="45"/>
      <c r="B504" s="54"/>
      <c r="C504" s="47">
        <f t="shared" si="84"/>
        <v>3</v>
      </c>
      <c r="D504" s="73"/>
      <c r="E504" s="70"/>
      <c r="F504" s="70" t="s">
        <v>1276</v>
      </c>
      <c r="G504" s="73"/>
      <c r="H504" s="76" t="s">
        <v>2746</v>
      </c>
      <c r="I504" s="96" t="s">
        <v>573</v>
      </c>
      <c r="J504" s="96" t="s">
        <v>1229</v>
      </c>
      <c r="K504" s="76"/>
      <c r="L504" s="76"/>
      <c r="M504" s="76"/>
      <c r="N504" s="76"/>
      <c r="O504" s="76"/>
      <c r="P504" s="76"/>
      <c r="Q504" s="76"/>
      <c r="R504" s="76"/>
      <c r="S504" s="76"/>
      <c r="T504" s="76"/>
      <c r="U504" s="272">
        <v>0</v>
      </c>
      <c r="V504" s="272">
        <v>0</v>
      </c>
      <c r="W504" s="272">
        <v>0</v>
      </c>
      <c r="X504" s="263">
        <f t="shared" si="88"/>
        <v>0</v>
      </c>
      <c r="Y504" s="263">
        <f t="shared" si="88"/>
        <v>0</v>
      </c>
      <c r="Z504" s="263">
        <f t="shared" si="88"/>
        <v>0</v>
      </c>
      <c r="AA504" s="263">
        <f t="shared" si="88"/>
        <v>0</v>
      </c>
      <c r="AB504" s="263">
        <f t="shared" si="88"/>
        <v>0</v>
      </c>
      <c r="AC504" s="76"/>
      <c r="AD504" s="97"/>
      <c r="AE504" s="76"/>
      <c r="AF504" s="97">
        <v>1</v>
      </c>
      <c r="AG504" s="97">
        <v>1</v>
      </c>
      <c r="AH504" s="73"/>
      <c r="AI504" s="57"/>
      <c r="AJ504" s="45"/>
      <c r="AK504" s="45"/>
      <c r="AL504" s="45"/>
    </row>
    <row r="505" spans="1:38" outlineLevel="2" x14ac:dyDescent="0.25">
      <c r="A505" s="45"/>
      <c r="B505" s="54"/>
      <c r="C505" s="47">
        <f t="shared" si="84"/>
        <v>3</v>
      </c>
      <c r="D505" s="73"/>
      <c r="E505" s="70"/>
      <c r="F505" s="70" t="s">
        <v>1277</v>
      </c>
      <c r="G505" s="73"/>
      <c r="H505" s="76" t="s">
        <v>2747</v>
      </c>
      <c r="I505" s="96" t="s">
        <v>573</v>
      </c>
      <c r="J505" s="96" t="s">
        <v>1229</v>
      </c>
      <c r="K505" s="76"/>
      <c r="L505" s="76"/>
      <c r="M505" s="76"/>
      <c r="N505" s="76"/>
      <c r="O505" s="76"/>
      <c r="P505" s="76"/>
      <c r="Q505" s="76"/>
      <c r="R505" s="76"/>
      <c r="S505" s="76"/>
      <c r="T505" s="76"/>
      <c r="U505" s="272">
        <v>0</v>
      </c>
      <c r="V505" s="272">
        <v>0</v>
      </c>
      <c r="W505" s="272">
        <v>0</v>
      </c>
      <c r="X505" s="263">
        <f t="shared" si="88"/>
        <v>0</v>
      </c>
      <c r="Y505" s="263">
        <f t="shared" si="88"/>
        <v>0</v>
      </c>
      <c r="Z505" s="263">
        <f t="shared" si="88"/>
        <v>0</v>
      </c>
      <c r="AA505" s="263">
        <f t="shared" si="88"/>
        <v>0</v>
      </c>
      <c r="AB505" s="263">
        <f t="shared" si="88"/>
        <v>0</v>
      </c>
      <c r="AC505" s="76"/>
      <c r="AD505" s="97"/>
      <c r="AE505" s="76"/>
      <c r="AF505" s="97">
        <v>1</v>
      </c>
      <c r="AG505" s="97">
        <v>1</v>
      </c>
      <c r="AH505" s="73"/>
      <c r="AI505" s="57"/>
      <c r="AJ505" s="45"/>
      <c r="AK505" s="45"/>
      <c r="AL505" s="45"/>
    </row>
    <row r="506" spans="1:38" outlineLevel="3" x14ac:dyDescent="0.25">
      <c r="A506" s="45"/>
      <c r="B506" s="54"/>
      <c r="C506" s="47">
        <f t="shared" si="84"/>
        <v>3</v>
      </c>
      <c r="D506" s="73"/>
      <c r="E506" s="70"/>
      <c r="F506" s="70" t="s">
        <v>1278</v>
      </c>
      <c r="G506" s="73"/>
      <c r="H506" s="76" t="s">
        <v>2748</v>
      </c>
      <c r="I506" s="96" t="s">
        <v>573</v>
      </c>
      <c r="J506" s="96" t="s">
        <v>1229</v>
      </c>
      <c r="K506" s="76"/>
      <c r="L506" s="76"/>
      <c r="M506" s="76"/>
      <c r="N506" s="76"/>
      <c r="O506" s="76"/>
      <c r="P506" s="76"/>
      <c r="Q506" s="76"/>
      <c r="R506" s="76"/>
      <c r="S506" s="76"/>
      <c r="T506" s="76"/>
      <c r="U506" s="272">
        <v>0</v>
      </c>
      <c r="V506" s="272">
        <v>0</v>
      </c>
      <c r="W506" s="272">
        <v>0</v>
      </c>
      <c r="X506" s="263">
        <f t="shared" si="88"/>
        <v>0</v>
      </c>
      <c r="Y506" s="263">
        <f t="shared" si="88"/>
        <v>0</v>
      </c>
      <c r="Z506" s="263">
        <f t="shared" si="88"/>
        <v>0</v>
      </c>
      <c r="AA506" s="263">
        <f t="shared" si="88"/>
        <v>0</v>
      </c>
      <c r="AB506" s="263">
        <f t="shared" si="88"/>
        <v>0</v>
      </c>
      <c r="AC506" s="76"/>
      <c r="AD506" s="97"/>
      <c r="AE506" s="76"/>
      <c r="AF506" s="97">
        <v>1</v>
      </c>
      <c r="AG506" s="97">
        <v>1</v>
      </c>
      <c r="AH506" s="73"/>
      <c r="AI506" s="57"/>
      <c r="AJ506" s="45"/>
      <c r="AK506" s="45"/>
      <c r="AL506" s="45"/>
    </row>
    <row r="507" spans="1:38" outlineLevel="3" x14ac:dyDescent="0.25">
      <c r="A507" s="45"/>
      <c r="B507" s="54"/>
      <c r="C507" s="47">
        <f t="shared" si="84"/>
        <v>3</v>
      </c>
      <c r="D507" s="73"/>
      <c r="E507" s="70"/>
      <c r="F507" s="70" t="s">
        <v>1279</v>
      </c>
      <c r="G507" s="73"/>
      <c r="H507" s="76" t="s">
        <v>2749</v>
      </c>
      <c r="I507" s="96" t="s">
        <v>573</v>
      </c>
      <c r="J507" s="96" t="s">
        <v>1229</v>
      </c>
      <c r="K507" s="76"/>
      <c r="L507" s="76"/>
      <c r="M507" s="76"/>
      <c r="N507" s="76"/>
      <c r="O507" s="76"/>
      <c r="P507" s="76"/>
      <c r="Q507" s="76"/>
      <c r="R507" s="76"/>
      <c r="S507" s="76"/>
      <c r="T507" s="76"/>
      <c r="U507" s="272">
        <v>0</v>
      </c>
      <c r="V507" s="272">
        <v>0</v>
      </c>
      <c r="W507" s="272">
        <v>0</v>
      </c>
      <c r="X507" s="263">
        <f t="shared" si="88"/>
        <v>0</v>
      </c>
      <c r="Y507" s="263">
        <f t="shared" si="88"/>
        <v>0</v>
      </c>
      <c r="Z507" s="263">
        <f t="shared" si="88"/>
        <v>0</v>
      </c>
      <c r="AA507" s="263">
        <f t="shared" si="88"/>
        <v>0</v>
      </c>
      <c r="AB507" s="263">
        <f t="shared" si="88"/>
        <v>0</v>
      </c>
      <c r="AC507" s="76"/>
      <c r="AD507" s="97"/>
      <c r="AE507" s="76"/>
      <c r="AF507" s="97">
        <v>1</v>
      </c>
      <c r="AG507" s="97">
        <v>1</v>
      </c>
      <c r="AH507" s="73"/>
      <c r="AI507" s="57"/>
      <c r="AJ507" s="45"/>
      <c r="AK507" s="45"/>
      <c r="AL507" s="45"/>
    </row>
    <row r="508" spans="1:38" outlineLevel="3" x14ac:dyDescent="0.25">
      <c r="A508" s="45"/>
      <c r="B508" s="54"/>
      <c r="C508" s="47">
        <f t="shared" si="84"/>
        <v>3</v>
      </c>
      <c r="D508" s="73"/>
      <c r="E508" s="70"/>
      <c r="F508" s="70" t="s">
        <v>1280</v>
      </c>
      <c r="G508" s="73"/>
      <c r="H508" s="76" t="s">
        <v>2750</v>
      </c>
      <c r="I508" s="96" t="s">
        <v>573</v>
      </c>
      <c r="J508" s="96" t="s">
        <v>1229</v>
      </c>
      <c r="K508" s="76"/>
      <c r="L508" s="76"/>
      <c r="M508" s="76"/>
      <c r="N508" s="76"/>
      <c r="O508" s="76"/>
      <c r="P508" s="76"/>
      <c r="Q508" s="76"/>
      <c r="R508" s="76"/>
      <c r="S508" s="76"/>
      <c r="T508" s="76"/>
      <c r="U508" s="272">
        <v>0</v>
      </c>
      <c r="V508" s="272">
        <v>0</v>
      </c>
      <c r="W508" s="272">
        <v>0</v>
      </c>
      <c r="X508" s="263">
        <f t="shared" si="88"/>
        <v>0</v>
      </c>
      <c r="Y508" s="263">
        <f t="shared" si="88"/>
        <v>0</v>
      </c>
      <c r="Z508" s="263">
        <f t="shared" si="88"/>
        <v>0</v>
      </c>
      <c r="AA508" s="263">
        <f t="shared" si="88"/>
        <v>0</v>
      </c>
      <c r="AB508" s="263">
        <f t="shared" si="88"/>
        <v>0</v>
      </c>
      <c r="AC508" s="76"/>
      <c r="AD508" s="97"/>
      <c r="AE508" s="76"/>
      <c r="AF508" s="97">
        <v>1</v>
      </c>
      <c r="AG508" s="97">
        <v>1</v>
      </c>
      <c r="AH508" s="73"/>
      <c r="AI508" s="57"/>
      <c r="AJ508" s="45"/>
      <c r="AK508" s="45"/>
      <c r="AL508" s="45"/>
    </row>
    <row r="509" spans="1:38" outlineLevel="3" x14ac:dyDescent="0.25">
      <c r="A509" s="45"/>
      <c r="B509" s="54"/>
      <c r="C509" s="47">
        <f t="shared" si="84"/>
        <v>3</v>
      </c>
      <c r="D509" s="73"/>
      <c r="E509" s="70"/>
      <c r="F509" s="70" t="s">
        <v>1281</v>
      </c>
      <c r="G509" s="73"/>
      <c r="H509" s="76" t="s">
        <v>2751</v>
      </c>
      <c r="I509" s="96" t="s">
        <v>573</v>
      </c>
      <c r="J509" s="96" t="s">
        <v>1229</v>
      </c>
      <c r="K509" s="76"/>
      <c r="L509" s="76"/>
      <c r="M509" s="76"/>
      <c r="N509" s="76"/>
      <c r="O509" s="76"/>
      <c r="P509" s="76"/>
      <c r="Q509" s="76"/>
      <c r="R509" s="76"/>
      <c r="S509" s="76"/>
      <c r="T509" s="76"/>
      <c r="U509" s="272">
        <v>0</v>
      </c>
      <c r="V509" s="272">
        <v>0</v>
      </c>
      <c r="W509" s="272">
        <v>0</v>
      </c>
      <c r="X509" s="263">
        <f t="shared" si="88"/>
        <v>0</v>
      </c>
      <c r="Y509" s="263">
        <f t="shared" si="88"/>
        <v>0</v>
      </c>
      <c r="Z509" s="263">
        <f t="shared" si="88"/>
        <v>0</v>
      </c>
      <c r="AA509" s="263">
        <f t="shared" si="88"/>
        <v>0</v>
      </c>
      <c r="AB509" s="263">
        <f t="shared" si="88"/>
        <v>0</v>
      </c>
      <c r="AC509" s="76"/>
      <c r="AD509" s="97"/>
      <c r="AE509" s="76"/>
      <c r="AF509" s="97">
        <v>1</v>
      </c>
      <c r="AG509" s="97">
        <v>1</v>
      </c>
      <c r="AH509" s="73"/>
      <c r="AI509" s="57"/>
      <c r="AJ509" s="45"/>
      <c r="AK509" s="45"/>
      <c r="AL509" s="45"/>
    </row>
    <row r="510" spans="1:38" outlineLevel="3" x14ac:dyDescent="0.25">
      <c r="A510" s="45"/>
      <c r="B510" s="54"/>
      <c r="C510" s="47">
        <f t="shared" si="84"/>
        <v>3</v>
      </c>
      <c r="D510" s="73"/>
      <c r="E510" s="70"/>
      <c r="F510" s="70" t="s">
        <v>1282</v>
      </c>
      <c r="G510" s="73"/>
      <c r="H510" s="76" t="s">
        <v>2752</v>
      </c>
      <c r="I510" s="96" t="s">
        <v>573</v>
      </c>
      <c r="J510" s="96" t="s">
        <v>1229</v>
      </c>
      <c r="K510" s="76"/>
      <c r="L510" s="76"/>
      <c r="M510" s="76"/>
      <c r="N510" s="76"/>
      <c r="O510" s="76"/>
      <c r="P510" s="76"/>
      <c r="Q510" s="76"/>
      <c r="R510" s="76"/>
      <c r="S510" s="76"/>
      <c r="T510" s="76"/>
      <c r="U510" s="272">
        <v>0</v>
      </c>
      <c r="V510" s="272">
        <v>0</v>
      </c>
      <c r="W510" s="272">
        <v>0</v>
      </c>
      <c r="X510" s="263">
        <f t="shared" si="88"/>
        <v>0</v>
      </c>
      <c r="Y510" s="263">
        <f t="shared" si="88"/>
        <v>0</v>
      </c>
      <c r="Z510" s="263">
        <f t="shared" si="88"/>
        <v>0</v>
      </c>
      <c r="AA510" s="263">
        <f t="shared" si="88"/>
        <v>0</v>
      </c>
      <c r="AB510" s="263">
        <f t="shared" si="88"/>
        <v>0</v>
      </c>
      <c r="AC510" s="76"/>
      <c r="AD510" s="97"/>
      <c r="AE510" s="76"/>
      <c r="AF510" s="97">
        <v>1</v>
      </c>
      <c r="AG510" s="97">
        <v>1</v>
      </c>
      <c r="AH510" s="73"/>
      <c r="AI510" s="57"/>
      <c r="AJ510" s="45"/>
      <c r="AK510" s="45"/>
      <c r="AL510" s="45"/>
    </row>
    <row r="511" spans="1:38" outlineLevel="2" x14ac:dyDescent="0.25">
      <c r="A511" s="45"/>
      <c r="B511" s="54"/>
      <c r="C511" s="47">
        <f t="shared" si="84"/>
        <v>3</v>
      </c>
      <c r="D511" s="73"/>
      <c r="E511" s="70"/>
      <c r="F511" s="70" t="s">
        <v>1283</v>
      </c>
      <c r="G511" s="73"/>
      <c r="H511" s="76" t="s">
        <v>1284</v>
      </c>
      <c r="I511" s="96" t="s">
        <v>573</v>
      </c>
      <c r="J511" s="96" t="s">
        <v>1229</v>
      </c>
      <c r="K511" s="76"/>
      <c r="L511" s="76"/>
      <c r="M511" s="76"/>
      <c r="N511" s="76"/>
      <c r="O511" s="76"/>
      <c r="P511" s="76"/>
      <c r="Q511" s="76"/>
      <c r="R511" s="76"/>
      <c r="S511" s="76"/>
      <c r="T511" s="76"/>
      <c r="U511" s="272">
        <v>0</v>
      </c>
      <c r="V511" s="272">
        <v>0</v>
      </c>
      <c r="W511" s="272">
        <v>0</v>
      </c>
      <c r="X511" s="263">
        <f t="shared" si="88"/>
        <v>0</v>
      </c>
      <c r="Y511" s="263">
        <f t="shared" si="88"/>
        <v>0</v>
      </c>
      <c r="Z511" s="263">
        <f t="shared" si="88"/>
        <v>0</v>
      </c>
      <c r="AA511" s="263">
        <f t="shared" si="88"/>
        <v>0</v>
      </c>
      <c r="AB511" s="263">
        <f t="shared" si="88"/>
        <v>0</v>
      </c>
      <c r="AC511" s="76"/>
      <c r="AD511" s="97"/>
      <c r="AE511" s="76"/>
      <c r="AF511" s="97">
        <v>1</v>
      </c>
      <c r="AG511" s="97">
        <v>1</v>
      </c>
      <c r="AH511" s="73"/>
      <c r="AI511" s="57"/>
      <c r="AJ511" s="45"/>
      <c r="AK511" s="45"/>
      <c r="AL511" s="45"/>
    </row>
    <row r="512" spans="1:38" outlineLevel="2" x14ac:dyDescent="0.25">
      <c r="A512" s="45"/>
      <c r="B512" s="54"/>
      <c r="C512" s="47">
        <f t="shared" si="84"/>
        <v>3</v>
      </c>
      <c r="D512" s="73"/>
      <c r="E512" s="70"/>
      <c r="F512" s="70" t="s">
        <v>1285</v>
      </c>
      <c r="G512" s="73"/>
      <c r="H512" s="76" t="s">
        <v>2753</v>
      </c>
      <c r="I512" s="96" t="s">
        <v>573</v>
      </c>
      <c r="J512" s="96" t="s">
        <v>1229</v>
      </c>
      <c r="K512" s="76"/>
      <c r="L512" s="76"/>
      <c r="M512" s="76"/>
      <c r="N512" s="76"/>
      <c r="O512" s="76"/>
      <c r="P512" s="76"/>
      <c r="Q512" s="76"/>
      <c r="R512" s="76"/>
      <c r="S512" s="76"/>
      <c r="T512" s="76"/>
      <c r="U512" s="272">
        <v>0</v>
      </c>
      <c r="V512" s="272">
        <v>0</v>
      </c>
      <c r="W512" s="272">
        <v>0</v>
      </c>
      <c r="X512" s="263">
        <f t="shared" si="88"/>
        <v>0</v>
      </c>
      <c r="Y512" s="263">
        <f t="shared" si="88"/>
        <v>0</v>
      </c>
      <c r="Z512" s="263">
        <f t="shared" si="88"/>
        <v>0</v>
      </c>
      <c r="AA512" s="263">
        <f t="shared" si="88"/>
        <v>0</v>
      </c>
      <c r="AB512" s="263">
        <f t="shared" si="88"/>
        <v>0</v>
      </c>
      <c r="AC512" s="76"/>
      <c r="AD512" s="97"/>
      <c r="AE512" s="76"/>
      <c r="AF512" s="97">
        <v>1</v>
      </c>
      <c r="AG512" s="97">
        <v>1</v>
      </c>
      <c r="AH512" s="73"/>
      <c r="AI512" s="57"/>
      <c r="AJ512" s="45"/>
      <c r="AK512" s="45"/>
      <c r="AL512" s="45"/>
    </row>
    <row r="513" spans="1:38" outlineLevel="2" x14ac:dyDescent="0.25">
      <c r="A513" s="45"/>
      <c r="B513" s="54"/>
      <c r="C513" s="47">
        <f t="shared" si="84"/>
        <v>3</v>
      </c>
      <c r="D513" s="73"/>
      <c r="E513" s="70"/>
      <c r="F513" s="70" t="s">
        <v>1286</v>
      </c>
      <c r="G513" s="73"/>
      <c r="H513" s="76" t="s">
        <v>2754</v>
      </c>
      <c r="I513" s="96" t="s">
        <v>573</v>
      </c>
      <c r="J513" s="96" t="s">
        <v>1229</v>
      </c>
      <c r="K513" s="76"/>
      <c r="L513" s="76"/>
      <c r="M513" s="76"/>
      <c r="N513" s="76"/>
      <c r="O513" s="76"/>
      <c r="P513" s="76"/>
      <c r="Q513" s="76"/>
      <c r="R513" s="76"/>
      <c r="S513" s="76"/>
      <c r="T513" s="76"/>
      <c r="U513" s="272">
        <v>0</v>
      </c>
      <c r="V513" s="272">
        <v>0</v>
      </c>
      <c r="W513" s="272">
        <v>0</v>
      </c>
      <c r="X513" s="263">
        <f t="shared" si="88"/>
        <v>0</v>
      </c>
      <c r="Y513" s="263">
        <f t="shared" si="88"/>
        <v>0</v>
      </c>
      <c r="Z513" s="263">
        <f t="shared" si="88"/>
        <v>0</v>
      </c>
      <c r="AA513" s="263">
        <f t="shared" si="88"/>
        <v>0</v>
      </c>
      <c r="AB513" s="263">
        <f t="shared" si="88"/>
        <v>0</v>
      </c>
      <c r="AC513" s="76"/>
      <c r="AD513" s="97"/>
      <c r="AE513" s="76"/>
      <c r="AF513" s="97">
        <v>1</v>
      </c>
      <c r="AG513" s="97">
        <v>1</v>
      </c>
      <c r="AH513" s="73"/>
      <c r="AI513" s="57"/>
      <c r="AJ513" s="45"/>
      <c r="AK513" s="45"/>
      <c r="AL513" s="45"/>
    </row>
    <row r="514" spans="1:38" outlineLevel="3" x14ac:dyDescent="0.25">
      <c r="A514" s="45"/>
      <c r="B514" s="54"/>
      <c r="C514" s="47">
        <f t="shared" si="84"/>
        <v>3</v>
      </c>
      <c r="D514" s="73"/>
      <c r="E514" s="70"/>
      <c r="F514" s="70" t="s">
        <v>1287</v>
      </c>
      <c r="G514" s="73"/>
      <c r="H514" s="76" t="s">
        <v>2755</v>
      </c>
      <c r="I514" s="96" t="s">
        <v>573</v>
      </c>
      <c r="J514" s="96" t="s">
        <v>1229</v>
      </c>
      <c r="K514" s="76"/>
      <c r="L514" s="76"/>
      <c r="M514" s="76"/>
      <c r="N514" s="76"/>
      <c r="O514" s="76"/>
      <c r="P514" s="76"/>
      <c r="Q514" s="76"/>
      <c r="R514" s="76"/>
      <c r="S514" s="76"/>
      <c r="T514" s="76"/>
      <c r="U514" s="272">
        <v>0</v>
      </c>
      <c r="V514" s="272">
        <v>0</v>
      </c>
      <c r="W514" s="272">
        <v>0</v>
      </c>
      <c r="X514" s="263">
        <f t="shared" si="88"/>
        <v>0</v>
      </c>
      <c r="Y514" s="263">
        <f t="shared" si="88"/>
        <v>0</v>
      </c>
      <c r="Z514" s="263">
        <f t="shared" si="88"/>
        <v>0</v>
      </c>
      <c r="AA514" s="263">
        <f t="shared" si="88"/>
        <v>0</v>
      </c>
      <c r="AB514" s="263">
        <f t="shared" si="88"/>
        <v>0</v>
      </c>
      <c r="AC514" s="76"/>
      <c r="AD514" s="97"/>
      <c r="AE514" s="76"/>
      <c r="AF514" s="97">
        <v>1</v>
      </c>
      <c r="AG514" s="97">
        <v>1</v>
      </c>
      <c r="AH514" s="73"/>
      <c r="AI514" s="57"/>
      <c r="AJ514" s="45"/>
      <c r="AK514" s="45"/>
      <c r="AL514" s="45"/>
    </row>
    <row r="515" spans="1:38" outlineLevel="3" x14ac:dyDescent="0.25">
      <c r="A515" s="45"/>
      <c r="B515" s="54"/>
      <c r="C515" s="47">
        <f t="shared" si="84"/>
        <v>3</v>
      </c>
      <c r="D515" s="73"/>
      <c r="E515" s="70"/>
      <c r="F515" s="70" t="s">
        <v>1288</v>
      </c>
      <c r="G515" s="73"/>
      <c r="H515" s="76" t="s">
        <v>2756</v>
      </c>
      <c r="I515" s="96" t="s">
        <v>573</v>
      </c>
      <c r="J515" s="96" t="s">
        <v>1229</v>
      </c>
      <c r="K515" s="76"/>
      <c r="L515" s="76"/>
      <c r="M515" s="76"/>
      <c r="N515" s="76"/>
      <c r="O515" s="76"/>
      <c r="P515" s="76"/>
      <c r="Q515" s="76"/>
      <c r="R515" s="76"/>
      <c r="S515" s="76"/>
      <c r="T515" s="76"/>
      <c r="U515" s="272">
        <v>0</v>
      </c>
      <c r="V515" s="272">
        <v>0</v>
      </c>
      <c r="W515" s="272">
        <v>0</v>
      </c>
      <c r="X515" s="263">
        <f t="shared" si="88"/>
        <v>0</v>
      </c>
      <c r="Y515" s="263">
        <f t="shared" si="88"/>
        <v>0</v>
      </c>
      <c r="Z515" s="263">
        <f t="shared" si="88"/>
        <v>0</v>
      </c>
      <c r="AA515" s="263">
        <f t="shared" si="88"/>
        <v>0</v>
      </c>
      <c r="AB515" s="263">
        <f t="shared" si="88"/>
        <v>0</v>
      </c>
      <c r="AC515" s="76"/>
      <c r="AD515" s="97"/>
      <c r="AE515" s="76"/>
      <c r="AF515" s="97">
        <v>1</v>
      </c>
      <c r="AG515" s="97">
        <v>1</v>
      </c>
      <c r="AH515" s="73"/>
      <c r="AI515" s="57"/>
      <c r="AJ515" s="45"/>
      <c r="AK515" s="45"/>
      <c r="AL515" s="45"/>
    </row>
    <row r="516" spans="1:38" outlineLevel="3" x14ac:dyDescent="0.25">
      <c r="A516" s="45"/>
      <c r="B516" s="54"/>
      <c r="C516" s="47">
        <f t="shared" si="84"/>
        <v>3</v>
      </c>
      <c r="D516" s="73"/>
      <c r="E516" s="70"/>
      <c r="F516" s="70" t="s">
        <v>1289</v>
      </c>
      <c r="G516" s="73"/>
      <c r="H516" s="76" t="s">
        <v>2757</v>
      </c>
      <c r="I516" s="96" t="s">
        <v>573</v>
      </c>
      <c r="J516" s="96" t="s">
        <v>1229</v>
      </c>
      <c r="K516" s="76"/>
      <c r="L516" s="76"/>
      <c r="M516" s="76"/>
      <c r="N516" s="76"/>
      <c r="O516" s="76"/>
      <c r="P516" s="76"/>
      <c r="Q516" s="76"/>
      <c r="R516" s="76"/>
      <c r="S516" s="76"/>
      <c r="T516" s="76"/>
      <c r="U516" s="272">
        <v>0</v>
      </c>
      <c r="V516" s="272">
        <v>0</v>
      </c>
      <c r="W516" s="272">
        <v>0</v>
      </c>
      <c r="X516" s="263">
        <f t="shared" si="88"/>
        <v>0</v>
      </c>
      <c r="Y516" s="263">
        <f t="shared" si="88"/>
        <v>0</v>
      </c>
      <c r="Z516" s="263">
        <f t="shared" si="88"/>
        <v>0</v>
      </c>
      <c r="AA516" s="263">
        <f t="shared" si="88"/>
        <v>0</v>
      </c>
      <c r="AB516" s="263">
        <f t="shared" si="88"/>
        <v>0</v>
      </c>
      <c r="AC516" s="76"/>
      <c r="AD516" s="97"/>
      <c r="AE516" s="76"/>
      <c r="AF516" s="97">
        <v>1</v>
      </c>
      <c r="AG516" s="97">
        <v>1</v>
      </c>
      <c r="AH516" s="73"/>
      <c r="AI516" s="57"/>
      <c r="AJ516" s="45"/>
      <c r="AK516" s="45"/>
      <c r="AL516" s="45"/>
    </row>
    <row r="517" spans="1:38" outlineLevel="3" x14ac:dyDescent="0.25">
      <c r="A517" s="45"/>
      <c r="B517" s="54"/>
      <c r="C517" s="47">
        <f t="shared" si="84"/>
        <v>3</v>
      </c>
      <c r="D517" s="73"/>
      <c r="E517" s="70"/>
      <c r="F517" s="70" t="s">
        <v>1290</v>
      </c>
      <c r="G517" s="73"/>
      <c r="H517" s="76" t="s">
        <v>2758</v>
      </c>
      <c r="I517" s="96" t="s">
        <v>573</v>
      </c>
      <c r="J517" s="96" t="s">
        <v>1229</v>
      </c>
      <c r="K517" s="76"/>
      <c r="L517" s="76"/>
      <c r="M517" s="76"/>
      <c r="N517" s="76"/>
      <c r="O517" s="76"/>
      <c r="P517" s="76"/>
      <c r="Q517" s="76"/>
      <c r="R517" s="76"/>
      <c r="S517" s="76"/>
      <c r="T517" s="76"/>
      <c r="U517" s="272">
        <v>0</v>
      </c>
      <c r="V517" s="272">
        <v>0</v>
      </c>
      <c r="W517" s="272">
        <v>0</v>
      </c>
      <c r="X517" s="263">
        <f t="shared" si="88"/>
        <v>0</v>
      </c>
      <c r="Y517" s="263">
        <f t="shared" si="88"/>
        <v>0</v>
      </c>
      <c r="Z517" s="263">
        <f t="shared" si="88"/>
        <v>0</v>
      </c>
      <c r="AA517" s="263">
        <f t="shared" si="88"/>
        <v>0</v>
      </c>
      <c r="AB517" s="263">
        <f t="shared" si="88"/>
        <v>0</v>
      </c>
      <c r="AC517" s="76"/>
      <c r="AD517" s="97"/>
      <c r="AE517" s="76"/>
      <c r="AF517" s="97">
        <v>1</v>
      </c>
      <c r="AG517" s="97">
        <v>1</v>
      </c>
      <c r="AH517" s="73"/>
      <c r="AI517" s="57"/>
      <c r="AJ517" s="45"/>
      <c r="AK517" s="45"/>
      <c r="AL517" s="45"/>
    </row>
    <row r="518" spans="1:38" outlineLevel="3" x14ac:dyDescent="0.25">
      <c r="A518" s="45"/>
      <c r="B518" s="54"/>
      <c r="C518" s="47">
        <f t="shared" si="84"/>
        <v>3</v>
      </c>
      <c r="D518" s="73"/>
      <c r="E518" s="70"/>
      <c r="F518" s="70" t="s">
        <v>1291</v>
      </c>
      <c r="G518" s="73"/>
      <c r="H518" s="76" t="s">
        <v>2759</v>
      </c>
      <c r="I518" s="96" t="s">
        <v>573</v>
      </c>
      <c r="J518" s="96" t="s">
        <v>1229</v>
      </c>
      <c r="K518" s="76"/>
      <c r="L518" s="76"/>
      <c r="M518" s="76"/>
      <c r="N518" s="76"/>
      <c r="O518" s="76"/>
      <c r="P518" s="76"/>
      <c r="Q518" s="76"/>
      <c r="R518" s="76"/>
      <c r="S518" s="76"/>
      <c r="T518" s="76"/>
      <c r="U518" s="272">
        <v>0</v>
      </c>
      <c r="V518" s="272">
        <v>0</v>
      </c>
      <c r="W518" s="272">
        <v>0</v>
      </c>
      <c r="X518" s="263">
        <f t="shared" si="88"/>
        <v>0</v>
      </c>
      <c r="Y518" s="263">
        <f t="shared" si="88"/>
        <v>0</v>
      </c>
      <c r="Z518" s="263">
        <f t="shared" si="88"/>
        <v>0</v>
      </c>
      <c r="AA518" s="263">
        <f t="shared" si="88"/>
        <v>0</v>
      </c>
      <c r="AB518" s="263">
        <f t="shared" si="88"/>
        <v>0</v>
      </c>
      <c r="AC518" s="76"/>
      <c r="AD518" s="97"/>
      <c r="AE518" s="76"/>
      <c r="AF518" s="97">
        <v>1</v>
      </c>
      <c r="AG518" s="97">
        <v>1</v>
      </c>
      <c r="AH518" s="73"/>
      <c r="AI518" s="57"/>
      <c r="AJ518" s="45"/>
      <c r="AK518" s="45"/>
      <c r="AL518" s="45"/>
    </row>
    <row r="519" spans="1:38" outlineLevel="3" x14ac:dyDescent="0.25">
      <c r="A519" s="45"/>
      <c r="B519" s="54"/>
      <c r="C519" s="47">
        <f t="shared" si="84"/>
        <v>3</v>
      </c>
      <c r="D519" s="73"/>
      <c r="E519" s="70"/>
      <c r="F519" s="70" t="s">
        <v>2769</v>
      </c>
      <c r="G519" s="73"/>
      <c r="H519" s="76" t="s">
        <v>676</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outlineLevel="3" x14ac:dyDescent="0.25">
      <c r="A520" s="45"/>
      <c r="B520" s="54"/>
      <c r="C520" s="47">
        <f t="shared" si="84"/>
        <v>3</v>
      </c>
      <c r="D520" s="73"/>
      <c r="E520" s="70"/>
      <c r="F520" s="70" t="s">
        <v>2770</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outlineLevel="3" x14ac:dyDescent="0.25">
      <c r="A521" s="45"/>
      <c r="B521" s="54"/>
      <c r="C521" s="47">
        <f t="shared" si="84"/>
        <v>3</v>
      </c>
      <c r="D521" s="73"/>
      <c r="E521" s="70"/>
      <c r="F521" s="70" t="s">
        <v>2771</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outlineLevel="3" x14ac:dyDescent="0.25">
      <c r="A522" s="45"/>
      <c r="B522" s="54"/>
      <c r="C522" s="47">
        <f t="shared" si="84"/>
        <v>3</v>
      </c>
      <c r="D522" s="73"/>
      <c r="E522" s="70"/>
      <c r="F522" s="70" t="s">
        <v>2772</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3" x14ac:dyDescent="0.25">
      <c r="A523" s="45"/>
      <c r="B523" s="54"/>
      <c r="C523" s="47">
        <f t="shared" si="84"/>
        <v>3</v>
      </c>
      <c r="D523" s="73"/>
      <c r="E523" s="70"/>
      <c r="F523" s="70" t="s">
        <v>2773</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outlineLevel="3" x14ac:dyDescent="0.25">
      <c r="A524" s="45"/>
      <c r="B524" s="54"/>
      <c r="C524" s="47">
        <f t="shared" si="84"/>
        <v>3</v>
      </c>
      <c r="D524" s="73"/>
      <c r="E524" s="70"/>
      <c r="F524" s="70" t="s">
        <v>2774</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outlineLevel="3" x14ac:dyDescent="0.25">
      <c r="A525" s="45"/>
      <c r="B525" s="54"/>
      <c r="C525" s="47">
        <f t="shared" si="84"/>
        <v>3</v>
      </c>
      <c r="D525" s="73"/>
      <c r="E525" s="70"/>
      <c r="F525" s="70" t="s">
        <v>2775</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outlineLevel="3" x14ac:dyDescent="0.25">
      <c r="A526" s="45"/>
      <c r="B526" s="54"/>
      <c r="C526" s="47">
        <f t="shared" si="84"/>
        <v>3</v>
      </c>
      <c r="D526" s="73"/>
      <c r="E526" s="70"/>
      <c r="F526" s="70" t="s">
        <v>2776</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outlineLevel="2" x14ac:dyDescent="0.25">
      <c r="A527" s="45"/>
      <c r="B527" s="54"/>
      <c r="C527" s="47">
        <f t="shared" si="84"/>
        <v>3</v>
      </c>
      <c r="D527" s="73"/>
      <c r="E527" s="70"/>
      <c r="F527" s="70" t="s">
        <v>2777</v>
      </c>
      <c r="G527" s="73"/>
      <c r="H527" s="76" t="s">
        <v>2801</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outlineLevel="2" x14ac:dyDescent="0.25">
      <c r="A528" s="45"/>
      <c r="B528" s="54"/>
      <c r="C528" s="47">
        <f t="shared" si="84"/>
        <v>3</v>
      </c>
      <c r="D528" s="73"/>
      <c r="E528" s="70"/>
      <c r="F528" s="70" t="s">
        <v>2778</v>
      </c>
      <c r="G528" s="73"/>
      <c r="H528" s="76" t="s">
        <v>2802</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outlineLevel="3" x14ac:dyDescent="0.25">
      <c r="A529" s="45"/>
      <c r="B529" s="54"/>
      <c r="C529" s="47">
        <f t="shared" si="84"/>
        <v>3</v>
      </c>
      <c r="D529" s="73"/>
      <c r="E529" s="70"/>
      <c r="F529" s="70" t="s">
        <v>2779</v>
      </c>
      <c r="G529" s="73"/>
      <c r="H529" s="76" t="s">
        <v>2803</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outlineLevel="3" x14ac:dyDescent="0.25">
      <c r="A530" s="45"/>
      <c r="B530" s="54"/>
      <c r="C530" s="47">
        <f t="shared" si="84"/>
        <v>3</v>
      </c>
      <c r="D530" s="73"/>
      <c r="E530" s="70"/>
      <c r="F530" s="70" t="s">
        <v>2780</v>
      </c>
      <c r="G530" s="73"/>
      <c r="H530" s="76" t="s">
        <v>2804</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outlineLevel="3" x14ac:dyDescent="0.25">
      <c r="A531" s="45"/>
      <c r="B531" s="54"/>
      <c r="C531" s="47">
        <f t="shared" si="84"/>
        <v>3</v>
      </c>
      <c r="D531" s="73"/>
      <c r="E531" s="70"/>
      <c r="F531" s="70" t="s">
        <v>2781</v>
      </c>
      <c r="G531" s="73"/>
      <c r="H531" s="76" t="s">
        <v>2805</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outlineLevel="3" x14ac:dyDescent="0.25">
      <c r="A532" s="45"/>
      <c r="B532" s="54"/>
      <c r="C532" s="47">
        <f t="shared" si="84"/>
        <v>3</v>
      </c>
      <c r="D532" s="73"/>
      <c r="E532" s="70"/>
      <c r="F532" s="70" t="s">
        <v>2782</v>
      </c>
      <c r="G532" s="73"/>
      <c r="H532" s="76" t="s">
        <v>2806</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outlineLevel="3" x14ac:dyDescent="0.25">
      <c r="A533" s="45"/>
      <c r="B533" s="54"/>
      <c r="C533" s="47">
        <f t="shared" si="84"/>
        <v>3</v>
      </c>
      <c r="D533" s="73"/>
      <c r="E533" s="70"/>
      <c r="F533" s="70" t="s">
        <v>2783</v>
      </c>
      <c r="G533" s="73"/>
      <c r="H533" s="76" t="s">
        <v>2807</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outlineLevel="3" x14ac:dyDescent="0.25">
      <c r="A534" s="45"/>
      <c r="B534" s="54"/>
      <c r="C534" s="47">
        <f t="shared" si="84"/>
        <v>3</v>
      </c>
      <c r="D534" s="73"/>
      <c r="E534" s="70"/>
      <c r="F534" s="70" t="s">
        <v>2784</v>
      </c>
      <c r="G534" s="73"/>
      <c r="H534" s="76" t="s">
        <v>2808</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outlineLevel="3" x14ac:dyDescent="0.25">
      <c r="A535" s="45"/>
      <c r="B535" s="54"/>
      <c r="C535" s="47">
        <f t="shared" si="84"/>
        <v>3</v>
      </c>
      <c r="D535" s="73"/>
      <c r="E535" s="70"/>
      <c r="F535" s="70" t="s">
        <v>2785</v>
      </c>
      <c r="G535" s="73"/>
      <c r="H535" s="76" t="s">
        <v>676</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outlineLevel="3" x14ac:dyDescent="0.25">
      <c r="A536" s="45"/>
      <c r="B536" s="54"/>
      <c r="C536" s="47">
        <f t="shared" si="84"/>
        <v>3</v>
      </c>
      <c r="D536" s="73"/>
      <c r="E536" s="70"/>
      <c r="F536" s="70" t="s">
        <v>2786</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outlineLevel="3" x14ac:dyDescent="0.25">
      <c r="A537" s="45"/>
      <c r="B537" s="54"/>
      <c r="C537" s="47">
        <f t="shared" si="84"/>
        <v>3</v>
      </c>
      <c r="D537" s="73"/>
      <c r="E537" s="70"/>
      <c r="F537" s="70" t="s">
        <v>2787</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3" x14ac:dyDescent="0.25">
      <c r="A538" s="45"/>
      <c r="B538" s="54"/>
      <c r="C538" s="47">
        <f t="shared" si="84"/>
        <v>3</v>
      </c>
      <c r="D538" s="73"/>
      <c r="E538" s="70"/>
      <c r="F538" s="70" t="s">
        <v>2788</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outlineLevel="3" x14ac:dyDescent="0.25">
      <c r="A539" s="45"/>
      <c r="B539" s="54"/>
      <c r="C539" s="47">
        <f t="shared" si="84"/>
        <v>3</v>
      </c>
      <c r="D539" s="73"/>
      <c r="E539" s="70"/>
      <c r="F539" s="70" t="s">
        <v>2789</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outlineLevel="3" x14ac:dyDescent="0.25">
      <c r="A540" s="45"/>
      <c r="B540" s="54"/>
      <c r="C540" s="47">
        <f t="shared" si="84"/>
        <v>3</v>
      </c>
      <c r="D540" s="73"/>
      <c r="E540" s="70"/>
      <c r="F540" s="70" t="s">
        <v>2790</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outlineLevel="3" x14ac:dyDescent="0.25">
      <c r="A541" s="45"/>
      <c r="B541" s="54"/>
      <c r="C541" s="47">
        <f t="shared" si="84"/>
        <v>3</v>
      </c>
      <c r="D541" s="73"/>
      <c r="E541" s="70"/>
      <c r="F541" s="70" t="s">
        <v>2791</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outlineLevel="3" x14ac:dyDescent="0.25">
      <c r="A542" s="45"/>
      <c r="B542" s="54"/>
      <c r="C542" s="47">
        <f t="shared" si="84"/>
        <v>3</v>
      </c>
      <c r="D542" s="73"/>
      <c r="E542" s="70"/>
      <c r="F542" s="70" t="s">
        <v>2792</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84"/>
        <v>3</v>
      </c>
      <c r="D543" s="73"/>
      <c r="E543" s="70"/>
      <c r="F543" s="70" t="s">
        <v>2793</v>
      </c>
      <c r="G543" s="73"/>
      <c r="H543" s="76" t="s">
        <v>2809</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outlineLevel="2" x14ac:dyDescent="0.25">
      <c r="A544" s="45"/>
      <c r="B544" s="54"/>
      <c r="C544" s="47">
        <f t="shared" si="84"/>
        <v>3</v>
      </c>
      <c r="D544" s="73"/>
      <c r="E544" s="70"/>
      <c r="F544" s="70" t="s">
        <v>2794</v>
      </c>
      <c r="G544" s="73"/>
      <c r="H544" s="76" t="s">
        <v>2802</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outlineLevel="3" x14ac:dyDescent="0.25">
      <c r="A545" s="45"/>
      <c r="B545" s="54"/>
      <c r="C545" s="47">
        <f t="shared" si="84"/>
        <v>3</v>
      </c>
      <c r="D545" s="73"/>
      <c r="E545" s="70"/>
      <c r="F545" s="70" t="s">
        <v>2795</v>
      </c>
      <c r="G545" s="73"/>
      <c r="H545" s="76" t="s">
        <v>2803</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outlineLevel="3" x14ac:dyDescent="0.25">
      <c r="A546" s="45"/>
      <c r="B546" s="54"/>
      <c r="C546" s="47">
        <f t="shared" si="84"/>
        <v>3</v>
      </c>
      <c r="D546" s="73"/>
      <c r="E546" s="70"/>
      <c r="F546" s="70" t="s">
        <v>2796</v>
      </c>
      <c r="G546" s="73"/>
      <c r="H546" s="76" t="s">
        <v>2804</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outlineLevel="3" x14ac:dyDescent="0.25">
      <c r="A547" s="45"/>
      <c r="B547" s="54"/>
      <c r="C547" s="47">
        <f t="shared" si="84"/>
        <v>3</v>
      </c>
      <c r="D547" s="73"/>
      <c r="E547" s="70"/>
      <c r="F547" s="70" t="s">
        <v>2797</v>
      </c>
      <c r="G547" s="73"/>
      <c r="H547" s="76" t="s">
        <v>2805</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outlineLevel="3" x14ac:dyDescent="0.25">
      <c r="A548" s="45"/>
      <c r="B548" s="54"/>
      <c r="C548" s="47">
        <f t="shared" si="84"/>
        <v>3</v>
      </c>
      <c r="D548" s="73"/>
      <c r="E548" s="70"/>
      <c r="F548" s="70" t="s">
        <v>2798</v>
      </c>
      <c r="G548" s="73"/>
      <c r="H548" s="76" t="s">
        <v>2806</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outlineLevel="3" x14ac:dyDescent="0.25">
      <c r="A549" s="45"/>
      <c r="B549" s="54"/>
      <c r="C549" s="47">
        <f t="shared" si="84"/>
        <v>3</v>
      </c>
      <c r="D549" s="73"/>
      <c r="E549" s="70"/>
      <c r="F549" s="70" t="s">
        <v>2799</v>
      </c>
      <c r="G549" s="73"/>
      <c r="H549" s="76" t="s">
        <v>2807</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3" x14ac:dyDescent="0.25">
      <c r="A550" s="45"/>
      <c r="B550" s="54"/>
      <c r="C550" s="47">
        <f t="shared" si="84"/>
        <v>3</v>
      </c>
      <c r="D550" s="73"/>
      <c r="E550" s="70"/>
      <c r="F550" s="70" t="s">
        <v>2800</v>
      </c>
      <c r="G550" s="73"/>
      <c r="H550" s="76" t="s">
        <v>2808</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outlineLevel="1" x14ac:dyDescent="0.25">
      <c r="A551" s="45"/>
      <c r="B551" s="54"/>
      <c r="C551" s="47">
        <f>INT($C$29)+1</f>
        <v>2</v>
      </c>
      <c r="D551" s="73"/>
      <c r="E551" s="70"/>
      <c r="F551" s="264" t="s">
        <v>1292</v>
      </c>
      <c r="G551" s="73"/>
      <c r="H551" s="254" t="s">
        <v>1293</v>
      </c>
      <c r="I551" s="136"/>
      <c r="J551" s="136" t="s">
        <v>1129</v>
      </c>
      <c r="K551" s="76"/>
      <c r="L551" s="76"/>
      <c r="M551" s="76"/>
      <c r="N551" s="76"/>
      <c r="O551" s="76"/>
      <c r="P551" s="76"/>
      <c r="Q551" s="76"/>
      <c r="R551" s="76"/>
      <c r="S551" s="76"/>
      <c r="T551" s="76"/>
      <c r="U551" s="79">
        <f>COUNTA($F$552:$F$623)/V551</f>
        <v>24</v>
      </c>
      <c r="V551" s="79">
        <v>3</v>
      </c>
      <c r="W551" s="79">
        <v>-3</v>
      </c>
      <c r="X551" s="76"/>
      <c r="Y551" s="76"/>
      <c r="Z551" s="76"/>
      <c r="AA551" s="76"/>
      <c r="AB551" s="76"/>
      <c r="AC551" s="76"/>
      <c r="AD551" s="76"/>
      <c r="AE551" s="76"/>
      <c r="AF551" s="76"/>
      <c r="AG551" s="76"/>
      <c r="AH551" s="73"/>
      <c r="AI551" s="57"/>
      <c r="AJ551" s="45"/>
      <c r="AK551" s="45"/>
      <c r="AL551" s="45"/>
    </row>
    <row r="552" spans="1:38" outlineLevel="3" x14ac:dyDescent="0.25">
      <c r="A552" s="45"/>
      <c r="B552" s="54"/>
      <c r="C552" s="47">
        <f t="shared" ref="C552:C623" si="95">INT($C$29)+2</f>
        <v>3</v>
      </c>
      <c r="D552" s="73"/>
      <c r="E552" s="70"/>
      <c r="F552" s="70" t="s">
        <v>1294</v>
      </c>
      <c r="G552" s="73"/>
      <c r="H552" s="76" t="s">
        <v>676</v>
      </c>
      <c r="I552" s="96" t="s">
        <v>573</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outlineLevel="3" x14ac:dyDescent="0.25">
      <c r="A553" s="45"/>
      <c r="B553" s="54"/>
      <c r="C553" s="47">
        <f t="shared" si="95"/>
        <v>3</v>
      </c>
      <c r="D553" s="73"/>
      <c r="E553" s="70"/>
      <c r="F553" s="70" t="s">
        <v>1295</v>
      </c>
      <c r="G553" s="73"/>
      <c r="H553" s="76"/>
      <c r="I553" s="96" t="s">
        <v>573</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outlineLevel="3" x14ac:dyDescent="0.25">
      <c r="A554" s="45"/>
      <c r="B554" s="54"/>
      <c r="C554" s="47">
        <f t="shared" si="95"/>
        <v>3</v>
      </c>
      <c r="D554" s="73"/>
      <c r="E554" s="70"/>
      <c r="F554" s="70" t="s">
        <v>1296</v>
      </c>
      <c r="G554" s="73"/>
      <c r="H554" s="76"/>
      <c r="I554" s="96" t="s">
        <v>573</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outlineLevel="3" x14ac:dyDescent="0.25">
      <c r="A555" s="45"/>
      <c r="B555" s="54"/>
      <c r="C555" s="47">
        <f t="shared" si="95"/>
        <v>3</v>
      </c>
      <c r="D555" s="73"/>
      <c r="E555" s="70"/>
      <c r="F555" s="70" t="s">
        <v>1297</v>
      </c>
      <c r="G555" s="73"/>
      <c r="H555" s="76" t="s">
        <v>676</v>
      </c>
      <c r="I555" s="96" t="s">
        <v>573</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outlineLevel="3" x14ac:dyDescent="0.25">
      <c r="A556" s="45"/>
      <c r="B556" s="54"/>
      <c r="C556" s="47">
        <f t="shared" si="95"/>
        <v>3</v>
      </c>
      <c r="D556" s="73"/>
      <c r="E556" s="70"/>
      <c r="F556" s="70" t="s">
        <v>1298</v>
      </c>
      <c r="G556" s="73"/>
      <c r="H556" s="76"/>
      <c r="I556" s="96" t="s">
        <v>573</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outlineLevel="3" x14ac:dyDescent="0.25">
      <c r="A557" s="45"/>
      <c r="B557" s="54"/>
      <c r="C557" s="47">
        <f t="shared" si="95"/>
        <v>3</v>
      </c>
      <c r="D557" s="73"/>
      <c r="E557" s="70"/>
      <c r="F557" s="70" t="s">
        <v>1299</v>
      </c>
      <c r="G557" s="73"/>
      <c r="H557" s="76"/>
      <c r="I557" s="96" t="s">
        <v>573</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outlineLevel="3" x14ac:dyDescent="0.25">
      <c r="A558" s="45"/>
      <c r="B558" s="54"/>
      <c r="C558" s="47">
        <f t="shared" si="95"/>
        <v>3</v>
      </c>
      <c r="D558" s="73"/>
      <c r="E558" s="70"/>
      <c r="F558" s="70" t="s">
        <v>1300</v>
      </c>
      <c r="G558" s="73"/>
      <c r="H558" s="76" t="s">
        <v>676</v>
      </c>
      <c r="I558" s="96" t="s">
        <v>573</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outlineLevel="3" x14ac:dyDescent="0.25">
      <c r="A559" s="45"/>
      <c r="B559" s="54"/>
      <c r="C559" s="47">
        <f t="shared" si="95"/>
        <v>3</v>
      </c>
      <c r="D559" s="73"/>
      <c r="E559" s="70"/>
      <c r="F559" s="70" t="s">
        <v>1301</v>
      </c>
      <c r="G559" s="73"/>
      <c r="H559" s="76"/>
      <c r="I559" s="96" t="s">
        <v>573</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outlineLevel="3" x14ac:dyDescent="0.25">
      <c r="A560" s="45"/>
      <c r="B560" s="54"/>
      <c r="C560" s="47">
        <f t="shared" si="95"/>
        <v>3</v>
      </c>
      <c r="D560" s="73"/>
      <c r="E560" s="70"/>
      <c r="F560" s="70" t="s">
        <v>1302</v>
      </c>
      <c r="G560" s="73"/>
      <c r="H560" s="76"/>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outlineLevel="3" x14ac:dyDescent="0.25">
      <c r="A561" s="45"/>
      <c r="B561" s="54"/>
      <c r="C561" s="47">
        <f t="shared" si="95"/>
        <v>3</v>
      </c>
      <c r="D561" s="73"/>
      <c r="E561" s="70"/>
      <c r="F561" s="70" t="s">
        <v>1303</v>
      </c>
      <c r="G561" s="73"/>
      <c r="H561" s="76" t="s">
        <v>676</v>
      </c>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outlineLevel="3" x14ac:dyDescent="0.25">
      <c r="A562" s="45"/>
      <c r="B562" s="54"/>
      <c r="C562" s="47">
        <f t="shared" si="95"/>
        <v>3</v>
      </c>
      <c r="D562" s="73"/>
      <c r="E562" s="70"/>
      <c r="F562" s="70" t="s">
        <v>1304</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3" x14ac:dyDescent="0.25">
      <c r="A563" s="45"/>
      <c r="B563" s="54"/>
      <c r="C563" s="47">
        <f t="shared" si="95"/>
        <v>3</v>
      </c>
      <c r="D563" s="73"/>
      <c r="E563" s="70"/>
      <c r="F563" s="70" t="s">
        <v>1305</v>
      </c>
      <c r="G563" s="73"/>
      <c r="H563" s="76"/>
      <c r="I563" s="96" t="s">
        <v>573</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outlineLevel="3" x14ac:dyDescent="0.25">
      <c r="A564" s="45"/>
      <c r="B564" s="54"/>
      <c r="C564" s="47">
        <f t="shared" si="95"/>
        <v>3</v>
      </c>
      <c r="D564" s="73"/>
      <c r="E564" s="70"/>
      <c r="F564" s="70" t="s">
        <v>1306</v>
      </c>
      <c r="G564" s="73"/>
      <c r="H564" s="76" t="s">
        <v>676</v>
      </c>
      <c r="I564" s="96" t="s">
        <v>573</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outlineLevel="3" x14ac:dyDescent="0.25">
      <c r="A565" s="45"/>
      <c r="B565" s="54"/>
      <c r="C565" s="47">
        <f t="shared" si="95"/>
        <v>3</v>
      </c>
      <c r="D565" s="73"/>
      <c r="E565" s="70"/>
      <c r="F565" s="70" t="s">
        <v>1307</v>
      </c>
      <c r="G565" s="73"/>
      <c r="H565" s="76"/>
      <c r="I565" s="96" t="s">
        <v>573</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outlineLevel="3" x14ac:dyDescent="0.25">
      <c r="A566" s="45"/>
      <c r="B566" s="54"/>
      <c r="C566" s="47">
        <f t="shared" si="95"/>
        <v>3</v>
      </c>
      <c r="D566" s="73"/>
      <c r="E566" s="70"/>
      <c r="F566" s="70" t="s">
        <v>1308</v>
      </c>
      <c r="G566" s="73"/>
      <c r="H566" s="76"/>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outlineLevel="3" x14ac:dyDescent="0.25">
      <c r="A567" s="45"/>
      <c r="B567" s="54"/>
      <c r="C567" s="47">
        <f t="shared" si="95"/>
        <v>3</v>
      </c>
      <c r="D567" s="73"/>
      <c r="E567" s="70"/>
      <c r="F567" s="70" t="s">
        <v>1309</v>
      </c>
      <c r="G567" s="73"/>
      <c r="H567" s="76" t="s">
        <v>676</v>
      </c>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outlineLevel="3" x14ac:dyDescent="0.25">
      <c r="A568" s="45"/>
      <c r="B568" s="54"/>
      <c r="C568" s="47">
        <f t="shared" si="95"/>
        <v>3</v>
      </c>
      <c r="D568" s="73"/>
      <c r="E568" s="70"/>
      <c r="F568" s="70" t="s">
        <v>1310</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outlineLevel="3" x14ac:dyDescent="0.25">
      <c r="A569" s="45"/>
      <c r="B569" s="54"/>
      <c r="C569" s="47">
        <f t="shared" si="95"/>
        <v>3</v>
      </c>
      <c r="D569" s="73"/>
      <c r="E569" s="70"/>
      <c r="F569" s="70" t="s">
        <v>1311</v>
      </c>
      <c r="G569" s="73"/>
      <c r="H569" s="76"/>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outlineLevel="3" x14ac:dyDescent="0.25">
      <c r="A570" s="45"/>
      <c r="B570" s="54"/>
      <c r="C570" s="47">
        <f t="shared" ref="C570:C575" si="96">INT($C$29)+3</f>
        <v>4</v>
      </c>
      <c r="D570" s="73"/>
      <c r="E570" s="70"/>
      <c r="F570" s="70" t="s">
        <v>1312</v>
      </c>
      <c r="G570" s="73"/>
      <c r="H570" s="76" t="s">
        <v>676</v>
      </c>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outlineLevel="3" x14ac:dyDescent="0.25">
      <c r="A571" s="45"/>
      <c r="B571" s="54"/>
      <c r="C571" s="47">
        <f t="shared" si="96"/>
        <v>4</v>
      </c>
      <c r="D571" s="73"/>
      <c r="E571" s="70"/>
      <c r="F571" s="70" t="s">
        <v>1313</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outlineLevel="3" x14ac:dyDescent="0.25">
      <c r="A572" s="45"/>
      <c r="B572" s="54"/>
      <c r="C572" s="47">
        <f t="shared" si="96"/>
        <v>4</v>
      </c>
      <c r="D572" s="73"/>
      <c r="E572" s="70"/>
      <c r="F572" s="70" t="s">
        <v>1314</v>
      </c>
      <c r="G572" s="73"/>
      <c r="H572" s="76"/>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outlineLevel="3" x14ac:dyDescent="0.25">
      <c r="A573" s="45"/>
      <c r="B573" s="54"/>
      <c r="C573" s="47">
        <f t="shared" si="96"/>
        <v>4</v>
      </c>
      <c r="D573" s="73"/>
      <c r="E573" s="70"/>
      <c r="F573" s="70" t="s">
        <v>1315</v>
      </c>
      <c r="G573" s="73"/>
      <c r="H573" s="76" t="s">
        <v>676</v>
      </c>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outlineLevel="3" x14ac:dyDescent="0.25">
      <c r="A574" s="45"/>
      <c r="B574" s="54"/>
      <c r="C574" s="47">
        <f t="shared" si="96"/>
        <v>4</v>
      </c>
      <c r="D574" s="73"/>
      <c r="E574" s="70"/>
      <c r="F574" s="70" t="s">
        <v>1316</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3" x14ac:dyDescent="0.25">
      <c r="A575" s="45"/>
      <c r="B575" s="54"/>
      <c r="C575" s="47">
        <f t="shared" si="96"/>
        <v>4</v>
      </c>
      <c r="D575" s="73"/>
      <c r="E575" s="70"/>
      <c r="F575" s="70" t="s">
        <v>1317</v>
      </c>
      <c r="G575" s="73"/>
      <c r="H575" s="76"/>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outlineLevel="2" x14ac:dyDescent="0.25">
      <c r="A576" s="45"/>
      <c r="B576" s="54"/>
      <c r="C576" s="47">
        <f t="shared" si="95"/>
        <v>3</v>
      </c>
      <c r="D576" s="73"/>
      <c r="E576" s="70"/>
      <c r="F576" s="70" t="s">
        <v>1318</v>
      </c>
      <c r="G576" s="73"/>
      <c r="H576" s="76" t="s">
        <v>1319</v>
      </c>
      <c r="I576" s="96" t="s">
        <v>573</v>
      </c>
      <c r="J576" s="96"/>
      <c r="K576" s="76"/>
      <c r="L576" s="76"/>
      <c r="M576" s="76"/>
      <c r="N576" s="76"/>
      <c r="O576" s="76"/>
      <c r="P576" s="76"/>
      <c r="Q576" s="76"/>
      <c r="R576" s="76"/>
      <c r="S576" s="76"/>
      <c r="T576" s="76"/>
      <c r="U576" s="97">
        <v>0</v>
      </c>
      <c r="V576" s="263">
        <f t="shared" ref="V576:V577" si="97">U576</f>
        <v>0</v>
      </c>
      <c r="W576" s="263">
        <f t="shared" ref="W576:W577" si="98">V576</f>
        <v>0</v>
      </c>
      <c r="X576" s="263">
        <f t="shared" ref="X576" si="99">Y576</f>
        <v>-0.26729999999999998</v>
      </c>
      <c r="Y576" s="97">
        <v>-0.26729999999999998</v>
      </c>
      <c r="Z576" s="263">
        <f t="shared" ref="Z576:AB576" si="100">Y576</f>
        <v>-0.26729999999999998</v>
      </c>
      <c r="AA576" s="263">
        <f t="shared" si="100"/>
        <v>-0.26729999999999998</v>
      </c>
      <c r="AB576" s="263">
        <f t="shared" si="100"/>
        <v>-0.26729999999999998</v>
      </c>
      <c r="AC576" s="76"/>
      <c r="AD576" s="76" t="s">
        <v>1320</v>
      </c>
      <c r="AE576" s="76"/>
      <c r="AF576" s="97">
        <v>1</v>
      </c>
      <c r="AG576" s="97">
        <v>1</v>
      </c>
      <c r="AH576" s="73"/>
      <c r="AI576" s="57"/>
      <c r="AJ576" s="45"/>
      <c r="AK576" s="45"/>
      <c r="AL576" s="45"/>
    </row>
    <row r="577" spans="1:38" outlineLevel="2" x14ac:dyDescent="0.25">
      <c r="A577" s="45"/>
      <c r="B577" s="54"/>
      <c r="C577" s="47">
        <f t="shared" si="95"/>
        <v>3</v>
      </c>
      <c r="D577" s="73"/>
      <c r="E577" s="70"/>
      <c r="F577" s="70" t="s">
        <v>1321</v>
      </c>
      <c r="G577" s="73"/>
      <c r="H577" s="76" t="s">
        <v>2760</v>
      </c>
      <c r="I577" s="96" t="s">
        <v>573</v>
      </c>
      <c r="J577" s="96"/>
      <c r="K577" s="76"/>
      <c r="L577" s="76"/>
      <c r="M577" s="76"/>
      <c r="N577" s="76"/>
      <c r="O577" s="76"/>
      <c r="P577" s="76"/>
      <c r="Q577" s="76"/>
      <c r="R577" s="76"/>
      <c r="S577" s="76"/>
      <c r="T577" s="76"/>
      <c r="U577" s="97">
        <v>-2.38</v>
      </c>
      <c r="V577" s="263">
        <f t="shared" si="97"/>
        <v>-2.38</v>
      </c>
      <c r="W577" s="263">
        <f t="shared" si="98"/>
        <v>-2.38</v>
      </c>
      <c r="X577" s="263">
        <f>Y577</f>
        <v>0</v>
      </c>
      <c r="Y577" s="97">
        <v>0</v>
      </c>
      <c r="Z577" s="263">
        <f>Y577</f>
        <v>0</v>
      </c>
      <c r="AA577" s="263">
        <f>Z577</f>
        <v>0</v>
      </c>
      <c r="AB577" s="263">
        <f>AA577</f>
        <v>0</v>
      </c>
      <c r="AC577" s="76"/>
      <c r="AD577" s="76" t="s">
        <v>2698</v>
      </c>
      <c r="AE577" s="76"/>
      <c r="AF577" s="97">
        <v>1</v>
      </c>
      <c r="AG577" s="97">
        <v>1</v>
      </c>
      <c r="AH577" s="73"/>
      <c r="AI577" s="57"/>
      <c r="AJ577" s="45"/>
      <c r="AK577" s="45"/>
      <c r="AL577" s="45"/>
    </row>
    <row r="578" spans="1:38" outlineLevel="2" x14ac:dyDescent="0.25">
      <c r="A578" s="45"/>
      <c r="B578" s="54"/>
      <c r="C578" s="47">
        <f t="shared" si="95"/>
        <v>3</v>
      </c>
      <c r="D578" s="73"/>
      <c r="E578" s="70"/>
      <c r="F578" s="70" t="s">
        <v>1322</v>
      </c>
      <c r="G578" s="73"/>
      <c r="H578" s="76" t="s">
        <v>2761</v>
      </c>
      <c r="I578" s="96" t="s">
        <v>573</v>
      </c>
      <c r="J578" s="96"/>
      <c r="K578" s="76"/>
      <c r="L578" s="76"/>
      <c r="M578" s="76"/>
      <c r="N578" s="76"/>
      <c r="O578" s="76"/>
      <c r="P578" s="76"/>
      <c r="Q578" s="76"/>
      <c r="R578" s="76"/>
      <c r="S578" s="76"/>
      <c r="T578" s="76"/>
      <c r="U578" s="261">
        <f>U576</f>
        <v>0</v>
      </c>
      <c r="V578" s="261">
        <f t="shared" ref="V578:AB578" si="101">V576</f>
        <v>0</v>
      </c>
      <c r="W578" s="261">
        <f t="shared" si="101"/>
        <v>0</v>
      </c>
      <c r="X578" s="261">
        <f t="shared" si="101"/>
        <v>-0.26729999999999998</v>
      </c>
      <c r="Y578" s="261">
        <f t="shared" si="101"/>
        <v>-0.26729999999999998</v>
      </c>
      <c r="Z578" s="261">
        <f t="shared" si="101"/>
        <v>-0.26729999999999998</v>
      </c>
      <c r="AA578" s="261">
        <f t="shared" si="101"/>
        <v>-0.26729999999999998</v>
      </c>
      <c r="AB578" s="261">
        <f t="shared" si="101"/>
        <v>-0.26729999999999998</v>
      </c>
      <c r="AC578" s="76"/>
      <c r="AD578" s="76"/>
      <c r="AE578" s="76"/>
      <c r="AF578" s="97">
        <v>1</v>
      </c>
      <c r="AG578" s="97">
        <v>1</v>
      </c>
      <c r="AH578" s="73"/>
      <c r="AI578" s="57"/>
      <c r="AJ578" s="45"/>
      <c r="AK578" s="45"/>
      <c r="AL578" s="45"/>
    </row>
    <row r="579" spans="1:38" outlineLevel="2" x14ac:dyDescent="0.25">
      <c r="A579" s="45"/>
      <c r="B579" s="54"/>
      <c r="C579" s="47">
        <f t="shared" si="95"/>
        <v>3</v>
      </c>
      <c r="D579" s="73"/>
      <c r="E579" s="70"/>
      <c r="F579" s="70" t="s">
        <v>1323</v>
      </c>
      <c r="G579" s="73"/>
      <c r="H579" s="76" t="s">
        <v>1324</v>
      </c>
      <c r="I579" s="96" t="s">
        <v>573</v>
      </c>
      <c r="J579" s="96"/>
      <c r="K579" s="76"/>
      <c r="L579" s="76"/>
      <c r="M579" s="76"/>
      <c r="N579" s="76"/>
      <c r="O579" s="76"/>
      <c r="P579" s="76"/>
      <c r="Q579" s="76"/>
      <c r="R579" s="76"/>
      <c r="S579" s="76"/>
      <c r="T579" s="76"/>
      <c r="U579" s="97">
        <v>0</v>
      </c>
      <c r="V579" s="263">
        <f t="shared" ref="V579:V580" si="102">U579</f>
        <v>0</v>
      </c>
      <c r="W579" s="263">
        <f t="shared" ref="W579:W580" si="103">V579</f>
        <v>0</v>
      </c>
      <c r="X579" s="263">
        <f t="shared" ref="X579:X581" si="104">Y579</f>
        <v>0</v>
      </c>
      <c r="Y579" s="97">
        <v>0</v>
      </c>
      <c r="Z579" s="263">
        <f t="shared" ref="Z579:AB579" si="105">Y579</f>
        <v>0</v>
      </c>
      <c r="AA579" s="263">
        <f t="shared" si="105"/>
        <v>0</v>
      </c>
      <c r="AB579" s="263">
        <f t="shared" si="105"/>
        <v>0</v>
      </c>
      <c r="AC579" s="76"/>
      <c r="AD579" s="76" t="s">
        <v>1320</v>
      </c>
      <c r="AE579" s="76"/>
      <c r="AF579" s="97">
        <v>1</v>
      </c>
      <c r="AG579" s="97">
        <v>1</v>
      </c>
      <c r="AH579" s="73"/>
      <c r="AI579" s="57"/>
      <c r="AJ579" s="45"/>
      <c r="AK579" s="45"/>
      <c r="AL579" s="45"/>
    </row>
    <row r="580" spans="1:38" outlineLevel="2" x14ac:dyDescent="0.25">
      <c r="A580" s="45"/>
      <c r="B580" s="54"/>
      <c r="C580" s="47">
        <f t="shared" si="95"/>
        <v>3</v>
      </c>
      <c r="D580" s="73"/>
      <c r="E580" s="70"/>
      <c r="F580" s="70" t="s">
        <v>1325</v>
      </c>
      <c r="G580" s="73"/>
      <c r="H580" s="76" t="s">
        <v>2762</v>
      </c>
      <c r="I580" s="96" t="s">
        <v>573</v>
      </c>
      <c r="J580" s="96"/>
      <c r="K580" s="76"/>
      <c r="L580" s="76"/>
      <c r="M580" s="76"/>
      <c r="N580" s="76"/>
      <c r="O580" s="76"/>
      <c r="P580" s="76"/>
      <c r="Q580" s="76"/>
      <c r="R580" s="76"/>
      <c r="S580" s="76"/>
      <c r="T580" s="76"/>
      <c r="U580" s="97">
        <v>2.673E-3</v>
      </c>
      <c r="V580" s="263">
        <f t="shared" si="102"/>
        <v>2.673E-3</v>
      </c>
      <c r="W580" s="263">
        <f t="shared" si="103"/>
        <v>2.673E-3</v>
      </c>
      <c r="X580" s="263">
        <f t="shared" si="104"/>
        <v>0</v>
      </c>
      <c r="Y580" s="97">
        <v>0</v>
      </c>
      <c r="Z580" s="263">
        <f t="shared" ref="Z580:AB580" si="106">Y580</f>
        <v>0</v>
      </c>
      <c r="AA580" s="263">
        <f t="shared" si="106"/>
        <v>0</v>
      </c>
      <c r="AB580" s="263">
        <f t="shared" si="106"/>
        <v>0</v>
      </c>
      <c r="AC580" s="76"/>
      <c r="AD580" s="76"/>
      <c r="AE580" s="76"/>
      <c r="AF580" s="97">
        <v>1</v>
      </c>
      <c r="AG580" s="97">
        <v>1</v>
      </c>
      <c r="AH580" s="73"/>
      <c r="AI580" s="57"/>
      <c r="AJ580" s="45"/>
      <c r="AK580" s="45"/>
      <c r="AL580" s="45"/>
    </row>
    <row r="581" spans="1:38" outlineLevel="2" x14ac:dyDescent="0.25">
      <c r="A581" s="45"/>
      <c r="B581" s="54"/>
      <c r="C581" s="47">
        <f t="shared" si="95"/>
        <v>3</v>
      </c>
      <c r="D581" s="73"/>
      <c r="E581" s="70"/>
      <c r="F581" s="70" t="s">
        <v>1326</v>
      </c>
      <c r="G581" s="73"/>
      <c r="H581" s="76" t="s">
        <v>2763</v>
      </c>
      <c r="I581" s="96" t="s">
        <v>573</v>
      </c>
      <c r="J581" s="96"/>
      <c r="K581" s="76"/>
      <c r="L581" s="76"/>
      <c r="M581" s="76"/>
      <c r="N581" s="76"/>
      <c r="O581" s="76"/>
      <c r="P581" s="76"/>
      <c r="Q581" s="76"/>
      <c r="R581" s="76"/>
      <c r="S581" s="76"/>
      <c r="T581" s="76"/>
      <c r="U581" s="76">
        <v>0</v>
      </c>
      <c r="V581" s="76">
        <v>0</v>
      </c>
      <c r="W581" s="76">
        <v>0</v>
      </c>
      <c r="X581" s="263">
        <f t="shared" si="104"/>
        <v>0</v>
      </c>
      <c r="Y581" s="97">
        <v>0</v>
      </c>
      <c r="Z581" s="263">
        <f t="shared" ref="Z581:AB581" si="107">Y581</f>
        <v>0</v>
      </c>
      <c r="AA581" s="263">
        <f t="shared" si="107"/>
        <v>0</v>
      </c>
      <c r="AB581" s="263">
        <f t="shared" si="107"/>
        <v>0</v>
      </c>
      <c r="AC581" s="76"/>
      <c r="AD581" s="76"/>
      <c r="AE581" s="76"/>
      <c r="AF581" s="97">
        <v>1</v>
      </c>
      <c r="AG581" s="97">
        <v>1</v>
      </c>
      <c r="AH581" s="73"/>
      <c r="AI581" s="57"/>
      <c r="AJ581" s="45"/>
      <c r="AK581" s="45"/>
      <c r="AL581" s="45"/>
    </row>
    <row r="582" spans="1:38" outlineLevel="2" x14ac:dyDescent="0.25">
      <c r="A582" s="45"/>
      <c r="B582" s="54"/>
      <c r="C582" s="47">
        <f t="shared" si="95"/>
        <v>3</v>
      </c>
      <c r="D582" s="73"/>
      <c r="E582" s="70"/>
      <c r="F582" s="70" t="s">
        <v>1327</v>
      </c>
      <c r="G582" s="73"/>
      <c r="H582" s="76" t="s">
        <v>1328</v>
      </c>
      <c r="I582" s="96"/>
      <c r="J582" s="96" t="s">
        <v>1257</v>
      </c>
      <c r="K582" s="97">
        <v>1.1499999999999999</v>
      </c>
      <c r="L582" s="97">
        <v>1.1499999999999999</v>
      </c>
      <c r="M582" s="97">
        <v>1.1499999999999999</v>
      </c>
      <c r="N582" s="97">
        <v>1.1499999999999999</v>
      </c>
      <c r="O582" s="97">
        <v>1.1499999999999999</v>
      </c>
      <c r="P582" s="97">
        <v>1.1499999999999999</v>
      </c>
      <c r="Q582" s="76"/>
      <c r="R582" s="76" t="s">
        <v>584</v>
      </c>
      <c r="S582" s="76" t="s">
        <v>584</v>
      </c>
      <c r="T582" s="76"/>
      <c r="U582" s="261">
        <f t="shared" ref="U582:AB587" si="108">INDEX($K582:$Q582,1,U$43)</f>
        <v>1.1499999999999999</v>
      </c>
      <c r="V582" s="261">
        <f t="shared" si="108"/>
        <v>1.1499999999999999</v>
      </c>
      <c r="W582" s="261">
        <f t="shared" si="108"/>
        <v>1.1499999999999999</v>
      </c>
      <c r="X582" s="261">
        <f t="shared" si="108"/>
        <v>1.1499999999999999</v>
      </c>
      <c r="Y582" s="261">
        <f t="shared" si="108"/>
        <v>1.1499999999999999</v>
      </c>
      <c r="Z582" s="261">
        <f t="shared" si="108"/>
        <v>1.1499999999999999</v>
      </c>
      <c r="AA582" s="261">
        <f t="shared" si="108"/>
        <v>1.1499999999999999</v>
      </c>
      <c r="AB582" s="261">
        <f t="shared" si="108"/>
        <v>1.1499999999999999</v>
      </c>
      <c r="AC582" s="76"/>
      <c r="AD582" s="76"/>
      <c r="AE582" s="76"/>
      <c r="AF582" s="97">
        <v>1</v>
      </c>
      <c r="AG582" s="97">
        <v>1</v>
      </c>
      <c r="AH582" s="73"/>
      <c r="AI582" s="57"/>
      <c r="AJ582" s="45"/>
      <c r="AK582" s="45"/>
      <c r="AL582" s="45"/>
    </row>
    <row r="583" spans="1:38" outlineLevel="2" x14ac:dyDescent="0.25">
      <c r="A583" s="45"/>
      <c r="B583" s="54"/>
      <c r="C583" s="47">
        <f t="shared" si="95"/>
        <v>3</v>
      </c>
      <c r="D583" s="73"/>
      <c r="E583" s="70"/>
      <c r="F583" s="70" t="s">
        <v>1329</v>
      </c>
      <c r="G583" s="73"/>
      <c r="H583" s="76" t="s">
        <v>2764</v>
      </c>
      <c r="I583" s="96"/>
      <c r="J583" s="96" t="s">
        <v>1257</v>
      </c>
      <c r="K583" s="97">
        <v>1</v>
      </c>
      <c r="L583" s="97">
        <v>1</v>
      </c>
      <c r="M583" s="97">
        <v>1</v>
      </c>
      <c r="N583" s="97">
        <v>1</v>
      </c>
      <c r="O583" s="97">
        <v>1</v>
      </c>
      <c r="P583" s="97">
        <v>1</v>
      </c>
      <c r="Q583" s="76"/>
      <c r="R583" s="76" t="s">
        <v>584</v>
      </c>
      <c r="S583" s="76" t="s">
        <v>584</v>
      </c>
      <c r="T583" s="76"/>
      <c r="U583" s="261">
        <f t="shared" si="108"/>
        <v>1</v>
      </c>
      <c r="V583" s="261">
        <f t="shared" si="108"/>
        <v>1</v>
      </c>
      <c r="W583" s="261">
        <f t="shared" si="108"/>
        <v>1</v>
      </c>
      <c r="X583" s="261">
        <f t="shared" si="108"/>
        <v>1</v>
      </c>
      <c r="Y583" s="261">
        <f t="shared" si="108"/>
        <v>1</v>
      </c>
      <c r="Z583" s="261">
        <f t="shared" si="108"/>
        <v>1</v>
      </c>
      <c r="AA583" s="261">
        <f t="shared" si="108"/>
        <v>1</v>
      </c>
      <c r="AB583" s="261">
        <f t="shared" si="108"/>
        <v>1</v>
      </c>
      <c r="AC583" s="76"/>
      <c r="AD583" s="76"/>
      <c r="AE583" s="76"/>
      <c r="AF583" s="97">
        <v>1</v>
      </c>
      <c r="AG583" s="97">
        <v>1</v>
      </c>
      <c r="AH583" s="73"/>
      <c r="AI583" s="57"/>
      <c r="AJ583" s="45"/>
      <c r="AK583" s="45"/>
      <c r="AL583" s="45"/>
    </row>
    <row r="584" spans="1:38" outlineLevel="2" x14ac:dyDescent="0.25">
      <c r="A584" s="45"/>
      <c r="B584" s="54"/>
      <c r="C584" s="47">
        <f t="shared" si="95"/>
        <v>3</v>
      </c>
      <c r="D584" s="73"/>
      <c r="E584" s="70"/>
      <c r="F584" s="70" t="s">
        <v>1330</v>
      </c>
      <c r="G584" s="73"/>
      <c r="H584" s="76" t="s">
        <v>2765</v>
      </c>
      <c r="I584" s="96"/>
      <c r="J584" s="96" t="s">
        <v>1257</v>
      </c>
      <c r="K584" s="97">
        <v>1</v>
      </c>
      <c r="L584" s="97">
        <v>1</v>
      </c>
      <c r="M584" s="97">
        <v>1</v>
      </c>
      <c r="N584" s="97">
        <v>1</v>
      </c>
      <c r="O584" s="97">
        <v>1</v>
      </c>
      <c r="P584" s="97">
        <v>1</v>
      </c>
      <c r="Q584" s="76"/>
      <c r="R584" s="76" t="s">
        <v>584</v>
      </c>
      <c r="S584" s="76" t="s">
        <v>584</v>
      </c>
      <c r="T584" s="76"/>
      <c r="U584" s="261">
        <f t="shared" si="108"/>
        <v>1</v>
      </c>
      <c r="V584" s="261">
        <f t="shared" si="108"/>
        <v>1</v>
      </c>
      <c r="W584" s="261">
        <f t="shared" si="108"/>
        <v>1</v>
      </c>
      <c r="X584" s="261">
        <f t="shared" si="108"/>
        <v>1</v>
      </c>
      <c r="Y584" s="261">
        <f t="shared" si="108"/>
        <v>1</v>
      </c>
      <c r="Z584" s="261">
        <f t="shared" si="108"/>
        <v>1</v>
      </c>
      <c r="AA584" s="261">
        <f t="shared" si="108"/>
        <v>1</v>
      </c>
      <c r="AB584" s="261">
        <f t="shared" si="108"/>
        <v>1</v>
      </c>
      <c r="AC584" s="76"/>
      <c r="AD584" s="76"/>
      <c r="AE584" s="76"/>
      <c r="AF584" s="97">
        <v>1</v>
      </c>
      <c r="AG584" s="97">
        <v>1</v>
      </c>
      <c r="AH584" s="73"/>
      <c r="AI584" s="57"/>
      <c r="AJ584" s="45"/>
      <c r="AK584" s="45"/>
      <c r="AL584" s="45"/>
    </row>
    <row r="585" spans="1:38" outlineLevel="2" x14ac:dyDescent="0.25">
      <c r="A585" s="45"/>
      <c r="B585" s="54"/>
      <c r="C585" s="47">
        <f t="shared" si="95"/>
        <v>3</v>
      </c>
      <c r="D585" s="73"/>
      <c r="E585" s="70"/>
      <c r="F585" s="70" t="s">
        <v>1331</v>
      </c>
      <c r="G585" s="73"/>
      <c r="H585" s="76" t="s">
        <v>1332</v>
      </c>
      <c r="I585" s="96"/>
      <c r="J585" s="96" t="s">
        <v>1257</v>
      </c>
      <c r="K585" s="97">
        <v>1.4</v>
      </c>
      <c r="L585" s="97">
        <v>1.4</v>
      </c>
      <c r="M585" s="97">
        <v>1.4</v>
      </c>
      <c r="N585" s="97">
        <v>1.4</v>
      </c>
      <c r="O585" s="97">
        <v>1.4</v>
      </c>
      <c r="P585" s="97">
        <v>1.4</v>
      </c>
      <c r="Q585" s="76"/>
      <c r="R585" s="76" t="s">
        <v>584</v>
      </c>
      <c r="S585" s="76" t="s">
        <v>584</v>
      </c>
      <c r="T585" s="76"/>
      <c r="U585" s="261">
        <f t="shared" si="108"/>
        <v>1.4</v>
      </c>
      <c r="V585" s="261">
        <f t="shared" si="108"/>
        <v>1.4</v>
      </c>
      <c r="W585" s="261">
        <f t="shared" si="108"/>
        <v>1.4</v>
      </c>
      <c r="X585" s="261">
        <f t="shared" si="108"/>
        <v>1.4</v>
      </c>
      <c r="Y585" s="261">
        <f t="shared" si="108"/>
        <v>1.4</v>
      </c>
      <c r="Z585" s="261">
        <f t="shared" si="108"/>
        <v>1.4</v>
      </c>
      <c r="AA585" s="261">
        <f t="shared" si="108"/>
        <v>1.4</v>
      </c>
      <c r="AB585" s="261">
        <f t="shared" si="108"/>
        <v>1.4</v>
      </c>
      <c r="AC585" s="76"/>
      <c r="AD585" s="76"/>
      <c r="AE585" s="76"/>
      <c r="AF585" s="97">
        <v>1</v>
      </c>
      <c r="AG585" s="97">
        <v>1</v>
      </c>
      <c r="AH585" s="73"/>
      <c r="AI585" s="57"/>
      <c r="AJ585" s="45"/>
      <c r="AK585" s="45"/>
      <c r="AL585" s="45"/>
    </row>
    <row r="586" spans="1:38" outlineLevel="2" x14ac:dyDescent="0.25">
      <c r="A586" s="45"/>
      <c r="B586" s="54"/>
      <c r="C586" s="47">
        <f t="shared" si="95"/>
        <v>3</v>
      </c>
      <c r="D586" s="73"/>
      <c r="E586" s="70"/>
      <c r="F586" s="70" t="s">
        <v>1333</v>
      </c>
      <c r="G586" s="73"/>
      <c r="H586" s="76" t="s">
        <v>1334</v>
      </c>
      <c r="I586" s="96"/>
      <c r="J586" s="96" t="s">
        <v>1257</v>
      </c>
      <c r="K586" s="97">
        <v>1</v>
      </c>
      <c r="L586" s="97">
        <v>1</v>
      </c>
      <c r="M586" s="97">
        <v>1</v>
      </c>
      <c r="N586" s="97">
        <v>1</v>
      </c>
      <c r="O586" s="97">
        <v>1</v>
      </c>
      <c r="P586" s="97">
        <v>1</v>
      </c>
      <c r="Q586" s="76"/>
      <c r="R586" s="76" t="s">
        <v>584</v>
      </c>
      <c r="S586" s="76" t="s">
        <v>584</v>
      </c>
      <c r="T586" s="76"/>
      <c r="U586" s="261">
        <f t="shared" si="108"/>
        <v>1</v>
      </c>
      <c r="V586" s="261">
        <f t="shared" si="108"/>
        <v>1</v>
      </c>
      <c r="W586" s="261">
        <f t="shared" si="108"/>
        <v>1</v>
      </c>
      <c r="X586" s="261">
        <f t="shared" si="108"/>
        <v>1</v>
      </c>
      <c r="Y586" s="261">
        <f t="shared" si="108"/>
        <v>1</v>
      </c>
      <c r="Z586" s="261">
        <f t="shared" si="108"/>
        <v>1</v>
      </c>
      <c r="AA586" s="261">
        <f t="shared" si="108"/>
        <v>1</v>
      </c>
      <c r="AB586" s="261">
        <f t="shared" si="108"/>
        <v>1</v>
      </c>
      <c r="AC586" s="76"/>
      <c r="AD586" s="76"/>
      <c r="AE586" s="76"/>
      <c r="AF586" s="97">
        <v>1</v>
      </c>
      <c r="AG586" s="97">
        <v>1</v>
      </c>
      <c r="AH586" s="73"/>
      <c r="AI586" s="57"/>
      <c r="AJ586" s="45"/>
      <c r="AK586" s="45"/>
      <c r="AL586" s="45"/>
    </row>
    <row r="587" spans="1:38" outlineLevel="2" x14ac:dyDescent="0.25">
      <c r="A587" s="45"/>
      <c r="B587" s="54"/>
      <c r="C587" s="47">
        <f t="shared" si="95"/>
        <v>3</v>
      </c>
      <c r="D587" s="73"/>
      <c r="E587" s="70"/>
      <c r="F587" s="70" t="s">
        <v>1335</v>
      </c>
      <c r="G587" s="73"/>
      <c r="H587" s="76" t="s">
        <v>1336</v>
      </c>
      <c r="I587" s="96"/>
      <c r="J587" s="96" t="s">
        <v>1257</v>
      </c>
      <c r="K587" s="97">
        <v>1.2</v>
      </c>
      <c r="L587" s="97">
        <v>1.2</v>
      </c>
      <c r="M587" s="97">
        <v>1.2</v>
      </c>
      <c r="N587" s="97">
        <v>1.2</v>
      </c>
      <c r="O587" s="97">
        <v>1.2</v>
      </c>
      <c r="P587" s="97">
        <v>1.2</v>
      </c>
      <c r="Q587" s="76"/>
      <c r="R587" s="76" t="s">
        <v>584</v>
      </c>
      <c r="S587" s="76" t="s">
        <v>584</v>
      </c>
      <c r="T587" s="76"/>
      <c r="U587" s="261">
        <f t="shared" si="108"/>
        <v>1.2</v>
      </c>
      <c r="V587" s="261">
        <f t="shared" si="108"/>
        <v>1.2</v>
      </c>
      <c r="W587" s="261">
        <f t="shared" si="108"/>
        <v>1.2</v>
      </c>
      <c r="X587" s="261">
        <f t="shared" si="108"/>
        <v>1.2</v>
      </c>
      <c r="Y587" s="261">
        <f t="shared" si="108"/>
        <v>1.2</v>
      </c>
      <c r="Z587" s="261">
        <f t="shared" si="108"/>
        <v>1.2</v>
      </c>
      <c r="AA587" s="261">
        <f t="shared" si="108"/>
        <v>1.2</v>
      </c>
      <c r="AB587" s="261">
        <f t="shared" si="108"/>
        <v>1.2</v>
      </c>
      <c r="AC587" s="76"/>
      <c r="AD587" s="76"/>
      <c r="AE587" s="76"/>
      <c r="AF587" s="97">
        <v>1</v>
      </c>
      <c r="AG587" s="97">
        <v>1</v>
      </c>
      <c r="AH587" s="73"/>
      <c r="AI587" s="57"/>
      <c r="AJ587" s="45"/>
      <c r="AK587" s="45"/>
      <c r="AL587" s="45"/>
    </row>
    <row r="588" spans="1:38" outlineLevel="2" x14ac:dyDescent="0.25">
      <c r="A588" s="45"/>
      <c r="B588" s="54"/>
      <c r="C588" s="47">
        <f t="shared" si="95"/>
        <v>3</v>
      </c>
      <c r="D588" s="73"/>
      <c r="E588" s="70"/>
      <c r="F588" s="70" t="s">
        <v>1337</v>
      </c>
      <c r="G588" s="73"/>
      <c r="H588" s="76" t="s">
        <v>1338</v>
      </c>
      <c r="I588" s="96" t="s">
        <v>573</v>
      </c>
      <c r="J588" s="96" t="s">
        <v>1229</v>
      </c>
      <c r="K588" s="76"/>
      <c r="L588" s="76"/>
      <c r="M588" s="76"/>
      <c r="N588" s="76"/>
      <c r="O588" s="76"/>
      <c r="P588" s="76"/>
      <c r="Q588" s="76"/>
      <c r="R588" s="76"/>
      <c r="S588" s="76"/>
      <c r="T588" s="76"/>
      <c r="U588" s="97">
        <v>0</v>
      </c>
      <c r="V588" s="97">
        <v>0</v>
      </c>
      <c r="W588" s="97">
        <v>0</v>
      </c>
      <c r="X588" s="263">
        <f t="shared" ref="X588:AB593" si="109">W588</f>
        <v>0</v>
      </c>
      <c r="Y588" s="263">
        <f t="shared" si="109"/>
        <v>0</v>
      </c>
      <c r="Z588" s="263">
        <f t="shared" si="109"/>
        <v>0</v>
      </c>
      <c r="AA588" s="263">
        <f t="shared" si="109"/>
        <v>0</v>
      </c>
      <c r="AB588" s="263">
        <f t="shared" si="109"/>
        <v>0</v>
      </c>
      <c r="AC588" s="76"/>
      <c r="AD588" s="76"/>
      <c r="AE588" s="76"/>
      <c r="AF588" s="97">
        <v>1</v>
      </c>
      <c r="AG588" s="97">
        <v>1</v>
      </c>
      <c r="AH588" s="73"/>
      <c r="AI588" s="57"/>
      <c r="AJ588" s="45"/>
      <c r="AK588" s="45"/>
      <c r="AL588" s="45"/>
    </row>
    <row r="589" spans="1:38" outlineLevel="2" x14ac:dyDescent="0.25">
      <c r="A589" s="45"/>
      <c r="B589" s="54"/>
      <c r="C589" s="47">
        <f t="shared" si="95"/>
        <v>3</v>
      </c>
      <c r="D589" s="73"/>
      <c r="E589" s="70"/>
      <c r="F589" s="70" t="s">
        <v>1339</v>
      </c>
      <c r="G589" s="73"/>
      <c r="H589" s="76" t="s">
        <v>1340</v>
      </c>
      <c r="I589" s="96" t="s">
        <v>573</v>
      </c>
      <c r="J589" s="96" t="s">
        <v>1229</v>
      </c>
      <c r="K589" s="76"/>
      <c r="L589" s="76"/>
      <c r="M589" s="76"/>
      <c r="N589" s="76"/>
      <c r="O589" s="76"/>
      <c r="P589" s="76"/>
      <c r="Q589" s="76"/>
      <c r="R589" s="76"/>
      <c r="S589" s="76"/>
      <c r="T589" s="76"/>
      <c r="U589" s="97">
        <v>0</v>
      </c>
      <c r="V589" s="97">
        <v>0</v>
      </c>
      <c r="W589" s="97">
        <v>0</v>
      </c>
      <c r="X589" s="263">
        <f t="shared" si="109"/>
        <v>0</v>
      </c>
      <c r="Y589" s="263">
        <f t="shared" si="109"/>
        <v>0</v>
      </c>
      <c r="Z589" s="263">
        <f t="shared" si="109"/>
        <v>0</v>
      </c>
      <c r="AA589" s="263">
        <f t="shared" si="109"/>
        <v>0</v>
      </c>
      <c r="AB589" s="263">
        <f t="shared" si="109"/>
        <v>0</v>
      </c>
      <c r="AC589" s="76"/>
      <c r="AD589" s="76"/>
      <c r="AE589" s="76"/>
      <c r="AF589" s="97">
        <v>1</v>
      </c>
      <c r="AG589" s="97">
        <v>1</v>
      </c>
      <c r="AH589" s="73"/>
      <c r="AI589" s="57"/>
      <c r="AJ589" s="45"/>
      <c r="AK589" s="45"/>
      <c r="AL589" s="45"/>
    </row>
    <row r="590" spans="1:38" outlineLevel="2" x14ac:dyDescent="0.25">
      <c r="A590" s="45"/>
      <c r="B590" s="54"/>
      <c r="C590" s="47">
        <f t="shared" si="95"/>
        <v>3</v>
      </c>
      <c r="D590" s="73"/>
      <c r="E590" s="70"/>
      <c r="F590" s="70" t="s">
        <v>1341</v>
      </c>
      <c r="G590" s="73"/>
      <c r="H590" s="76" t="s">
        <v>1342</v>
      </c>
      <c r="I590" s="96" t="s">
        <v>573</v>
      </c>
      <c r="J590" s="96" t="s">
        <v>1229</v>
      </c>
      <c r="K590" s="76"/>
      <c r="L590" s="76"/>
      <c r="M590" s="76"/>
      <c r="N590" s="76"/>
      <c r="O590" s="76"/>
      <c r="P590" s="76"/>
      <c r="Q590" s="76"/>
      <c r="R590" s="76"/>
      <c r="S590" s="76"/>
      <c r="T590" s="76"/>
      <c r="U590" s="97">
        <v>0</v>
      </c>
      <c r="V590" s="97">
        <v>0</v>
      </c>
      <c r="W590" s="97">
        <v>0</v>
      </c>
      <c r="X590" s="263">
        <f t="shared" si="109"/>
        <v>0</v>
      </c>
      <c r="Y590" s="263">
        <f t="shared" si="109"/>
        <v>0</v>
      </c>
      <c r="Z590" s="263">
        <f t="shared" si="109"/>
        <v>0</v>
      </c>
      <c r="AA590" s="263">
        <f t="shared" si="109"/>
        <v>0</v>
      </c>
      <c r="AB590" s="263">
        <f t="shared" si="109"/>
        <v>0</v>
      </c>
      <c r="AC590" s="76"/>
      <c r="AD590" s="76"/>
      <c r="AE590" s="76"/>
      <c r="AF590" s="97">
        <v>1</v>
      </c>
      <c r="AG590" s="97">
        <v>1</v>
      </c>
      <c r="AH590" s="73"/>
      <c r="AI590" s="57"/>
      <c r="AJ590" s="45"/>
      <c r="AK590" s="45"/>
      <c r="AL590" s="45"/>
    </row>
    <row r="591" spans="1:38" outlineLevel="2" x14ac:dyDescent="0.25">
      <c r="A591" s="45"/>
      <c r="B591" s="54"/>
      <c r="C591" s="47">
        <f t="shared" si="95"/>
        <v>3</v>
      </c>
      <c r="D591" s="73"/>
      <c r="E591" s="70"/>
      <c r="F591" s="70" t="s">
        <v>1343</v>
      </c>
      <c r="G591" s="73"/>
      <c r="H591" s="76" t="s">
        <v>1344</v>
      </c>
      <c r="I591" s="96" t="s">
        <v>573</v>
      </c>
      <c r="J591" s="96" t="s">
        <v>1229</v>
      </c>
      <c r="K591" s="76"/>
      <c r="L591" s="76"/>
      <c r="M591" s="76"/>
      <c r="N591" s="76"/>
      <c r="O591" s="76"/>
      <c r="P591" s="76"/>
      <c r="Q591" s="76"/>
      <c r="R591" s="76"/>
      <c r="S591" s="76"/>
      <c r="T591" s="76"/>
      <c r="U591" s="97">
        <v>0</v>
      </c>
      <c r="V591" s="97">
        <v>0</v>
      </c>
      <c r="W591" s="97">
        <v>0</v>
      </c>
      <c r="X591" s="263">
        <f t="shared" si="109"/>
        <v>0</v>
      </c>
      <c r="Y591" s="263">
        <f t="shared" si="109"/>
        <v>0</v>
      </c>
      <c r="Z591" s="263">
        <f t="shared" si="109"/>
        <v>0</v>
      </c>
      <c r="AA591" s="263">
        <f t="shared" si="109"/>
        <v>0</v>
      </c>
      <c r="AB591" s="263">
        <f t="shared" si="109"/>
        <v>0</v>
      </c>
      <c r="AC591" s="76"/>
      <c r="AD591" s="76"/>
      <c r="AE591" s="76"/>
      <c r="AF591" s="97">
        <v>1</v>
      </c>
      <c r="AG591" s="97">
        <v>1</v>
      </c>
      <c r="AH591" s="73"/>
      <c r="AI591" s="57"/>
      <c r="AJ591" s="45"/>
      <c r="AK591" s="45"/>
      <c r="AL591" s="45"/>
    </row>
    <row r="592" spans="1:38" outlineLevel="2" x14ac:dyDescent="0.25">
      <c r="A592" s="45"/>
      <c r="B592" s="54"/>
      <c r="C592" s="47">
        <f t="shared" si="95"/>
        <v>3</v>
      </c>
      <c r="D592" s="73"/>
      <c r="E592" s="70"/>
      <c r="F592" s="70" t="s">
        <v>1345</v>
      </c>
      <c r="G592" s="73"/>
      <c r="H592" s="76" t="s">
        <v>1346</v>
      </c>
      <c r="I592" s="96" t="s">
        <v>573</v>
      </c>
      <c r="J592" s="96" t="s">
        <v>1229</v>
      </c>
      <c r="K592" s="76"/>
      <c r="L592" s="76"/>
      <c r="M592" s="76"/>
      <c r="N592" s="76"/>
      <c r="O592" s="76"/>
      <c r="P592" s="76"/>
      <c r="Q592" s="76"/>
      <c r="R592" s="76"/>
      <c r="S592" s="76"/>
      <c r="T592" s="76"/>
      <c r="U592" s="97">
        <v>0.26</v>
      </c>
      <c r="V592" s="97">
        <v>0.26</v>
      </c>
      <c r="W592" s="97">
        <v>0.26</v>
      </c>
      <c r="X592" s="263">
        <f t="shared" si="109"/>
        <v>0.26</v>
      </c>
      <c r="Y592" s="263">
        <f t="shared" si="109"/>
        <v>0.26</v>
      </c>
      <c r="Z592" s="263">
        <f t="shared" si="109"/>
        <v>0.26</v>
      </c>
      <c r="AA592" s="263">
        <f t="shared" si="109"/>
        <v>0.26</v>
      </c>
      <c r="AB592" s="263">
        <f t="shared" si="109"/>
        <v>0.26</v>
      </c>
      <c r="AC592" s="76"/>
      <c r="AD592" s="97" t="s">
        <v>1347</v>
      </c>
      <c r="AE592" s="76"/>
      <c r="AF592" s="97">
        <v>1</v>
      </c>
      <c r="AG592" s="97">
        <v>1</v>
      </c>
      <c r="AH592" s="73"/>
      <c r="AI592" s="57"/>
      <c r="AJ592" s="45"/>
      <c r="AK592" s="45"/>
      <c r="AL592" s="45"/>
    </row>
    <row r="593" spans="1:38" outlineLevel="2" x14ac:dyDescent="0.25">
      <c r="A593" s="45"/>
      <c r="B593" s="54"/>
      <c r="C593" s="47">
        <f t="shared" si="95"/>
        <v>3</v>
      </c>
      <c r="D593" s="73"/>
      <c r="E593" s="70"/>
      <c r="F593" s="70" t="s">
        <v>1348</v>
      </c>
      <c r="G593" s="73"/>
      <c r="H593" s="76" t="s">
        <v>1349</v>
      </c>
      <c r="I593" s="96" t="s">
        <v>573</v>
      </c>
      <c r="J593" s="96" t="s">
        <v>1229</v>
      </c>
      <c r="K593" s="76"/>
      <c r="L593" s="76"/>
      <c r="M593" s="76"/>
      <c r="N593" s="76"/>
      <c r="O593" s="76"/>
      <c r="P593" s="76"/>
      <c r="Q593" s="76"/>
      <c r="R593" s="76"/>
      <c r="S593" s="76"/>
      <c r="T593" s="76"/>
      <c r="U593" s="97">
        <v>0</v>
      </c>
      <c r="V593" s="97">
        <v>0</v>
      </c>
      <c r="W593" s="97">
        <v>0</v>
      </c>
      <c r="X593" s="263">
        <f t="shared" si="109"/>
        <v>0</v>
      </c>
      <c r="Y593" s="263">
        <f t="shared" si="109"/>
        <v>0</v>
      </c>
      <c r="Z593" s="263">
        <f t="shared" si="109"/>
        <v>0</v>
      </c>
      <c r="AA593" s="263">
        <f t="shared" si="109"/>
        <v>0</v>
      </c>
      <c r="AB593" s="263">
        <f t="shared" si="109"/>
        <v>0</v>
      </c>
      <c r="AC593" s="76"/>
      <c r="AD593" s="76"/>
      <c r="AE593" s="76"/>
      <c r="AF593" s="97">
        <v>1</v>
      </c>
      <c r="AG593" s="97">
        <v>1</v>
      </c>
      <c r="AH593" s="73"/>
      <c r="AI593" s="57"/>
      <c r="AJ593" s="45"/>
      <c r="AK593" s="45"/>
      <c r="AL593" s="45"/>
    </row>
    <row r="594" spans="1:38" outlineLevel="3" x14ac:dyDescent="0.25">
      <c r="A594" s="45"/>
      <c r="B594" s="54"/>
      <c r="C594" s="47">
        <f t="shared" si="95"/>
        <v>3</v>
      </c>
      <c r="D594" s="73"/>
      <c r="E594" s="70"/>
      <c r="F594" s="70" t="s">
        <v>1350</v>
      </c>
      <c r="G594" s="73"/>
      <c r="H594" s="76" t="s">
        <v>676</v>
      </c>
      <c r="I594" s="96" t="s">
        <v>573</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outlineLevel="3" x14ac:dyDescent="0.25">
      <c r="A595" s="45"/>
      <c r="B595" s="54"/>
      <c r="C595" s="47">
        <f t="shared" si="95"/>
        <v>3</v>
      </c>
      <c r="D595" s="73"/>
      <c r="E595" s="70"/>
      <c r="F595" s="70" t="s">
        <v>1351</v>
      </c>
      <c r="G595" s="73"/>
      <c r="H595" s="76"/>
      <c r="I595" s="96" t="s">
        <v>573</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outlineLevel="3" x14ac:dyDescent="0.25">
      <c r="A596" s="45"/>
      <c r="B596" s="54"/>
      <c r="C596" s="47">
        <f t="shared" si="95"/>
        <v>3</v>
      </c>
      <c r="D596" s="73"/>
      <c r="E596" s="70"/>
      <c r="F596" s="70" t="s">
        <v>1352</v>
      </c>
      <c r="G596" s="73"/>
      <c r="H596" s="76"/>
      <c r="I596" s="96" t="s">
        <v>573</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outlineLevel="2" x14ac:dyDescent="0.25">
      <c r="A597" s="45"/>
      <c r="B597" s="54"/>
      <c r="C597" s="47">
        <f t="shared" si="95"/>
        <v>3</v>
      </c>
      <c r="D597" s="73"/>
      <c r="E597" s="70"/>
      <c r="F597" s="70" t="s">
        <v>1353</v>
      </c>
      <c r="G597" s="73"/>
      <c r="H597" s="76" t="s">
        <v>1354</v>
      </c>
      <c r="I597" s="96"/>
      <c r="J597" s="96" t="s">
        <v>1257</v>
      </c>
      <c r="K597" s="97">
        <f>5.1/5</f>
        <v>1.02</v>
      </c>
      <c r="L597" s="97">
        <f>5.1/5</f>
        <v>1.02</v>
      </c>
      <c r="M597" s="97">
        <v>1</v>
      </c>
      <c r="N597" s="97">
        <v>1</v>
      </c>
      <c r="O597" s="97">
        <v>1</v>
      </c>
      <c r="P597" s="97">
        <v>1</v>
      </c>
      <c r="Q597" s="76"/>
      <c r="R597" s="76" t="s">
        <v>1355</v>
      </c>
      <c r="S597" s="76"/>
      <c r="T597" s="76"/>
      <c r="U597" s="261">
        <f t="shared" ref="U597:AB599" si="110">INDEX($K597:$Q597,1,U$43)</f>
        <v>1.02</v>
      </c>
      <c r="V597" s="261">
        <f t="shared" si="110"/>
        <v>1.02</v>
      </c>
      <c r="W597" s="261">
        <f t="shared" si="110"/>
        <v>1.02</v>
      </c>
      <c r="X597" s="261">
        <f t="shared" si="110"/>
        <v>1.02</v>
      </c>
      <c r="Y597" s="261">
        <f t="shared" si="110"/>
        <v>1.02</v>
      </c>
      <c r="Z597" s="261">
        <f t="shared" si="110"/>
        <v>1.02</v>
      </c>
      <c r="AA597" s="261">
        <f t="shared" si="110"/>
        <v>1.02</v>
      </c>
      <c r="AB597" s="261">
        <f t="shared" si="110"/>
        <v>1.02</v>
      </c>
      <c r="AC597" s="76"/>
      <c r="AD597" s="76"/>
      <c r="AE597" s="76"/>
      <c r="AF597" s="97">
        <v>1</v>
      </c>
      <c r="AG597" s="97">
        <v>1</v>
      </c>
      <c r="AH597" s="73"/>
      <c r="AI597" s="57"/>
      <c r="AJ597" s="45"/>
      <c r="AK597" s="45"/>
      <c r="AL597" s="45"/>
    </row>
    <row r="598" spans="1:38" outlineLevel="2" x14ac:dyDescent="0.25">
      <c r="A598" s="45"/>
      <c r="B598" s="54"/>
      <c r="C598" s="47">
        <f t="shared" si="95"/>
        <v>3</v>
      </c>
      <c r="D598" s="73"/>
      <c r="E598" s="70"/>
      <c r="F598" s="70" t="s">
        <v>1356</v>
      </c>
      <c r="G598" s="73"/>
      <c r="H598" s="76" t="s">
        <v>1357</v>
      </c>
      <c r="I598" s="96"/>
      <c r="J598" s="96" t="s">
        <v>1257</v>
      </c>
      <c r="K598" s="97">
        <f>4.9/5</f>
        <v>0.98000000000000009</v>
      </c>
      <c r="L598" s="97">
        <f>4.9/5</f>
        <v>0.98000000000000009</v>
      </c>
      <c r="M598" s="97">
        <v>1</v>
      </c>
      <c r="N598" s="97">
        <v>1</v>
      </c>
      <c r="O598" s="97">
        <v>1</v>
      </c>
      <c r="P598" s="97">
        <v>1</v>
      </c>
      <c r="Q598" s="76"/>
      <c r="R598" s="76" t="s">
        <v>1358</v>
      </c>
      <c r="S598" s="76"/>
      <c r="T598" s="76"/>
      <c r="U598" s="261">
        <f t="shared" si="110"/>
        <v>0.98000000000000009</v>
      </c>
      <c r="V598" s="261">
        <f t="shared" si="110"/>
        <v>0.98000000000000009</v>
      </c>
      <c r="W598" s="261">
        <f t="shared" si="110"/>
        <v>0.98000000000000009</v>
      </c>
      <c r="X598" s="261">
        <f t="shared" si="110"/>
        <v>0.98000000000000009</v>
      </c>
      <c r="Y598" s="261">
        <f t="shared" si="110"/>
        <v>0.98000000000000009</v>
      </c>
      <c r="Z598" s="261">
        <f t="shared" si="110"/>
        <v>0.98000000000000009</v>
      </c>
      <c r="AA598" s="261">
        <f t="shared" si="110"/>
        <v>0.98000000000000009</v>
      </c>
      <c r="AB598" s="261">
        <f t="shared" si="110"/>
        <v>0.98000000000000009</v>
      </c>
      <c r="AC598" s="76"/>
      <c r="AD598" s="76"/>
      <c r="AE598" s="76"/>
      <c r="AF598" s="97">
        <v>1</v>
      </c>
      <c r="AG598" s="97">
        <v>1</v>
      </c>
      <c r="AH598" s="73"/>
      <c r="AI598" s="57"/>
      <c r="AJ598" s="45"/>
      <c r="AK598" s="45"/>
      <c r="AL598" s="45"/>
    </row>
    <row r="599" spans="1:38" outlineLevel="2" x14ac:dyDescent="0.25">
      <c r="A599" s="45"/>
      <c r="B599" s="54"/>
      <c r="C599" s="47">
        <f t="shared" si="95"/>
        <v>3</v>
      </c>
      <c r="D599" s="73"/>
      <c r="E599" s="70"/>
      <c r="F599" s="70" t="s">
        <v>1359</v>
      </c>
      <c r="G599" s="73"/>
      <c r="H599" s="76" t="s">
        <v>2448</v>
      </c>
      <c r="I599" s="96"/>
      <c r="J599" s="96" t="s">
        <v>1257</v>
      </c>
      <c r="K599" s="261">
        <f t="shared" ref="K599:P599" si="111">K597</f>
        <v>1.02</v>
      </c>
      <c r="L599" s="261">
        <f t="shared" si="111"/>
        <v>1.02</v>
      </c>
      <c r="M599" s="261">
        <f t="shared" si="111"/>
        <v>1</v>
      </c>
      <c r="N599" s="261">
        <f t="shared" si="111"/>
        <v>1</v>
      </c>
      <c r="O599" s="261">
        <f t="shared" si="111"/>
        <v>1</v>
      </c>
      <c r="P599" s="261">
        <f t="shared" si="111"/>
        <v>1</v>
      </c>
      <c r="Q599" s="76"/>
      <c r="R599" s="76"/>
      <c r="S599" s="76"/>
      <c r="T599" s="76"/>
      <c r="U599" s="261">
        <f t="shared" si="110"/>
        <v>1.02</v>
      </c>
      <c r="V599" s="261">
        <f t="shared" si="110"/>
        <v>1.02</v>
      </c>
      <c r="W599" s="261">
        <f t="shared" si="110"/>
        <v>1.02</v>
      </c>
      <c r="X599" s="261">
        <f t="shared" si="110"/>
        <v>1.02</v>
      </c>
      <c r="Y599" s="261">
        <f t="shared" si="110"/>
        <v>1.02</v>
      </c>
      <c r="Z599" s="261">
        <f t="shared" si="110"/>
        <v>1.02</v>
      </c>
      <c r="AA599" s="261">
        <f t="shared" si="110"/>
        <v>1.02</v>
      </c>
      <c r="AB599" s="261">
        <f t="shared" si="110"/>
        <v>1.02</v>
      </c>
      <c r="AC599" s="76"/>
      <c r="AD599" s="76"/>
      <c r="AE599" s="76"/>
      <c r="AF599" s="97">
        <v>1</v>
      </c>
      <c r="AG599" s="97">
        <v>1</v>
      </c>
      <c r="AH599" s="73"/>
      <c r="AI599" s="57"/>
      <c r="AJ599" s="45"/>
      <c r="AK599" s="45"/>
      <c r="AL599" s="45"/>
    </row>
    <row r="600" spans="1:38" outlineLevel="2" x14ac:dyDescent="0.25">
      <c r="A600" s="45"/>
      <c r="B600" s="54"/>
      <c r="C600" s="47">
        <f t="shared" si="95"/>
        <v>3</v>
      </c>
      <c r="D600" s="73"/>
      <c r="E600" s="70"/>
      <c r="F600" s="70" t="s">
        <v>1360</v>
      </c>
      <c r="G600" s="73"/>
      <c r="H600" s="76" t="s">
        <v>1361</v>
      </c>
      <c r="I600" s="96" t="s">
        <v>573</v>
      </c>
      <c r="J600" s="96" t="s">
        <v>1229</v>
      </c>
      <c r="K600" s="76"/>
      <c r="L600" s="76"/>
      <c r="M600" s="76"/>
      <c r="N600" s="76"/>
      <c r="O600" s="76"/>
      <c r="P600" s="76"/>
      <c r="Q600" s="76"/>
      <c r="R600" s="76"/>
      <c r="S600" s="76"/>
      <c r="T600" s="76"/>
      <c r="U600" s="97">
        <v>0</v>
      </c>
      <c r="V600" s="97">
        <v>0</v>
      </c>
      <c r="W600" s="97">
        <v>0</v>
      </c>
      <c r="X600" s="263">
        <f t="shared" ref="X600:Y602" si="112">Y600</f>
        <v>0.35589999999999999</v>
      </c>
      <c r="Y600" s="263">
        <f t="shared" si="112"/>
        <v>0.35589999999999999</v>
      </c>
      <c r="Z600" s="97">
        <v>0.35589999999999999</v>
      </c>
      <c r="AA600" s="263">
        <f t="shared" ref="X600:AB608" si="113">Z600</f>
        <v>0.35589999999999999</v>
      </c>
      <c r="AB600" s="263">
        <f t="shared" si="113"/>
        <v>0.35589999999999999</v>
      </c>
      <c r="AC600" s="76"/>
      <c r="AD600" s="97" t="s">
        <v>2273</v>
      </c>
      <c r="AE600" s="76"/>
      <c r="AF600" s="97">
        <v>1</v>
      </c>
      <c r="AG600" s="97">
        <v>1</v>
      </c>
      <c r="AH600" s="73"/>
      <c r="AI600" s="57"/>
      <c r="AJ600" s="45"/>
      <c r="AK600" s="45"/>
      <c r="AL600" s="45"/>
    </row>
    <row r="601" spans="1:38" outlineLevel="2" x14ac:dyDescent="0.25">
      <c r="A601" s="45"/>
      <c r="B601" s="54"/>
      <c r="C601" s="47">
        <f t="shared" si="95"/>
        <v>3</v>
      </c>
      <c r="D601" s="73"/>
      <c r="E601" s="70"/>
      <c r="F601" s="70" t="s">
        <v>1362</v>
      </c>
      <c r="G601" s="73"/>
      <c r="H601" s="76" t="s">
        <v>1363</v>
      </c>
      <c r="I601" s="96" t="s">
        <v>573</v>
      </c>
      <c r="J601" s="96" t="s">
        <v>1229</v>
      </c>
      <c r="K601" s="76"/>
      <c r="L601" s="76"/>
      <c r="M601" s="76"/>
      <c r="N601" s="76"/>
      <c r="O601" s="76"/>
      <c r="P601" s="76"/>
      <c r="Q601" s="76"/>
      <c r="R601" s="76"/>
      <c r="S601" s="76"/>
      <c r="T601" s="76"/>
      <c r="U601" s="97">
        <v>-0.19574</v>
      </c>
      <c r="V601" s="263">
        <f t="shared" ref="V601" si="114">U601</f>
        <v>-0.19574</v>
      </c>
      <c r="W601" s="263">
        <f t="shared" ref="W601" si="115">V601</f>
        <v>-0.19574</v>
      </c>
      <c r="X601" s="263">
        <f t="shared" si="112"/>
        <v>0</v>
      </c>
      <c r="Y601" s="263">
        <f t="shared" si="112"/>
        <v>0</v>
      </c>
      <c r="Z601" s="97">
        <v>0</v>
      </c>
      <c r="AA601" s="263">
        <f t="shared" si="113"/>
        <v>0</v>
      </c>
      <c r="AB601" s="263">
        <f t="shared" si="113"/>
        <v>0</v>
      </c>
      <c r="AC601" s="76"/>
      <c r="AD601" s="76"/>
      <c r="AE601" s="76"/>
      <c r="AF601" s="97">
        <v>1</v>
      </c>
      <c r="AG601" s="97">
        <v>1</v>
      </c>
      <c r="AH601" s="73"/>
      <c r="AI601" s="57"/>
      <c r="AJ601" s="45"/>
      <c r="AK601" s="45"/>
      <c r="AL601" s="45"/>
    </row>
    <row r="602" spans="1:38" outlineLevel="2" x14ac:dyDescent="0.25">
      <c r="A602" s="45"/>
      <c r="B602" s="54"/>
      <c r="C602" s="47">
        <f t="shared" si="95"/>
        <v>3</v>
      </c>
      <c r="D602" s="73"/>
      <c r="E602" s="70"/>
      <c r="F602" s="70" t="s">
        <v>1364</v>
      </c>
      <c r="G602" s="73"/>
      <c r="H602" s="76" t="s">
        <v>1365</v>
      </c>
      <c r="I602" s="96" t="s">
        <v>573</v>
      </c>
      <c r="J602" s="96" t="s">
        <v>1229</v>
      </c>
      <c r="K602" s="76"/>
      <c r="L602" s="76"/>
      <c r="M602" s="76"/>
      <c r="N602" s="76"/>
      <c r="O602" s="76"/>
      <c r="P602" s="76"/>
      <c r="Q602" s="76"/>
      <c r="R602" s="76"/>
      <c r="S602" s="76"/>
      <c r="T602" s="76"/>
      <c r="U602" s="97">
        <v>0</v>
      </c>
      <c r="V602" s="97">
        <v>0</v>
      </c>
      <c r="W602" s="97">
        <v>0</v>
      </c>
      <c r="X602" s="263">
        <f t="shared" si="112"/>
        <v>0.35589999999999999</v>
      </c>
      <c r="Y602" s="263">
        <f t="shared" si="112"/>
        <v>0.35589999999999999</v>
      </c>
      <c r="Z602" s="261">
        <f>Z600</f>
        <v>0.35589999999999999</v>
      </c>
      <c r="AA602" s="263">
        <f t="shared" si="113"/>
        <v>0.35589999999999999</v>
      </c>
      <c r="AB602" s="263">
        <f t="shared" si="113"/>
        <v>0.35589999999999999</v>
      </c>
      <c r="AC602" s="76"/>
      <c r="AD602" s="76"/>
      <c r="AE602" s="76"/>
      <c r="AF602" s="97">
        <v>1</v>
      </c>
      <c r="AG602" s="97">
        <v>1</v>
      </c>
      <c r="AH602" s="73"/>
      <c r="AI602" s="57"/>
      <c r="AJ602" s="45"/>
      <c r="AK602" s="45"/>
      <c r="AL602" s="45"/>
    </row>
    <row r="603" spans="1:38" outlineLevel="2" x14ac:dyDescent="0.25">
      <c r="A603" s="45"/>
      <c r="B603" s="54"/>
      <c r="C603" s="47">
        <f t="shared" si="95"/>
        <v>3</v>
      </c>
      <c r="D603" s="73"/>
      <c r="E603" s="70"/>
      <c r="F603" s="70" t="s">
        <v>1366</v>
      </c>
      <c r="G603" s="73"/>
      <c r="H603" s="76" t="s">
        <v>1367</v>
      </c>
      <c r="I603" s="96" t="s">
        <v>573</v>
      </c>
      <c r="J603" s="96" t="s">
        <v>1229</v>
      </c>
      <c r="K603" s="76"/>
      <c r="L603" s="76"/>
      <c r="M603" s="76"/>
      <c r="N603" s="76"/>
      <c r="O603" s="76"/>
      <c r="P603" s="76"/>
      <c r="Q603" s="76"/>
      <c r="R603" s="76"/>
      <c r="S603" s="76"/>
      <c r="T603" s="76"/>
      <c r="U603" s="97">
        <v>0</v>
      </c>
      <c r="V603" s="97">
        <v>0</v>
      </c>
      <c r="W603" s="97">
        <v>0</v>
      </c>
      <c r="X603" s="263">
        <f t="shared" si="113"/>
        <v>0</v>
      </c>
      <c r="Y603" s="97">
        <v>1.42</v>
      </c>
      <c r="Z603" s="263">
        <f t="shared" si="113"/>
        <v>1.42</v>
      </c>
      <c r="AA603" s="263">
        <f t="shared" si="113"/>
        <v>1.42</v>
      </c>
      <c r="AB603" s="263">
        <f t="shared" si="113"/>
        <v>1.42</v>
      </c>
      <c r="AC603" s="76"/>
      <c r="AD603" s="97" t="s">
        <v>2273</v>
      </c>
      <c r="AE603" s="76"/>
      <c r="AF603" s="97">
        <v>1</v>
      </c>
      <c r="AG603" s="97">
        <v>1</v>
      </c>
      <c r="AH603" s="73"/>
      <c r="AI603" s="57"/>
      <c r="AJ603" s="45"/>
      <c r="AK603" s="45"/>
      <c r="AL603" s="45"/>
    </row>
    <row r="604" spans="1:38" outlineLevel="2" x14ac:dyDescent="0.25">
      <c r="A604" s="45"/>
      <c r="B604" s="54"/>
      <c r="C604" s="47">
        <f t="shared" si="95"/>
        <v>3</v>
      </c>
      <c r="D604" s="73"/>
      <c r="E604" s="70"/>
      <c r="F604" s="70" t="s">
        <v>1368</v>
      </c>
      <c r="G604" s="73"/>
      <c r="H604" s="76" t="s">
        <v>1369</v>
      </c>
      <c r="I604" s="96" t="s">
        <v>573</v>
      </c>
      <c r="J604" s="96" t="s">
        <v>1229</v>
      </c>
      <c r="K604" s="76"/>
      <c r="L604" s="76"/>
      <c r="M604" s="76"/>
      <c r="N604" s="76"/>
      <c r="O604" s="76"/>
      <c r="P604" s="76"/>
      <c r="Q604" s="76"/>
      <c r="R604" s="76"/>
      <c r="S604" s="76"/>
      <c r="T604" s="76"/>
      <c r="U604" s="97">
        <v>-0.72</v>
      </c>
      <c r="V604" s="97">
        <v>-0.72</v>
      </c>
      <c r="W604" s="97">
        <v>-0.72</v>
      </c>
      <c r="X604" s="263">
        <f t="shared" si="113"/>
        <v>-0.72</v>
      </c>
      <c r="Y604" s="97">
        <v>0</v>
      </c>
      <c r="Z604" s="263">
        <f t="shared" si="113"/>
        <v>0</v>
      </c>
      <c r="AA604" s="263">
        <f t="shared" si="113"/>
        <v>0</v>
      </c>
      <c r="AB604" s="263">
        <f t="shared" si="113"/>
        <v>0</v>
      </c>
      <c r="AC604" s="76"/>
      <c r="AD604" s="97" t="s">
        <v>1370</v>
      </c>
      <c r="AE604" s="76"/>
      <c r="AF604" s="97">
        <v>1</v>
      </c>
      <c r="AG604" s="97">
        <v>1</v>
      </c>
      <c r="AH604" s="73"/>
      <c r="AI604" s="57"/>
      <c r="AJ604" s="45"/>
      <c r="AK604" s="45"/>
      <c r="AL604" s="45"/>
    </row>
    <row r="605" spans="1:38" outlineLevel="2" x14ac:dyDescent="0.25">
      <c r="A605" s="45"/>
      <c r="B605" s="54"/>
      <c r="C605" s="47">
        <f t="shared" si="95"/>
        <v>3</v>
      </c>
      <c r="D605" s="73"/>
      <c r="E605" s="70"/>
      <c r="F605" s="70" t="s">
        <v>1371</v>
      </c>
      <c r="G605" s="73"/>
      <c r="H605" s="76" t="s">
        <v>1372</v>
      </c>
      <c r="I605" s="96" t="s">
        <v>573</v>
      </c>
      <c r="J605" s="96" t="s">
        <v>1229</v>
      </c>
      <c r="K605" s="76"/>
      <c r="L605" s="76"/>
      <c r="M605" s="76"/>
      <c r="N605" s="76"/>
      <c r="O605" s="76"/>
      <c r="P605" s="76"/>
      <c r="Q605" s="76"/>
      <c r="R605" s="76"/>
      <c r="S605" s="76"/>
      <c r="T605" s="76"/>
      <c r="U605" s="97">
        <v>0</v>
      </c>
      <c r="V605" s="97">
        <v>0</v>
      </c>
      <c r="W605" s="97">
        <v>0</v>
      </c>
      <c r="X605" s="263">
        <f t="shared" si="113"/>
        <v>0</v>
      </c>
      <c r="Y605" s="261">
        <f>Y603</f>
        <v>1.42</v>
      </c>
      <c r="Z605" s="263">
        <f t="shared" si="113"/>
        <v>1.42</v>
      </c>
      <c r="AA605" s="263">
        <f t="shared" si="113"/>
        <v>1.42</v>
      </c>
      <c r="AB605" s="263">
        <f t="shared" si="113"/>
        <v>1.42</v>
      </c>
      <c r="AC605" s="76"/>
      <c r="AD605" s="76"/>
      <c r="AE605" s="76"/>
      <c r="AF605" s="97">
        <v>1</v>
      </c>
      <c r="AG605" s="97">
        <v>1</v>
      </c>
      <c r="AH605" s="73"/>
      <c r="AI605" s="57"/>
      <c r="AJ605" s="45"/>
      <c r="AK605" s="45"/>
      <c r="AL605" s="45"/>
    </row>
    <row r="606" spans="1:38" outlineLevel="2" x14ac:dyDescent="0.25">
      <c r="A606" s="45"/>
      <c r="B606" s="54"/>
      <c r="C606" s="47">
        <f t="shared" si="95"/>
        <v>3</v>
      </c>
      <c r="D606" s="73"/>
      <c r="E606" s="70"/>
      <c r="F606" s="70" t="s">
        <v>1373</v>
      </c>
      <c r="G606" s="73"/>
      <c r="H606" s="76" t="s">
        <v>1374</v>
      </c>
      <c r="I606" s="96" t="s">
        <v>573</v>
      </c>
      <c r="J606" s="96" t="s">
        <v>1229</v>
      </c>
      <c r="K606" s="76"/>
      <c r="L606" s="76"/>
      <c r="M606" s="76"/>
      <c r="N606" s="76"/>
      <c r="O606" s="76"/>
      <c r="P606" s="76"/>
      <c r="Q606" s="76"/>
      <c r="R606" s="76"/>
      <c r="S606" s="76"/>
      <c r="T606" s="76"/>
      <c r="U606" s="97">
        <v>0</v>
      </c>
      <c r="V606" s="97">
        <v>0</v>
      </c>
      <c r="W606" s="97">
        <v>0</v>
      </c>
      <c r="X606" s="263">
        <f t="shared" si="113"/>
        <v>0</v>
      </c>
      <c r="Y606" s="263">
        <f t="shared" si="113"/>
        <v>0</v>
      </c>
      <c r="Z606" s="263">
        <f t="shared" si="113"/>
        <v>0</v>
      </c>
      <c r="AA606" s="263">
        <f t="shared" si="113"/>
        <v>0</v>
      </c>
      <c r="AB606" s="263">
        <f t="shared" si="113"/>
        <v>0</v>
      </c>
      <c r="AC606" s="76"/>
      <c r="AD606" s="76"/>
      <c r="AE606" s="76"/>
      <c r="AF606" s="97">
        <v>1</v>
      </c>
      <c r="AG606" s="97">
        <v>1</v>
      </c>
      <c r="AH606" s="73"/>
      <c r="AI606" s="57"/>
      <c r="AJ606" s="45"/>
      <c r="AK606" s="45"/>
      <c r="AL606" s="45"/>
    </row>
    <row r="607" spans="1:38" outlineLevel="2" x14ac:dyDescent="0.25">
      <c r="A607" s="45"/>
      <c r="B607" s="54"/>
      <c r="C607" s="47">
        <f t="shared" si="95"/>
        <v>3</v>
      </c>
      <c r="D607" s="73"/>
      <c r="E607" s="70"/>
      <c r="F607" s="70" t="s">
        <v>1375</v>
      </c>
      <c r="G607" s="73"/>
      <c r="H607" s="76" t="s">
        <v>1376</v>
      </c>
      <c r="I607" s="96" t="s">
        <v>573</v>
      </c>
      <c r="J607" s="96" t="s">
        <v>1229</v>
      </c>
      <c r="K607" s="76"/>
      <c r="L607" s="76"/>
      <c r="M607" s="76"/>
      <c r="N607" s="76"/>
      <c r="O607" s="76"/>
      <c r="P607" s="76"/>
      <c r="Q607" s="76"/>
      <c r="R607" s="76"/>
      <c r="S607" s="76"/>
      <c r="T607" s="76"/>
      <c r="U607" s="97">
        <f>-7/1000</f>
        <v>-7.0000000000000001E-3</v>
      </c>
      <c r="V607" s="97">
        <f>-7/1000</f>
        <v>-7.0000000000000001E-3</v>
      </c>
      <c r="W607" s="97">
        <f>-7/1000</f>
        <v>-7.0000000000000001E-3</v>
      </c>
      <c r="X607" s="263">
        <f t="shared" si="113"/>
        <v>-7.0000000000000001E-3</v>
      </c>
      <c r="Y607" s="263">
        <f t="shared" si="113"/>
        <v>-7.0000000000000001E-3</v>
      </c>
      <c r="Z607" s="263">
        <f t="shared" si="113"/>
        <v>-7.0000000000000001E-3</v>
      </c>
      <c r="AA607" s="263">
        <f t="shared" si="113"/>
        <v>-7.0000000000000001E-3</v>
      </c>
      <c r="AB607" s="263">
        <f t="shared" si="113"/>
        <v>-7.0000000000000001E-3</v>
      </c>
      <c r="AC607" s="76"/>
      <c r="AD607" s="97" t="s">
        <v>1377</v>
      </c>
      <c r="AE607" s="76"/>
      <c r="AF607" s="97">
        <v>1</v>
      </c>
      <c r="AG607" s="97">
        <v>1</v>
      </c>
      <c r="AH607" s="73"/>
      <c r="AI607" s="57"/>
      <c r="AJ607" s="45"/>
      <c r="AK607" s="45"/>
      <c r="AL607" s="45"/>
    </row>
    <row r="608" spans="1:38" outlineLevel="2" x14ac:dyDescent="0.25">
      <c r="A608" s="45"/>
      <c r="B608" s="54"/>
      <c r="C608" s="47">
        <f t="shared" si="95"/>
        <v>3</v>
      </c>
      <c r="D608" s="73"/>
      <c r="E608" s="70"/>
      <c r="F608" s="70" t="s">
        <v>1378</v>
      </c>
      <c r="G608" s="73"/>
      <c r="H608" s="76" t="s">
        <v>1379</v>
      </c>
      <c r="I608" s="96" t="s">
        <v>573</v>
      </c>
      <c r="J608" s="96" t="s">
        <v>1229</v>
      </c>
      <c r="K608" s="76"/>
      <c r="L608" s="76"/>
      <c r="M608" s="76"/>
      <c r="N608" s="76"/>
      <c r="O608" s="76"/>
      <c r="P608" s="76"/>
      <c r="Q608" s="76"/>
      <c r="R608" s="76"/>
      <c r="S608" s="76"/>
      <c r="T608" s="76"/>
      <c r="U608" s="97">
        <v>0</v>
      </c>
      <c r="V608" s="97">
        <v>0</v>
      </c>
      <c r="W608" s="97">
        <v>0</v>
      </c>
      <c r="X608" s="263">
        <f t="shared" si="113"/>
        <v>0</v>
      </c>
      <c r="Y608" s="263">
        <f t="shared" si="113"/>
        <v>0</v>
      </c>
      <c r="Z608" s="263">
        <f t="shared" si="113"/>
        <v>0</v>
      </c>
      <c r="AA608" s="263">
        <f t="shared" si="113"/>
        <v>0</v>
      </c>
      <c r="AB608" s="263">
        <f t="shared" si="113"/>
        <v>0</v>
      </c>
      <c r="AC608" s="76"/>
      <c r="AD608" s="76"/>
      <c r="AE608" s="76"/>
      <c r="AF608" s="97">
        <v>1</v>
      </c>
      <c r="AG608" s="97">
        <v>1</v>
      </c>
      <c r="AH608" s="73"/>
      <c r="AI608" s="57"/>
      <c r="AJ608" s="45"/>
      <c r="AK608" s="45"/>
      <c r="AL608" s="45"/>
    </row>
    <row r="609" spans="1:38" outlineLevel="3" x14ac:dyDescent="0.25">
      <c r="A609" s="45"/>
      <c r="B609" s="54"/>
      <c r="C609" s="47">
        <f t="shared" si="95"/>
        <v>3</v>
      </c>
      <c r="D609" s="73"/>
      <c r="E609" s="70"/>
      <c r="F609" s="70" t="s">
        <v>1380</v>
      </c>
      <c r="G609" s="73"/>
      <c r="H609" s="76" t="s">
        <v>676</v>
      </c>
      <c r="I609" s="96" t="s">
        <v>573</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outlineLevel="3" x14ac:dyDescent="0.25">
      <c r="A610" s="45"/>
      <c r="B610" s="54"/>
      <c r="C610" s="47">
        <f t="shared" si="95"/>
        <v>3</v>
      </c>
      <c r="D610" s="73"/>
      <c r="E610" s="70"/>
      <c r="F610" s="70" t="s">
        <v>1381</v>
      </c>
      <c r="G610" s="73"/>
      <c r="H610" s="76"/>
      <c r="I610" s="96" t="s">
        <v>573</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outlineLevel="3" x14ac:dyDescent="0.25">
      <c r="A611" s="45"/>
      <c r="B611" s="54"/>
      <c r="C611" s="47">
        <f t="shared" si="95"/>
        <v>3</v>
      </c>
      <c r="D611" s="73"/>
      <c r="E611" s="70"/>
      <c r="F611" s="70" t="s">
        <v>1382</v>
      </c>
      <c r="G611" s="73"/>
      <c r="H611" s="76"/>
      <c r="I611" s="96" t="s">
        <v>573</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outlineLevel="2" x14ac:dyDescent="0.25">
      <c r="A612" s="45"/>
      <c r="B612" s="54"/>
      <c r="C612" s="47">
        <f t="shared" si="95"/>
        <v>3</v>
      </c>
      <c r="D612" s="73"/>
      <c r="E612" s="70"/>
      <c r="F612" s="70" t="s">
        <v>1383</v>
      </c>
      <c r="G612" s="73"/>
      <c r="H612" s="76" t="s">
        <v>1384</v>
      </c>
      <c r="I612" s="96" t="s">
        <v>573</v>
      </c>
      <c r="J612" s="96"/>
      <c r="K612" s="76"/>
      <c r="L612" s="76"/>
      <c r="M612" s="76"/>
      <c r="N612" s="76"/>
      <c r="O612" s="76"/>
      <c r="P612" s="76"/>
      <c r="Q612" s="76"/>
      <c r="R612" s="76"/>
      <c r="S612" s="76"/>
      <c r="T612" s="76"/>
      <c r="U612" s="97">
        <v>0</v>
      </c>
      <c r="V612" s="97">
        <v>0</v>
      </c>
      <c r="W612" s="97">
        <v>0</v>
      </c>
      <c r="X612" s="97">
        <v>0</v>
      </c>
      <c r="Y612" s="97">
        <v>0</v>
      </c>
      <c r="Z612" s="97">
        <v>0</v>
      </c>
      <c r="AA612" s="97">
        <v>0</v>
      </c>
      <c r="AB612" s="97">
        <v>0</v>
      </c>
      <c r="AC612" s="76"/>
      <c r="AD612" s="97" t="s">
        <v>1385</v>
      </c>
      <c r="AE612" s="76"/>
      <c r="AF612" s="97">
        <v>1</v>
      </c>
      <c r="AG612" s="97">
        <v>1</v>
      </c>
      <c r="AH612" s="73"/>
      <c r="AI612" s="57"/>
      <c r="AJ612" s="45"/>
      <c r="AK612" s="45"/>
      <c r="AL612" s="45"/>
    </row>
    <row r="613" spans="1:38" outlineLevel="2" x14ac:dyDescent="0.25">
      <c r="A613" s="45"/>
      <c r="B613" s="54"/>
      <c r="C613" s="47">
        <f t="shared" si="95"/>
        <v>3</v>
      </c>
      <c r="D613" s="73"/>
      <c r="E613" s="70"/>
      <c r="F613" s="70" t="s">
        <v>1386</v>
      </c>
      <c r="G613" s="73"/>
      <c r="H613" s="76" t="s">
        <v>1387</v>
      </c>
      <c r="I613" s="96" t="s">
        <v>573</v>
      </c>
      <c r="J613" s="96"/>
      <c r="K613" s="76"/>
      <c r="L613" s="76"/>
      <c r="M613" s="76"/>
      <c r="N613" s="76"/>
      <c r="O613" s="76"/>
      <c r="P613" s="76"/>
      <c r="Q613" s="76"/>
      <c r="R613" s="76"/>
      <c r="S613" s="76"/>
      <c r="T613" s="76"/>
      <c r="U613" s="97">
        <v>0.34200000000000003</v>
      </c>
      <c r="V613" s="97">
        <v>0.34200000000000003</v>
      </c>
      <c r="W613" s="97">
        <v>0.34200000000000003</v>
      </c>
      <c r="X613" s="263">
        <f>W613</f>
        <v>0.34200000000000003</v>
      </c>
      <c r="Y613" s="263">
        <f>X613</f>
        <v>0.34200000000000003</v>
      </c>
      <c r="Z613" s="263">
        <f>Y613</f>
        <v>0.34200000000000003</v>
      </c>
      <c r="AA613" s="263">
        <f>Z613</f>
        <v>0.34200000000000003</v>
      </c>
      <c r="AB613" s="263">
        <f>AA613</f>
        <v>0.34200000000000003</v>
      </c>
      <c r="AC613" s="76"/>
      <c r="AD613" s="97" t="s">
        <v>1388</v>
      </c>
      <c r="AE613" s="76"/>
      <c r="AF613" s="97">
        <v>1</v>
      </c>
      <c r="AG613" s="97">
        <v>1</v>
      </c>
      <c r="AH613" s="73"/>
      <c r="AI613" s="57"/>
      <c r="AJ613" s="45"/>
      <c r="AK613" s="45"/>
      <c r="AL613" s="45"/>
    </row>
    <row r="614" spans="1:38" outlineLevel="2" x14ac:dyDescent="0.25">
      <c r="A614" s="45"/>
      <c r="B614" s="54"/>
      <c r="C614" s="47">
        <f t="shared" si="95"/>
        <v>3</v>
      </c>
      <c r="D614" s="73"/>
      <c r="E614" s="70"/>
      <c r="F614" s="70" t="s">
        <v>1389</v>
      </c>
      <c r="G614" s="73"/>
      <c r="H614" s="76" t="s">
        <v>1390</v>
      </c>
      <c r="I614" s="96" t="s">
        <v>573</v>
      </c>
      <c r="J614" s="96"/>
      <c r="K614" s="76"/>
      <c r="L614" s="76"/>
      <c r="M614" s="76"/>
      <c r="N614" s="76"/>
      <c r="O614" s="76"/>
      <c r="P614" s="76"/>
      <c r="Q614" s="76"/>
      <c r="R614" s="76"/>
      <c r="S614" s="76"/>
      <c r="T614" s="76"/>
      <c r="U614" s="76">
        <v>0</v>
      </c>
      <c r="V614" s="76">
        <v>0</v>
      </c>
      <c r="W614" s="76">
        <v>0</v>
      </c>
      <c r="X614" s="76">
        <v>0</v>
      </c>
      <c r="Y614" s="76">
        <v>0</v>
      </c>
      <c r="Z614" s="76">
        <v>0</v>
      </c>
      <c r="AA614" s="76">
        <v>0</v>
      </c>
      <c r="AB614" s="76">
        <v>0</v>
      </c>
      <c r="AC614" s="76"/>
      <c r="AD614" s="76"/>
      <c r="AE614" s="76"/>
      <c r="AF614" s="97">
        <v>1</v>
      </c>
      <c r="AG614" s="97">
        <v>1</v>
      </c>
      <c r="AH614" s="73"/>
      <c r="AI614" s="57"/>
      <c r="AJ614" s="45"/>
      <c r="AK614" s="45"/>
      <c r="AL614" s="45"/>
    </row>
    <row r="615" spans="1:38" outlineLevel="2" x14ac:dyDescent="0.25">
      <c r="A615" s="45"/>
      <c r="B615" s="54"/>
      <c r="C615" s="47">
        <f t="shared" si="95"/>
        <v>3</v>
      </c>
      <c r="D615" s="73"/>
      <c r="E615" s="70"/>
      <c r="F615" s="70" t="s">
        <v>1391</v>
      </c>
      <c r="G615" s="73"/>
      <c r="H615" s="76" t="s">
        <v>1392</v>
      </c>
      <c r="I615" s="96" t="s">
        <v>573</v>
      </c>
      <c r="J615" s="96"/>
      <c r="K615" s="76"/>
      <c r="L615" s="76"/>
      <c r="M615" s="76"/>
      <c r="N615" s="76"/>
      <c r="O615" s="76"/>
      <c r="P615" s="76"/>
      <c r="Q615" s="76"/>
      <c r="R615" s="76"/>
      <c r="S615" s="76"/>
      <c r="T615" s="76"/>
      <c r="U615" s="97">
        <v>0</v>
      </c>
      <c r="V615" s="97">
        <v>0</v>
      </c>
      <c r="W615" s="97">
        <v>0</v>
      </c>
      <c r="X615" s="263">
        <f t="shared" ref="X615:AB617" si="116">W615</f>
        <v>0</v>
      </c>
      <c r="Y615" s="263">
        <f t="shared" si="116"/>
        <v>0</v>
      </c>
      <c r="Z615" s="263">
        <f t="shared" si="116"/>
        <v>0</v>
      </c>
      <c r="AA615" s="263">
        <f t="shared" si="116"/>
        <v>0</v>
      </c>
      <c r="AB615" s="263">
        <f t="shared" si="116"/>
        <v>0</v>
      </c>
      <c r="AC615" s="76"/>
      <c r="AD615" s="76"/>
      <c r="AE615" s="76"/>
      <c r="AF615" s="97">
        <v>1</v>
      </c>
      <c r="AG615" s="97">
        <v>1</v>
      </c>
      <c r="AH615" s="73"/>
      <c r="AI615" s="57"/>
      <c r="AJ615" s="45"/>
      <c r="AK615" s="45"/>
      <c r="AL615" s="45"/>
    </row>
    <row r="616" spans="1:38" outlineLevel="2" x14ac:dyDescent="0.25">
      <c r="A616" s="45"/>
      <c r="B616" s="54"/>
      <c r="C616" s="47">
        <f t="shared" si="95"/>
        <v>3</v>
      </c>
      <c r="D616" s="73"/>
      <c r="E616" s="70"/>
      <c r="F616" s="70" t="s">
        <v>1393</v>
      </c>
      <c r="G616" s="73"/>
      <c r="H616" s="76" t="s">
        <v>1394</v>
      </c>
      <c r="I616" s="96" t="s">
        <v>573</v>
      </c>
      <c r="J616" s="96"/>
      <c r="K616" s="76"/>
      <c r="L616" s="76"/>
      <c r="M616" s="76"/>
      <c r="N616" s="76"/>
      <c r="O616" s="76"/>
      <c r="P616" s="76"/>
      <c r="Q616" s="76"/>
      <c r="R616" s="76"/>
      <c r="S616" s="76"/>
      <c r="T616" s="76"/>
      <c r="U616" s="97">
        <v>0</v>
      </c>
      <c r="V616" s="97">
        <v>0</v>
      </c>
      <c r="W616" s="97">
        <v>0</v>
      </c>
      <c r="X616" s="263">
        <f t="shared" si="116"/>
        <v>0</v>
      </c>
      <c r="Y616" s="263">
        <f t="shared" si="116"/>
        <v>0</v>
      </c>
      <c r="Z616" s="263">
        <f t="shared" si="116"/>
        <v>0</v>
      </c>
      <c r="AA616" s="263">
        <f t="shared" si="116"/>
        <v>0</v>
      </c>
      <c r="AB616" s="263">
        <f t="shared" si="116"/>
        <v>0</v>
      </c>
      <c r="AC616" s="76"/>
      <c r="AD616" s="76"/>
      <c r="AE616" s="76"/>
      <c r="AF616" s="97">
        <v>1</v>
      </c>
      <c r="AG616" s="97">
        <v>1</v>
      </c>
      <c r="AH616" s="73"/>
      <c r="AI616" s="57"/>
      <c r="AJ616" s="45"/>
      <c r="AK616" s="45"/>
      <c r="AL616" s="45"/>
    </row>
    <row r="617" spans="1:38" outlineLevel="2" x14ac:dyDescent="0.25">
      <c r="A617" s="45"/>
      <c r="B617" s="54"/>
      <c r="C617" s="47">
        <f t="shared" si="95"/>
        <v>3</v>
      </c>
      <c r="D617" s="73"/>
      <c r="E617" s="70"/>
      <c r="F617" s="70" t="s">
        <v>1395</v>
      </c>
      <c r="G617" s="73"/>
      <c r="H617" s="76" t="s">
        <v>1396</v>
      </c>
      <c r="I617" s="96" t="s">
        <v>573</v>
      </c>
      <c r="J617" s="96"/>
      <c r="K617" s="76"/>
      <c r="L617" s="76"/>
      <c r="M617" s="76"/>
      <c r="N617" s="76"/>
      <c r="O617" s="76"/>
      <c r="P617" s="76"/>
      <c r="Q617" s="76"/>
      <c r="R617" s="76"/>
      <c r="S617" s="76"/>
      <c r="T617" s="76"/>
      <c r="U617" s="97">
        <v>0</v>
      </c>
      <c r="V617" s="97">
        <v>0</v>
      </c>
      <c r="W617" s="97">
        <v>0</v>
      </c>
      <c r="X617" s="263">
        <f t="shared" si="116"/>
        <v>0</v>
      </c>
      <c r="Y617" s="263">
        <f t="shared" si="116"/>
        <v>0</v>
      </c>
      <c r="Z617" s="263">
        <f t="shared" si="116"/>
        <v>0</v>
      </c>
      <c r="AA617" s="263">
        <f t="shared" si="116"/>
        <v>0</v>
      </c>
      <c r="AB617" s="263">
        <f t="shared" si="116"/>
        <v>0</v>
      </c>
      <c r="AC617" s="76"/>
      <c r="AD617" s="76"/>
      <c r="AE617" s="76"/>
      <c r="AF617" s="97">
        <v>1</v>
      </c>
      <c r="AG617" s="97">
        <v>1</v>
      </c>
      <c r="AH617" s="73"/>
      <c r="AI617" s="57"/>
      <c r="AJ617" s="45"/>
      <c r="AK617" s="45"/>
      <c r="AL617" s="45"/>
    </row>
    <row r="618" spans="1:38" outlineLevel="2" x14ac:dyDescent="0.25">
      <c r="A618" s="45"/>
      <c r="B618" s="54"/>
      <c r="C618" s="47">
        <f t="shared" si="95"/>
        <v>3</v>
      </c>
      <c r="D618" s="73"/>
      <c r="E618" s="70"/>
      <c r="F618" s="70" t="s">
        <v>1397</v>
      </c>
      <c r="G618" s="73"/>
      <c r="H618" s="76" t="s">
        <v>676</v>
      </c>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2" x14ac:dyDescent="0.25">
      <c r="A619" s="45"/>
      <c r="B619" s="54"/>
      <c r="C619" s="47">
        <f t="shared" si="95"/>
        <v>3</v>
      </c>
      <c r="D619" s="73"/>
      <c r="E619" s="70"/>
      <c r="F619" s="70" t="s">
        <v>1398</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95"/>
        <v>3</v>
      </c>
      <c r="D620" s="73"/>
      <c r="E620" s="70"/>
      <c r="F620" s="70" t="s">
        <v>1399</v>
      </c>
      <c r="G620" s="73"/>
      <c r="H620" s="76"/>
      <c r="I620" s="96" t="s">
        <v>573</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outlineLevel="2" x14ac:dyDescent="0.25">
      <c r="A621" s="45"/>
      <c r="B621" s="54"/>
      <c r="C621" s="47">
        <f t="shared" si="95"/>
        <v>3</v>
      </c>
      <c r="D621" s="73"/>
      <c r="E621" s="70"/>
      <c r="F621" s="70" t="s">
        <v>1400</v>
      </c>
      <c r="G621" s="73"/>
      <c r="H621" s="76" t="s">
        <v>1401</v>
      </c>
      <c r="I621" s="96" t="s">
        <v>573</v>
      </c>
      <c r="J621" s="96"/>
      <c r="K621" s="76"/>
      <c r="L621" s="76"/>
      <c r="M621" s="76"/>
      <c r="N621" s="76"/>
      <c r="O621" s="76"/>
      <c r="P621" s="76"/>
      <c r="Q621" s="76"/>
      <c r="R621" s="76"/>
      <c r="S621" s="76"/>
      <c r="T621" s="76"/>
      <c r="U621" s="97">
        <v>0</v>
      </c>
      <c r="V621" s="97">
        <v>0</v>
      </c>
      <c r="W621" s="97">
        <v>0</v>
      </c>
      <c r="X621" s="97">
        <v>0</v>
      </c>
      <c r="Y621" s="97">
        <v>0</v>
      </c>
      <c r="Z621" s="97">
        <v>0</v>
      </c>
      <c r="AA621" s="97">
        <v>0</v>
      </c>
      <c r="AB621" s="97">
        <v>0</v>
      </c>
      <c r="AC621" s="76"/>
      <c r="AD621" s="97"/>
      <c r="AE621" s="76"/>
      <c r="AF621" s="97">
        <v>1</v>
      </c>
      <c r="AG621" s="97">
        <v>1</v>
      </c>
      <c r="AH621" s="73"/>
      <c r="AI621" s="57"/>
      <c r="AJ621" s="45"/>
      <c r="AK621" s="45"/>
      <c r="AL621" s="45"/>
    </row>
    <row r="622" spans="1:38" outlineLevel="2" x14ac:dyDescent="0.25">
      <c r="A622" s="45"/>
      <c r="B622" s="54"/>
      <c r="C622" s="47">
        <f t="shared" si="95"/>
        <v>3</v>
      </c>
      <c r="D622" s="73"/>
      <c r="E622" s="70"/>
      <c r="F622" s="70" t="s">
        <v>1402</v>
      </c>
      <c r="G622" s="73"/>
      <c r="H622" s="76" t="s">
        <v>1403</v>
      </c>
      <c r="I622" s="96" t="s">
        <v>573</v>
      </c>
      <c r="J622" s="96"/>
      <c r="K622" s="76"/>
      <c r="L622" s="76"/>
      <c r="M622" s="76"/>
      <c r="N622" s="76"/>
      <c r="O622" s="76"/>
      <c r="P622" s="76"/>
      <c r="Q622" s="76"/>
      <c r="R622" s="76"/>
      <c r="S622" s="76"/>
      <c r="T622" s="76"/>
      <c r="U622" s="123">
        <v>-0.01</v>
      </c>
      <c r="V622" s="123">
        <v>-0.01</v>
      </c>
      <c r="W622" s="123">
        <v>-0.01</v>
      </c>
      <c r="X622" s="123">
        <v>-0.01</v>
      </c>
      <c r="Y622" s="123">
        <v>-0.01</v>
      </c>
      <c r="Z622" s="123">
        <v>-0.01</v>
      </c>
      <c r="AA622" s="123">
        <v>-0.01</v>
      </c>
      <c r="AB622" s="123">
        <v>-0.01</v>
      </c>
      <c r="AC622" s="76"/>
      <c r="AD622" s="97" t="s">
        <v>1404</v>
      </c>
      <c r="AE622" s="76"/>
      <c r="AF622" s="97">
        <v>1</v>
      </c>
      <c r="AG622" s="97">
        <v>1</v>
      </c>
      <c r="AH622" s="73"/>
      <c r="AI622" s="57"/>
      <c r="AJ622" s="45"/>
      <c r="AK622" s="45"/>
      <c r="AL622" s="45"/>
    </row>
    <row r="623" spans="1:38" outlineLevel="2" x14ac:dyDescent="0.25">
      <c r="A623" s="45"/>
      <c r="B623" s="54"/>
      <c r="C623" s="47">
        <f t="shared" si="95"/>
        <v>3</v>
      </c>
      <c r="D623" s="73"/>
      <c r="E623" s="70"/>
      <c r="F623" s="70" t="s">
        <v>1405</v>
      </c>
      <c r="G623" s="73"/>
      <c r="H623" s="76" t="s">
        <v>1406</v>
      </c>
      <c r="I623" s="96" t="s">
        <v>573</v>
      </c>
      <c r="J623" s="96"/>
      <c r="K623" s="76"/>
      <c r="L623" s="76"/>
      <c r="M623" s="76"/>
      <c r="N623" s="76"/>
      <c r="O623" s="76"/>
      <c r="P623" s="76"/>
      <c r="Q623" s="76"/>
      <c r="R623" s="76"/>
      <c r="S623" s="76"/>
      <c r="T623" s="76"/>
      <c r="U623" s="76">
        <v>0</v>
      </c>
      <c r="V623" s="76">
        <v>0</v>
      </c>
      <c r="W623" s="76">
        <v>0</v>
      </c>
      <c r="X623" s="76">
        <v>0</v>
      </c>
      <c r="Y623" s="76">
        <v>0</v>
      </c>
      <c r="Z623" s="76">
        <v>0</v>
      </c>
      <c r="AA623" s="76">
        <v>0</v>
      </c>
      <c r="AB623" s="76">
        <v>0</v>
      </c>
      <c r="AC623" s="76"/>
      <c r="AD623" s="76"/>
      <c r="AE623" s="76"/>
      <c r="AF623" s="97">
        <v>1</v>
      </c>
      <c r="AG623" s="97">
        <v>1</v>
      </c>
      <c r="AH623" s="73"/>
      <c r="AI623" s="57"/>
      <c r="AJ623" s="45"/>
      <c r="AK623" s="45"/>
      <c r="AL623" s="45"/>
    </row>
    <row r="624" spans="1:38" outlineLevel="1" x14ac:dyDescent="0.25">
      <c r="A624" s="45"/>
      <c r="B624" s="54"/>
      <c r="C624" s="47">
        <f>INT($C$29)+1</f>
        <v>2</v>
      </c>
      <c r="D624" s="73"/>
      <c r="E624" s="70"/>
      <c r="F624" s="264" t="s">
        <v>1407</v>
      </c>
      <c r="G624" s="73"/>
      <c r="H624" s="254" t="s">
        <v>1408</v>
      </c>
      <c r="I624" s="136"/>
      <c r="J624" s="136" t="s">
        <v>1129</v>
      </c>
      <c r="K624" s="76"/>
      <c r="L624" s="76"/>
      <c r="M624" s="76"/>
      <c r="N624" s="76"/>
      <c r="O624" s="76"/>
      <c r="P624" s="76"/>
      <c r="Q624" s="76"/>
      <c r="R624" s="76"/>
      <c r="S624" s="76"/>
      <c r="T624" s="76"/>
      <c r="U624" s="79">
        <v>19</v>
      </c>
      <c r="V624" s="79">
        <v>6</v>
      </c>
      <c r="W624" s="79">
        <v>-4</v>
      </c>
      <c r="X624" s="76"/>
      <c r="Y624" s="76"/>
      <c r="Z624" s="76"/>
      <c r="AA624" s="76"/>
      <c r="AB624" s="76"/>
      <c r="AC624" s="76"/>
      <c r="AD624" s="76"/>
      <c r="AE624" s="76"/>
      <c r="AF624" s="76"/>
      <c r="AG624" s="76"/>
      <c r="AH624" s="73"/>
      <c r="AI624" s="57"/>
      <c r="AJ624" s="45"/>
      <c r="AK624" s="45"/>
      <c r="AL624" s="45"/>
    </row>
    <row r="625" spans="1:38" outlineLevel="3" x14ac:dyDescent="0.25">
      <c r="A625" s="45"/>
      <c r="B625" s="54"/>
      <c r="C625" s="47">
        <f t="shared" ref="C625:C688" si="117">INT($C$29)+3</f>
        <v>4</v>
      </c>
      <c r="D625" s="73"/>
      <c r="E625" s="70"/>
      <c r="F625" s="70" t="s">
        <v>1409</v>
      </c>
      <c r="G625" s="73"/>
      <c r="H625" s="76" t="s">
        <v>676</v>
      </c>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outlineLevel="3" x14ac:dyDescent="0.25">
      <c r="A626" s="45"/>
      <c r="B626" s="54"/>
      <c r="C626" s="47">
        <f t="shared" si="117"/>
        <v>4</v>
      </c>
      <c r="D626" s="73"/>
      <c r="E626" s="70"/>
      <c r="F626" s="70" t="s">
        <v>1410</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3" x14ac:dyDescent="0.25">
      <c r="A627" s="45"/>
      <c r="B627" s="54"/>
      <c r="C627" s="47">
        <f t="shared" si="117"/>
        <v>4</v>
      </c>
      <c r="D627" s="73"/>
      <c r="E627" s="70"/>
      <c r="F627" s="70" t="s">
        <v>1411</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3" x14ac:dyDescent="0.25">
      <c r="A628" s="45"/>
      <c r="B628" s="54"/>
      <c r="C628" s="47">
        <f t="shared" si="117"/>
        <v>4</v>
      </c>
      <c r="D628" s="73"/>
      <c r="E628" s="70"/>
      <c r="F628" s="70" t="s">
        <v>1412</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3" x14ac:dyDescent="0.25">
      <c r="A629" s="45"/>
      <c r="B629" s="54"/>
      <c r="C629" s="47">
        <f t="shared" si="117"/>
        <v>4</v>
      </c>
      <c r="D629" s="73"/>
      <c r="E629" s="70"/>
      <c r="F629" s="70" t="s">
        <v>1413</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3" x14ac:dyDescent="0.25">
      <c r="A630" s="45"/>
      <c r="B630" s="54"/>
      <c r="C630" s="47">
        <f t="shared" si="117"/>
        <v>4</v>
      </c>
      <c r="D630" s="73"/>
      <c r="E630" s="70"/>
      <c r="F630" s="70" t="s">
        <v>1414</v>
      </c>
      <c r="G630" s="73"/>
      <c r="H630" s="76"/>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3" x14ac:dyDescent="0.25">
      <c r="A631" s="45"/>
      <c r="B631" s="54"/>
      <c r="C631" s="47">
        <f t="shared" si="117"/>
        <v>4</v>
      </c>
      <c r="D631" s="73"/>
      <c r="E631" s="70"/>
      <c r="F631" s="70" t="s">
        <v>1415</v>
      </c>
      <c r="G631" s="73"/>
      <c r="H631" s="76" t="s">
        <v>676</v>
      </c>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3" x14ac:dyDescent="0.25">
      <c r="A632" s="45"/>
      <c r="B632" s="54"/>
      <c r="C632" s="47">
        <f t="shared" si="117"/>
        <v>4</v>
      </c>
      <c r="D632" s="73"/>
      <c r="E632" s="70"/>
      <c r="F632" s="70" t="s">
        <v>1416</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outlineLevel="3" x14ac:dyDescent="0.25">
      <c r="A633" s="45"/>
      <c r="B633" s="54"/>
      <c r="C633" s="47">
        <f t="shared" si="117"/>
        <v>4</v>
      </c>
      <c r="D633" s="73"/>
      <c r="E633" s="70"/>
      <c r="F633" s="70" t="s">
        <v>1417</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17"/>
        <v>4</v>
      </c>
      <c r="D634" s="73"/>
      <c r="E634" s="70"/>
      <c r="F634" s="70" t="s">
        <v>1418</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17"/>
        <v>4</v>
      </c>
      <c r="D635" s="73"/>
      <c r="E635" s="70"/>
      <c r="F635" s="70" t="s">
        <v>1419</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17"/>
        <v>4</v>
      </c>
      <c r="D636" s="73"/>
      <c r="E636" s="70"/>
      <c r="F636" s="70" t="s">
        <v>1420</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17"/>
        <v>4</v>
      </c>
      <c r="D637" s="73"/>
      <c r="E637" s="70"/>
      <c r="F637" s="70" t="s">
        <v>1421</v>
      </c>
      <c r="G637" s="73"/>
      <c r="H637" s="76" t="s">
        <v>676</v>
      </c>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17"/>
        <v>4</v>
      </c>
      <c r="D638" s="73"/>
      <c r="E638" s="70"/>
      <c r="F638" s="70" t="s">
        <v>1422</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17"/>
        <v>4</v>
      </c>
      <c r="D639" s="73"/>
      <c r="E639" s="70"/>
      <c r="F639" s="70" t="s">
        <v>1423</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c r="B640" s="54"/>
      <c r="C640" s="47">
        <f t="shared" si="117"/>
        <v>4</v>
      </c>
      <c r="D640" s="73"/>
      <c r="E640" s="70"/>
      <c r="F640" s="70" t="s">
        <v>1424</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v>4</v>
      </c>
      <c r="B641" s="54"/>
      <c r="C641" s="47">
        <f t="shared" si="117"/>
        <v>4</v>
      </c>
      <c r="D641" s="73"/>
      <c r="E641" s="70"/>
      <c r="F641" s="70" t="s">
        <v>1425</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f>A641</f>
        <v>4</v>
      </c>
      <c r="B642" s="54"/>
      <c r="C642" s="47">
        <f t="shared" si="117"/>
        <v>4</v>
      </c>
      <c r="D642" s="73"/>
      <c r="E642" s="70"/>
      <c r="F642" s="70" t="s">
        <v>1426</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17"/>
        <v>4</v>
      </c>
      <c r="D643" s="73"/>
      <c r="E643" s="70"/>
      <c r="F643" s="70" t="s">
        <v>1427</v>
      </c>
      <c r="G643" s="73"/>
      <c r="H643" s="76" t="s">
        <v>676</v>
      </c>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17"/>
        <v>4</v>
      </c>
      <c r="D644" s="73"/>
      <c r="E644" s="70"/>
      <c r="F644" s="70" t="s">
        <v>1428</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17"/>
        <v>4</v>
      </c>
      <c r="D645" s="73"/>
      <c r="E645" s="70"/>
      <c r="F645" s="70" t="s">
        <v>1429</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c r="B646" s="54"/>
      <c r="C646" s="47">
        <f t="shared" si="117"/>
        <v>4</v>
      </c>
      <c r="D646" s="73"/>
      <c r="E646" s="70"/>
      <c r="F646" s="70" t="s">
        <v>1430</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v>4</v>
      </c>
      <c r="B647" s="54"/>
      <c r="C647" s="47">
        <f t="shared" si="117"/>
        <v>4</v>
      </c>
      <c r="D647" s="73"/>
      <c r="E647" s="70"/>
      <c r="F647" s="70" t="s">
        <v>1431</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f>A647</f>
        <v>4</v>
      </c>
      <c r="B648" s="54"/>
      <c r="C648" s="47">
        <f t="shared" si="117"/>
        <v>4</v>
      </c>
      <c r="D648" s="73"/>
      <c r="E648" s="70"/>
      <c r="F648" s="70" t="s">
        <v>1432</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c r="B649" s="54"/>
      <c r="C649" s="47">
        <f t="shared" si="117"/>
        <v>4</v>
      </c>
      <c r="D649" s="73"/>
      <c r="E649" s="70"/>
      <c r="F649" s="70" t="s">
        <v>1433</v>
      </c>
      <c r="G649" s="73"/>
      <c r="H649" s="76" t="s">
        <v>676</v>
      </c>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c r="B650" s="54"/>
      <c r="C650" s="47">
        <f t="shared" si="117"/>
        <v>4</v>
      </c>
      <c r="D650" s="73"/>
      <c r="E650" s="70"/>
      <c r="F650" s="70" t="s">
        <v>1434</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17"/>
        <v>4</v>
      </c>
      <c r="D651" s="73"/>
      <c r="E651" s="70"/>
      <c r="F651" s="70" t="s">
        <v>1435</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c r="B652" s="54"/>
      <c r="C652" s="47">
        <f t="shared" si="117"/>
        <v>4</v>
      </c>
      <c r="D652" s="73"/>
      <c r="E652" s="70"/>
      <c r="F652" s="70" t="s">
        <v>1436</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v>4</v>
      </c>
      <c r="B653" s="54"/>
      <c r="C653" s="47">
        <f t="shared" si="117"/>
        <v>4</v>
      </c>
      <c r="D653" s="73"/>
      <c r="E653" s="70"/>
      <c r="F653" s="70" t="s">
        <v>1437</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f>A653</f>
        <v>4</v>
      </c>
      <c r="B654" s="54"/>
      <c r="C654" s="47">
        <f t="shared" si="117"/>
        <v>4</v>
      </c>
      <c r="D654" s="73"/>
      <c r="E654" s="70"/>
      <c r="F654" s="70" t="s">
        <v>1438</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c r="B655" s="54"/>
      <c r="C655" s="47">
        <f t="shared" si="117"/>
        <v>4</v>
      </c>
      <c r="D655" s="73"/>
      <c r="E655" s="70"/>
      <c r="F655" s="70" t="s">
        <v>1439</v>
      </c>
      <c r="G655" s="73"/>
      <c r="H655" s="76" t="s">
        <v>676</v>
      </c>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c r="B656" s="54"/>
      <c r="C656" s="47">
        <f t="shared" si="117"/>
        <v>4</v>
      </c>
      <c r="D656" s="73"/>
      <c r="E656" s="70"/>
      <c r="F656" s="70" t="s">
        <v>1440</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17"/>
        <v>4</v>
      </c>
      <c r="D657" s="73"/>
      <c r="E657" s="70"/>
      <c r="F657" s="70" t="s">
        <v>1441</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c r="B658" s="54"/>
      <c r="C658" s="47">
        <f t="shared" si="117"/>
        <v>4</v>
      </c>
      <c r="D658" s="73"/>
      <c r="E658" s="70"/>
      <c r="F658" s="70" t="s">
        <v>1442</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v>4</v>
      </c>
      <c r="B659" s="54"/>
      <c r="C659" s="47">
        <f t="shared" si="117"/>
        <v>4</v>
      </c>
      <c r="D659" s="73"/>
      <c r="E659" s="70"/>
      <c r="F659" s="70" t="s">
        <v>1443</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f>A659</f>
        <v>4</v>
      </c>
      <c r="B660" s="54"/>
      <c r="C660" s="47">
        <f t="shared" si="117"/>
        <v>4</v>
      </c>
      <c r="D660" s="73"/>
      <c r="E660" s="70"/>
      <c r="F660" s="70" t="s">
        <v>1444</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c r="B661" s="54"/>
      <c r="C661" s="47">
        <f t="shared" si="117"/>
        <v>4</v>
      </c>
      <c r="D661" s="73"/>
      <c r="E661" s="70"/>
      <c r="F661" s="70" t="s">
        <v>1445</v>
      </c>
      <c r="G661" s="73"/>
      <c r="H661" s="76" t="s">
        <v>676</v>
      </c>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c r="B662" s="54"/>
      <c r="C662" s="47">
        <f t="shared" si="117"/>
        <v>4</v>
      </c>
      <c r="D662" s="73"/>
      <c r="E662" s="70"/>
      <c r="F662" s="70" t="s">
        <v>1446</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17"/>
        <v>4</v>
      </c>
      <c r="D663" s="73"/>
      <c r="E663" s="70"/>
      <c r="F663" s="70" t="s">
        <v>1447</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c r="B664" s="54"/>
      <c r="C664" s="47">
        <f t="shared" si="117"/>
        <v>4</v>
      </c>
      <c r="D664" s="73"/>
      <c r="E664" s="70"/>
      <c r="F664" s="70" t="s">
        <v>1448</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v>4</v>
      </c>
      <c r="B665" s="54"/>
      <c r="C665" s="47">
        <f t="shared" si="117"/>
        <v>4</v>
      </c>
      <c r="D665" s="73"/>
      <c r="E665" s="70"/>
      <c r="F665" s="70" t="s">
        <v>1449</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f>A665</f>
        <v>4</v>
      </c>
      <c r="B666" s="54"/>
      <c r="C666" s="47">
        <f t="shared" si="117"/>
        <v>4</v>
      </c>
      <c r="D666" s="73"/>
      <c r="E666" s="70"/>
      <c r="F666" s="70" t="s">
        <v>1450</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c r="B667" s="54"/>
      <c r="C667" s="47">
        <f t="shared" si="117"/>
        <v>4</v>
      </c>
      <c r="D667" s="73"/>
      <c r="E667" s="70"/>
      <c r="F667" s="70" t="s">
        <v>1451</v>
      </c>
      <c r="G667" s="73"/>
      <c r="H667" s="76" t="s">
        <v>676</v>
      </c>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c r="B668" s="54"/>
      <c r="C668" s="47">
        <f t="shared" si="117"/>
        <v>4</v>
      </c>
      <c r="D668" s="73"/>
      <c r="E668" s="70"/>
      <c r="F668" s="70" t="s">
        <v>1452</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17"/>
        <v>4</v>
      </c>
      <c r="D669" s="73"/>
      <c r="E669" s="70"/>
      <c r="F669" s="70" t="s">
        <v>1453</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c r="B670" s="54"/>
      <c r="C670" s="47">
        <f t="shared" si="117"/>
        <v>4</v>
      </c>
      <c r="D670" s="73"/>
      <c r="E670" s="70"/>
      <c r="F670" s="70" t="s">
        <v>1454</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v>4</v>
      </c>
      <c r="B671" s="54"/>
      <c r="C671" s="47">
        <f t="shared" si="117"/>
        <v>4</v>
      </c>
      <c r="D671" s="73"/>
      <c r="E671" s="70"/>
      <c r="F671" s="70" t="s">
        <v>1455</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3" x14ac:dyDescent="0.25">
      <c r="A672" s="45">
        <f>A671</f>
        <v>4</v>
      </c>
      <c r="B672" s="54"/>
      <c r="C672" s="47">
        <f t="shared" si="117"/>
        <v>4</v>
      </c>
      <c r="D672" s="73"/>
      <c r="E672" s="70"/>
      <c r="F672" s="70" t="s">
        <v>1456</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outlineLevel="2" x14ac:dyDescent="0.25">
      <c r="A673" s="45"/>
      <c r="B673" s="54"/>
      <c r="C673" s="47">
        <f t="shared" ref="C673:C678" si="118">INT($C$29)+2</f>
        <v>3</v>
      </c>
      <c r="D673" s="73"/>
      <c r="E673" s="70"/>
      <c r="F673" s="70" t="s">
        <v>1457</v>
      </c>
      <c r="G673" s="73"/>
      <c r="H673" s="76" t="s">
        <v>1458</v>
      </c>
      <c r="I673" s="96"/>
      <c r="J673" s="96"/>
      <c r="K673" s="76"/>
      <c r="L673" s="76"/>
      <c r="M673" s="76"/>
      <c r="N673" s="76"/>
      <c r="O673" s="76"/>
      <c r="P673" s="76"/>
      <c r="Q673" s="76"/>
      <c r="R673" s="76"/>
      <c r="S673" s="76"/>
      <c r="T673" s="76"/>
      <c r="U673" s="271">
        <f>U$773</f>
        <v>0</v>
      </c>
      <c r="V673" s="271">
        <f t="shared" ref="V673:AB673" si="119">V$773</f>
        <v>0</v>
      </c>
      <c r="W673" s="271">
        <f t="shared" si="119"/>
        <v>0</v>
      </c>
      <c r="X673" s="271">
        <f t="shared" si="119"/>
        <v>0</v>
      </c>
      <c r="Y673" s="271">
        <f t="shared" si="119"/>
        <v>0</v>
      </c>
      <c r="Z673" s="271">
        <f t="shared" si="119"/>
        <v>0</v>
      </c>
      <c r="AA673" s="271">
        <f t="shared" si="119"/>
        <v>0</v>
      </c>
      <c r="AB673" s="271">
        <f t="shared" si="119"/>
        <v>0</v>
      </c>
      <c r="AC673" s="76"/>
      <c r="AD673" s="97" t="s">
        <v>1459</v>
      </c>
      <c r="AE673" s="76"/>
      <c r="AF673" s="271">
        <f>AF$773</f>
        <v>1</v>
      </c>
      <c r="AG673" s="271">
        <f>AG$773</f>
        <v>1</v>
      </c>
      <c r="AH673" s="73"/>
      <c r="AI673" s="57"/>
      <c r="AJ673" s="45"/>
      <c r="AK673" s="45"/>
      <c r="AL673" s="45"/>
    </row>
    <row r="674" spans="1:38" outlineLevel="2" x14ac:dyDescent="0.25">
      <c r="A674" s="45"/>
      <c r="B674" s="54"/>
      <c r="C674" s="47">
        <f t="shared" si="118"/>
        <v>3</v>
      </c>
      <c r="D674" s="73"/>
      <c r="E674" s="70"/>
      <c r="F674" s="70" t="s">
        <v>1460</v>
      </c>
      <c r="G674" s="73"/>
      <c r="H674" s="76" t="s">
        <v>1461</v>
      </c>
      <c r="I674" s="96"/>
      <c r="J674" s="96"/>
      <c r="K674" s="76"/>
      <c r="L674" s="76"/>
      <c r="M674" s="76"/>
      <c r="N674" s="76"/>
      <c r="O674" s="76"/>
      <c r="P674" s="76"/>
      <c r="Q674" s="76"/>
      <c r="R674" s="76"/>
      <c r="S674" s="76"/>
      <c r="T674" s="76"/>
      <c r="U674" s="271">
        <f>U$774</f>
        <v>-0.71230000000000004</v>
      </c>
      <c r="V674" s="271">
        <f t="shared" ref="V674:AB674" si="120">V$774</f>
        <v>-0.71230000000000004</v>
      </c>
      <c r="W674" s="271">
        <f t="shared" si="120"/>
        <v>-0.71230000000000004</v>
      </c>
      <c r="X674" s="271">
        <f t="shared" si="120"/>
        <v>-0.21895000000000001</v>
      </c>
      <c r="Y674" s="271">
        <f t="shared" si="120"/>
        <v>-0.21895000000000001</v>
      </c>
      <c r="Z674" s="271">
        <f t="shared" si="120"/>
        <v>-0.21895000000000001</v>
      </c>
      <c r="AA674" s="271">
        <f t="shared" si="120"/>
        <v>-0.21895000000000001</v>
      </c>
      <c r="AB674" s="271">
        <f t="shared" si="120"/>
        <v>-0.21895000000000001</v>
      </c>
      <c r="AC674" s="76"/>
      <c r="AD674" s="76"/>
      <c r="AE674" s="76"/>
      <c r="AF674" s="271">
        <f>AF$774</f>
        <v>1</v>
      </c>
      <c r="AG674" s="271">
        <f>AG$774</f>
        <v>1</v>
      </c>
      <c r="AH674" s="73"/>
      <c r="AI674" s="57"/>
      <c r="AJ674" s="45"/>
      <c r="AK674" s="45"/>
      <c r="AL674" s="45"/>
    </row>
    <row r="675" spans="1:38" outlineLevel="2" x14ac:dyDescent="0.25">
      <c r="A675" s="45"/>
      <c r="B675" s="54"/>
      <c r="C675" s="47">
        <f t="shared" si="118"/>
        <v>3</v>
      </c>
      <c r="D675" s="73"/>
      <c r="E675" s="70"/>
      <c r="F675" s="70" t="s">
        <v>1462</v>
      </c>
      <c r="G675" s="73"/>
      <c r="H675" s="76" t="s">
        <v>1463</v>
      </c>
      <c r="I675" s="96"/>
      <c r="J675" s="96"/>
      <c r="K675" s="76"/>
      <c r="L675" s="76"/>
      <c r="M675" s="76"/>
      <c r="N675" s="76"/>
      <c r="O675" s="76"/>
      <c r="P675" s="76"/>
      <c r="Q675" s="76"/>
      <c r="R675" s="76"/>
      <c r="S675" s="76"/>
      <c r="T675" s="76"/>
      <c r="U675" s="271">
        <f>U$775</f>
        <v>-0.90169999999999995</v>
      </c>
      <c r="V675" s="271">
        <f t="shared" ref="V675:AB675" si="121">V$775</f>
        <v>-0.90169999999999995</v>
      </c>
      <c r="W675" s="271">
        <f t="shared" si="121"/>
        <v>-0.90169999999999995</v>
      </c>
      <c r="X675" s="271">
        <f t="shared" si="121"/>
        <v>-0.37940000000000002</v>
      </c>
      <c r="Y675" s="271">
        <f t="shared" si="121"/>
        <v>-0.37940000000000002</v>
      </c>
      <c r="Z675" s="271">
        <f t="shared" si="121"/>
        <v>-0.37940000000000002</v>
      </c>
      <c r="AA675" s="271">
        <f t="shared" si="121"/>
        <v>-0.37940000000000002</v>
      </c>
      <c r="AB675" s="271">
        <f t="shared" si="121"/>
        <v>-0.37940000000000002</v>
      </c>
      <c r="AC675" s="76"/>
      <c r="AD675" s="76"/>
      <c r="AE675" s="76"/>
      <c r="AF675" s="271">
        <f>AF$775</f>
        <v>1</v>
      </c>
      <c r="AG675" s="271">
        <f>AG$775</f>
        <v>1</v>
      </c>
      <c r="AH675" s="73"/>
      <c r="AI675" s="57"/>
      <c r="AJ675" s="45"/>
      <c r="AK675" s="45"/>
      <c r="AL675" s="45"/>
    </row>
    <row r="676" spans="1:38" outlineLevel="2" x14ac:dyDescent="0.25">
      <c r="A676" s="45"/>
      <c r="B676" s="54"/>
      <c r="C676" s="47">
        <f t="shared" si="118"/>
        <v>3</v>
      </c>
      <c r="D676" s="73"/>
      <c r="E676" s="70"/>
      <c r="F676" s="70" t="s">
        <v>1464</v>
      </c>
      <c r="G676" s="73"/>
      <c r="H676" s="76" t="s">
        <v>1465</v>
      </c>
      <c r="I676" s="96"/>
      <c r="J676" s="96"/>
      <c r="K676" s="76"/>
      <c r="L676" s="76"/>
      <c r="M676" s="76"/>
      <c r="N676" s="76"/>
      <c r="O676" s="76"/>
      <c r="P676" s="76"/>
      <c r="Q676" s="76"/>
      <c r="R676" s="76"/>
      <c r="S676" s="76"/>
      <c r="T676" s="76"/>
      <c r="U676" s="271">
        <f>$774:$774</f>
        <v>-0.71230000000000004</v>
      </c>
      <c r="V676" s="271">
        <f t="shared" ref="V676:AB676" si="122">$774:$774</f>
        <v>-0.71230000000000004</v>
      </c>
      <c r="W676" s="271">
        <f t="shared" si="122"/>
        <v>-0.71230000000000004</v>
      </c>
      <c r="X676" s="271">
        <f t="shared" si="122"/>
        <v>-0.21895000000000001</v>
      </c>
      <c r="Y676" s="271">
        <f t="shared" si="122"/>
        <v>-0.21895000000000001</v>
      </c>
      <c r="Z676" s="271">
        <f t="shared" si="122"/>
        <v>-0.21895000000000001</v>
      </c>
      <c r="AA676" s="271">
        <f t="shared" si="122"/>
        <v>-0.21895000000000001</v>
      </c>
      <c r="AB676" s="271">
        <f t="shared" si="122"/>
        <v>-0.21895000000000001</v>
      </c>
      <c r="AC676" s="76"/>
      <c r="AD676" s="76"/>
      <c r="AE676" s="76"/>
      <c r="AF676" s="271">
        <f>$774:$774</f>
        <v>1</v>
      </c>
      <c r="AG676" s="271">
        <f>$774:$774</f>
        <v>1</v>
      </c>
      <c r="AH676" s="73"/>
      <c r="AI676" s="57"/>
      <c r="AJ676" s="45"/>
      <c r="AK676" s="45"/>
      <c r="AL676" s="45"/>
    </row>
    <row r="677" spans="1:38" outlineLevel="2" x14ac:dyDescent="0.25">
      <c r="A677" s="45">
        <v>4</v>
      </c>
      <c r="B677" s="54"/>
      <c r="C677" s="47">
        <f t="shared" si="118"/>
        <v>3</v>
      </c>
      <c r="D677" s="73"/>
      <c r="E677" s="70"/>
      <c r="F677" s="70" t="s">
        <v>1466</v>
      </c>
      <c r="G677" s="73"/>
      <c r="H677" s="76" t="s">
        <v>1467</v>
      </c>
      <c r="I677" s="96"/>
      <c r="J677" s="96"/>
      <c r="K677" s="76"/>
      <c r="L677" s="76"/>
      <c r="M677" s="76"/>
      <c r="N677" s="76"/>
      <c r="O677" s="76"/>
      <c r="P677" s="76"/>
      <c r="Q677" s="76"/>
      <c r="R677" s="76"/>
      <c r="S677" s="76"/>
      <c r="T677" s="76"/>
      <c r="U677" s="271">
        <f>$775:$775</f>
        <v>-0.90169999999999995</v>
      </c>
      <c r="V677" s="271">
        <f t="shared" ref="V677:AB678" si="123">$775:$775</f>
        <v>-0.90169999999999995</v>
      </c>
      <c r="W677" s="271">
        <f t="shared" si="123"/>
        <v>-0.90169999999999995</v>
      </c>
      <c r="X677" s="271">
        <f t="shared" si="123"/>
        <v>-0.37940000000000002</v>
      </c>
      <c r="Y677" s="271">
        <f t="shared" si="123"/>
        <v>-0.37940000000000002</v>
      </c>
      <c r="Z677" s="271">
        <f t="shared" si="123"/>
        <v>-0.37940000000000002</v>
      </c>
      <c r="AA677" s="271">
        <f t="shared" si="123"/>
        <v>-0.37940000000000002</v>
      </c>
      <c r="AB677" s="271">
        <f t="shared" si="123"/>
        <v>-0.37940000000000002</v>
      </c>
      <c r="AC677" s="76"/>
      <c r="AD677" s="76"/>
      <c r="AE677" s="76"/>
      <c r="AF677" s="271">
        <f>$775:$775</f>
        <v>1</v>
      </c>
      <c r="AG677" s="271">
        <f>$775:$775</f>
        <v>1</v>
      </c>
      <c r="AH677" s="73"/>
      <c r="AI677" s="57"/>
      <c r="AJ677" s="45"/>
      <c r="AK677" s="45"/>
      <c r="AL677" s="45"/>
    </row>
    <row r="678" spans="1:38" outlineLevel="2" x14ac:dyDescent="0.25">
      <c r="A678" s="45">
        <f>A677</f>
        <v>4</v>
      </c>
      <c r="B678" s="54"/>
      <c r="C678" s="47">
        <f t="shared" si="118"/>
        <v>3</v>
      </c>
      <c r="D678" s="73"/>
      <c r="E678" s="70"/>
      <c r="F678" s="70" t="s">
        <v>1468</v>
      </c>
      <c r="G678" s="73"/>
      <c r="H678" s="76" t="s">
        <v>1469</v>
      </c>
      <c r="I678" s="96"/>
      <c r="J678" s="96"/>
      <c r="K678" s="76"/>
      <c r="L678" s="76"/>
      <c r="M678" s="76"/>
      <c r="N678" s="76"/>
      <c r="O678" s="76"/>
      <c r="P678" s="76"/>
      <c r="Q678" s="76"/>
      <c r="R678" s="76"/>
      <c r="S678" s="76"/>
      <c r="T678" s="76"/>
      <c r="U678" s="271">
        <f>$775:$775</f>
        <v>-0.90169999999999995</v>
      </c>
      <c r="V678" s="271">
        <f t="shared" si="123"/>
        <v>-0.90169999999999995</v>
      </c>
      <c r="W678" s="271">
        <f t="shared" si="123"/>
        <v>-0.90169999999999995</v>
      </c>
      <c r="X678" s="271">
        <f t="shared" si="123"/>
        <v>-0.37940000000000002</v>
      </c>
      <c r="Y678" s="271">
        <f t="shared" si="123"/>
        <v>-0.37940000000000002</v>
      </c>
      <c r="Z678" s="271">
        <f t="shared" si="123"/>
        <v>-0.37940000000000002</v>
      </c>
      <c r="AA678" s="271">
        <f t="shared" si="123"/>
        <v>-0.37940000000000002</v>
      </c>
      <c r="AB678" s="271">
        <f t="shared" si="123"/>
        <v>-0.37940000000000002</v>
      </c>
      <c r="AC678" s="76"/>
      <c r="AD678" s="76"/>
      <c r="AE678" s="76"/>
      <c r="AF678" s="271">
        <f>$775:$775</f>
        <v>1</v>
      </c>
      <c r="AG678" s="271">
        <f>$775:$775</f>
        <v>1</v>
      </c>
      <c r="AH678" s="73"/>
      <c r="AI678" s="57"/>
      <c r="AJ678" s="45"/>
      <c r="AK678" s="45"/>
      <c r="AL678" s="45"/>
    </row>
    <row r="679" spans="1:38" outlineLevel="3" x14ac:dyDescent="0.25">
      <c r="A679" s="45"/>
      <c r="B679" s="54"/>
      <c r="C679" s="47">
        <f t="shared" si="117"/>
        <v>4</v>
      </c>
      <c r="D679" s="73"/>
      <c r="E679" s="70"/>
      <c r="F679" s="70" t="s">
        <v>1470</v>
      </c>
      <c r="G679" s="73"/>
      <c r="H679" s="76" t="s">
        <v>676</v>
      </c>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c r="B680" s="54"/>
      <c r="C680" s="47">
        <f t="shared" si="117"/>
        <v>4</v>
      </c>
      <c r="D680" s="73"/>
      <c r="E680" s="70"/>
      <c r="F680" s="70" t="s">
        <v>1471</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3" x14ac:dyDescent="0.25">
      <c r="A681" s="45"/>
      <c r="B681" s="54"/>
      <c r="C681" s="47">
        <f t="shared" si="117"/>
        <v>4</v>
      </c>
      <c r="D681" s="73"/>
      <c r="E681" s="70"/>
      <c r="F681" s="70" t="s">
        <v>1472</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outlineLevel="3" x14ac:dyDescent="0.25">
      <c r="A682" s="45"/>
      <c r="B682" s="54"/>
      <c r="C682" s="47">
        <f t="shared" si="117"/>
        <v>4</v>
      </c>
      <c r="D682" s="73"/>
      <c r="E682" s="70"/>
      <c r="F682" s="70" t="s">
        <v>1473</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3" x14ac:dyDescent="0.25">
      <c r="A683" s="45">
        <v>4</v>
      </c>
      <c r="B683" s="54"/>
      <c r="C683" s="47">
        <f t="shared" si="117"/>
        <v>4</v>
      </c>
      <c r="D683" s="73"/>
      <c r="E683" s="70"/>
      <c r="F683" s="70" t="s">
        <v>1474</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outlineLevel="3" x14ac:dyDescent="0.25">
      <c r="A684" s="45">
        <f>A683</f>
        <v>4</v>
      </c>
      <c r="B684" s="54"/>
      <c r="C684" s="47">
        <f t="shared" si="117"/>
        <v>4</v>
      </c>
      <c r="D684" s="73"/>
      <c r="E684" s="70"/>
      <c r="F684" s="70" t="s">
        <v>1475</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outlineLevel="3" x14ac:dyDescent="0.25">
      <c r="A685" s="45"/>
      <c r="B685" s="54"/>
      <c r="C685" s="47">
        <f t="shared" si="117"/>
        <v>4</v>
      </c>
      <c r="D685" s="73"/>
      <c r="E685" s="70"/>
      <c r="F685" s="70" t="s">
        <v>1476</v>
      </c>
      <c r="G685" s="73"/>
      <c r="H685" s="76" t="s">
        <v>676</v>
      </c>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outlineLevel="3" x14ac:dyDescent="0.25">
      <c r="A686" s="45"/>
      <c r="B686" s="54"/>
      <c r="C686" s="47">
        <f t="shared" si="117"/>
        <v>4</v>
      </c>
      <c r="D686" s="73"/>
      <c r="E686" s="70"/>
      <c r="F686" s="70" t="s">
        <v>1477</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outlineLevel="3" x14ac:dyDescent="0.25">
      <c r="A687" s="45"/>
      <c r="B687" s="54"/>
      <c r="C687" s="47">
        <f t="shared" si="117"/>
        <v>4</v>
      </c>
      <c r="D687" s="73"/>
      <c r="E687" s="70"/>
      <c r="F687" s="70" t="s">
        <v>1478</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c r="B688" s="54"/>
      <c r="C688" s="47">
        <f t="shared" si="117"/>
        <v>4</v>
      </c>
      <c r="D688" s="73"/>
      <c r="E688" s="70"/>
      <c r="F688" s="70" t="s">
        <v>1479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v>4</v>
      </c>
      <c r="B689" s="54"/>
      <c r="C689" s="47">
        <f t="shared" ref="C689:C714" si="124">INT($C$29)+3</f>
        <v>4</v>
      </c>
      <c r="D689" s="73"/>
      <c r="E689" s="70"/>
      <c r="F689" s="70" t="s">
        <v>1480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f>A689</f>
        <v>4</v>
      </c>
      <c r="B690" s="54"/>
      <c r="C690" s="47">
        <f t="shared" si="124"/>
        <v>4</v>
      </c>
      <c r="D690" s="73"/>
      <c r="E690" s="70"/>
      <c r="F690" s="70" t="s">
        <v>1481</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outlineLevel="3" x14ac:dyDescent="0.25">
      <c r="A691" s="45"/>
      <c r="B691" s="54"/>
      <c r="C691" s="47">
        <f t="shared" si="124"/>
        <v>4</v>
      </c>
      <c r="D691" s="73"/>
      <c r="E691" s="70"/>
      <c r="F691" s="70" t="s">
        <v>1482</v>
      </c>
      <c r="G691" s="73"/>
      <c r="H691" s="76" t="s">
        <v>2851</v>
      </c>
      <c r="I691" s="96"/>
      <c r="J691" s="96"/>
      <c r="K691" s="76"/>
      <c r="L691" s="76"/>
      <c r="M691" s="76"/>
      <c r="N691" s="76"/>
      <c r="O691" s="76"/>
      <c r="P691" s="76"/>
      <c r="Q691" s="76"/>
      <c r="R691" s="76"/>
      <c r="S691" s="76"/>
      <c r="T691" s="76"/>
      <c r="U691" s="291">
        <v>1</v>
      </c>
      <c r="V691" s="351">
        <f t="shared" ref="V691:W691" si="125">U691</f>
        <v>1</v>
      </c>
      <c r="W691" s="351">
        <f t="shared" si="125"/>
        <v>1</v>
      </c>
      <c r="X691" s="351">
        <f t="shared" ref="X691" si="126">W691</f>
        <v>1</v>
      </c>
      <c r="Y691" s="351">
        <f t="shared" ref="Y691" si="127">X691</f>
        <v>1</v>
      </c>
      <c r="Z691" s="351">
        <f t="shared" ref="Z691" si="128">Y691</f>
        <v>1</v>
      </c>
      <c r="AA691" s="351">
        <f t="shared" ref="AA691" si="129">Z691</f>
        <v>1</v>
      </c>
      <c r="AB691" s="351">
        <f t="shared" ref="AB691" si="130">AA691</f>
        <v>1</v>
      </c>
      <c r="AC691" s="76"/>
      <c r="AD691" s="97" t="s">
        <v>2857</v>
      </c>
      <c r="AE691" s="76"/>
      <c r="AF691" s="97">
        <v>1</v>
      </c>
      <c r="AG691" s="97">
        <v>1</v>
      </c>
      <c r="AH691" s="73"/>
      <c r="AI691" s="57"/>
      <c r="AJ691" s="45"/>
      <c r="AK691" s="45"/>
      <c r="AL691" s="45"/>
    </row>
    <row r="692" spans="1:38" outlineLevel="3" x14ac:dyDescent="0.25">
      <c r="A692" s="45"/>
      <c r="B692" s="54"/>
      <c r="C692" s="47">
        <f t="shared" si="124"/>
        <v>4</v>
      </c>
      <c r="D692" s="73"/>
      <c r="E692" s="70"/>
      <c r="F692" s="70" t="s">
        <v>1483</v>
      </c>
      <c r="G692" s="73"/>
      <c r="H692" s="76" t="s">
        <v>2852</v>
      </c>
      <c r="I692" s="96"/>
      <c r="J692" s="96"/>
      <c r="K692" s="76"/>
      <c r="L692" s="76"/>
      <c r="M692" s="76"/>
      <c r="N692" s="76"/>
      <c r="O692" s="76"/>
      <c r="P692" s="76"/>
      <c r="Q692" s="76"/>
      <c r="R692" s="76"/>
      <c r="S692" s="76"/>
      <c r="T692" s="76"/>
      <c r="U692" s="291">
        <v>0.95399999999999996</v>
      </c>
      <c r="V692" s="351">
        <f t="shared" ref="V692:W696" si="131">U692</f>
        <v>0.95399999999999996</v>
      </c>
      <c r="W692" s="351">
        <f t="shared" si="131"/>
        <v>0.95399999999999996</v>
      </c>
      <c r="X692" s="351">
        <f t="shared" ref="X692:X696" si="132">W692</f>
        <v>0.95399999999999996</v>
      </c>
      <c r="Y692" s="351">
        <f t="shared" ref="Y692:Y696" si="133">X692</f>
        <v>0.95399999999999996</v>
      </c>
      <c r="Z692" s="351">
        <f t="shared" ref="Z692:Z696" si="134">Y692</f>
        <v>0.95399999999999996</v>
      </c>
      <c r="AA692" s="351">
        <f t="shared" ref="AA692:AA696" si="135">Z692</f>
        <v>0.95399999999999996</v>
      </c>
      <c r="AB692" s="351">
        <f t="shared" ref="AB692:AB696" si="136">AA692</f>
        <v>0.95399999999999996</v>
      </c>
      <c r="AC692" s="76"/>
      <c r="AD692" s="76"/>
      <c r="AE692" s="76"/>
      <c r="AF692" s="97">
        <v>1</v>
      </c>
      <c r="AG692" s="97">
        <v>1</v>
      </c>
      <c r="AH692" s="73"/>
      <c r="AI692" s="57"/>
      <c r="AJ692" s="45"/>
      <c r="AK692" s="45"/>
      <c r="AL692" s="45"/>
    </row>
    <row r="693" spans="1:38" outlineLevel="3" x14ac:dyDescent="0.25">
      <c r="A693" s="45"/>
      <c r="B693" s="54"/>
      <c r="C693" s="47">
        <f t="shared" si="124"/>
        <v>4</v>
      </c>
      <c r="D693" s="73"/>
      <c r="E693" s="70"/>
      <c r="F693" s="70" t="s">
        <v>1484</v>
      </c>
      <c r="G693" s="73"/>
      <c r="H693" s="76" t="s">
        <v>2853</v>
      </c>
      <c r="I693" s="96"/>
      <c r="J693" s="96"/>
      <c r="K693" s="76"/>
      <c r="L693" s="76"/>
      <c r="M693" s="76"/>
      <c r="N693" s="76"/>
      <c r="O693" s="76"/>
      <c r="P693" s="76"/>
      <c r="Q693" s="76"/>
      <c r="R693" s="76"/>
      <c r="S693" s="76"/>
      <c r="T693" s="76"/>
      <c r="U693" s="291">
        <v>0.90800000000000003</v>
      </c>
      <c r="V693" s="351">
        <f t="shared" si="131"/>
        <v>0.90800000000000003</v>
      </c>
      <c r="W693" s="351">
        <f t="shared" si="131"/>
        <v>0.90800000000000003</v>
      </c>
      <c r="X693" s="351">
        <f t="shared" si="132"/>
        <v>0.90800000000000003</v>
      </c>
      <c r="Y693" s="351">
        <f t="shared" si="133"/>
        <v>0.90800000000000003</v>
      </c>
      <c r="Z693" s="351">
        <f t="shared" si="134"/>
        <v>0.90800000000000003</v>
      </c>
      <c r="AA693" s="351">
        <f t="shared" si="135"/>
        <v>0.90800000000000003</v>
      </c>
      <c r="AB693" s="351">
        <f t="shared" si="136"/>
        <v>0.90800000000000003</v>
      </c>
      <c r="AC693" s="76"/>
      <c r="AD693" s="76"/>
      <c r="AE693" s="76"/>
      <c r="AF693" s="97">
        <v>1</v>
      </c>
      <c r="AG693" s="97">
        <v>1</v>
      </c>
      <c r="AH693" s="73"/>
      <c r="AI693" s="57"/>
      <c r="AJ693" s="45"/>
      <c r="AK693" s="45"/>
      <c r="AL693" s="45"/>
    </row>
    <row r="694" spans="1:38" outlineLevel="3" x14ac:dyDescent="0.25">
      <c r="A694" s="45"/>
      <c r="B694" s="54"/>
      <c r="C694" s="47">
        <f t="shared" si="124"/>
        <v>4</v>
      </c>
      <c r="D694" s="73"/>
      <c r="E694" s="70"/>
      <c r="F694" s="70" t="s">
        <v>1485</v>
      </c>
      <c r="G694" s="73"/>
      <c r="H694" s="76" t="s">
        <v>2854</v>
      </c>
      <c r="I694" s="96"/>
      <c r="J694" s="96"/>
      <c r="K694" s="76"/>
      <c r="L694" s="76"/>
      <c r="M694" s="76"/>
      <c r="N694" s="76"/>
      <c r="O694" s="76"/>
      <c r="P694" s="76"/>
      <c r="Q694" s="76"/>
      <c r="R694" s="76"/>
      <c r="S694" s="76"/>
      <c r="T694" s="76"/>
      <c r="U694" s="291">
        <v>0.97</v>
      </c>
      <c r="V694" s="351">
        <f t="shared" si="131"/>
        <v>0.97</v>
      </c>
      <c r="W694" s="351">
        <f t="shared" si="131"/>
        <v>0.97</v>
      </c>
      <c r="X694" s="351">
        <f t="shared" si="132"/>
        <v>0.97</v>
      </c>
      <c r="Y694" s="351">
        <f t="shared" si="133"/>
        <v>0.97</v>
      </c>
      <c r="Z694" s="351">
        <f t="shared" si="134"/>
        <v>0.97</v>
      </c>
      <c r="AA694" s="351">
        <f t="shared" si="135"/>
        <v>0.97</v>
      </c>
      <c r="AB694" s="351">
        <f t="shared" si="136"/>
        <v>0.97</v>
      </c>
      <c r="AC694" s="76"/>
      <c r="AD694" s="76"/>
      <c r="AE694" s="76"/>
      <c r="AF694" s="97">
        <v>1</v>
      </c>
      <c r="AG694" s="97">
        <v>1</v>
      </c>
      <c r="AH694" s="73"/>
      <c r="AI694" s="57"/>
      <c r="AJ694" s="45"/>
      <c r="AK694" s="45"/>
      <c r="AL694" s="45"/>
    </row>
    <row r="695" spans="1:38" outlineLevel="3" x14ac:dyDescent="0.25">
      <c r="A695" s="45">
        <v>4</v>
      </c>
      <c r="B695" s="54"/>
      <c r="C695" s="47">
        <f t="shared" si="124"/>
        <v>4</v>
      </c>
      <c r="D695" s="73"/>
      <c r="E695" s="70"/>
      <c r="F695" s="70" t="s">
        <v>1486</v>
      </c>
      <c r="G695" s="73"/>
      <c r="H695" s="76" t="s">
        <v>2855</v>
      </c>
      <c r="I695" s="96"/>
      <c r="J695" s="96"/>
      <c r="K695" s="76"/>
      <c r="L695" s="76"/>
      <c r="M695" s="76"/>
      <c r="N695" s="76"/>
      <c r="O695" s="76"/>
      <c r="P695" s="76"/>
      <c r="Q695" s="76"/>
      <c r="R695" s="76"/>
      <c r="S695" s="76"/>
      <c r="T695" s="76"/>
      <c r="U695" s="291">
        <v>0.92400000000000004</v>
      </c>
      <c r="V695" s="351">
        <f t="shared" si="131"/>
        <v>0.92400000000000004</v>
      </c>
      <c r="W695" s="351">
        <f t="shared" si="131"/>
        <v>0.92400000000000004</v>
      </c>
      <c r="X695" s="351">
        <f t="shared" si="132"/>
        <v>0.92400000000000004</v>
      </c>
      <c r="Y695" s="351">
        <f t="shared" si="133"/>
        <v>0.92400000000000004</v>
      </c>
      <c r="Z695" s="351">
        <f t="shared" si="134"/>
        <v>0.92400000000000004</v>
      </c>
      <c r="AA695" s="351">
        <f t="shared" si="135"/>
        <v>0.92400000000000004</v>
      </c>
      <c r="AB695" s="351">
        <f t="shared" si="136"/>
        <v>0.92400000000000004</v>
      </c>
      <c r="AC695" s="76"/>
      <c r="AD695" s="76"/>
      <c r="AE695" s="76"/>
      <c r="AF695" s="97">
        <v>1</v>
      </c>
      <c r="AG695" s="97">
        <v>1</v>
      </c>
      <c r="AH695" s="73"/>
      <c r="AI695" s="57"/>
      <c r="AJ695" s="45"/>
      <c r="AK695" s="45"/>
      <c r="AL695" s="45"/>
    </row>
    <row r="696" spans="1:38" outlineLevel="3" x14ac:dyDescent="0.25">
      <c r="A696" s="45">
        <f>A695</f>
        <v>4</v>
      </c>
      <c r="B696" s="54"/>
      <c r="C696" s="47">
        <f t="shared" si="124"/>
        <v>4</v>
      </c>
      <c r="D696" s="73"/>
      <c r="E696" s="70"/>
      <c r="F696" s="70" t="s">
        <v>1487</v>
      </c>
      <c r="G696" s="73"/>
      <c r="H696" s="76" t="s">
        <v>2856</v>
      </c>
      <c r="I696" s="96"/>
      <c r="J696" s="96"/>
      <c r="K696" s="76"/>
      <c r="L696" s="76"/>
      <c r="M696" s="76"/>
      <c r="N696" s="76"/>
      <c r="O696" s="76"/>
      <c r="P696" s="76"/>
      <c r="Q696" s="76"/>
      <c r="R696" s="76"/>
      <c r="S696" s="76"/>
      <c r="T696" s="76"/>
      <c r="U696" s="291">
        <v>0.94</v>
      </c>
      <c r="V696" s="351">
        <f t="shared" si="131"/>
        <v>0.94</v>
      </c>
      <c r="W696" s="351">
        <f t="shared" si="131"/>
        <v>0.94</v>
      </c>
      <c r="X696" s="351">
        <f t="shared" si="132"/>
        <v>0.94</v>
      </c>
      <c r="Y696" s="351">
        <f t="shared" si="133"/>
        <v>0.94</v>
      </c>
      <c r="Z696" s="351">
        <f t="shared" si="134"/>
        <v>0.94</v>
      </c>
      <c r="AA696" s="351">
        <f t="shared" si="135"/>
        <v>0.94</v>
      </c>
      <c r="AB696" s="351">
        <f t="shared" si="136"/>
        <v>0.94</v>
      </c>
      <c r="AC696" s="76"/>
      <c r="AD696" s="76"/>
      <c r="AE696" s="76"/>
      <c r="AF696" s="97">
        <v>1</v>
      </c>
      <c r="AG696" s="97">
        <v>1</v>
      </c>
      <c r="AH696" s="73"/>
      <c r="AI696" s="57"/>
      <c r="AJ696" s="45"/>
      <c r="AK696" s="45"/>
      <c r="AL696" s="45"/>
    </row>
    <row r="697" spans="1:38" outlineLevel="2" x14ac:dyDescent="0.25">
      <c r="A697" s="45"/>
      <c r="B697" s="54"/>
      <c r="C697" s="47">
        <f t="shared" ref="C697:C708" si="137">INT($C$29)+2</f>
        <v>3</v>
      </c>
      <c r="D697" s="73"/>
      <c r="E697" s="70"/>
      <c r="F697" s="70" t="s">
        <v>1488</v>
      </c>
      <c r="G697" s="73"/>
      <c r="H697" s="76" t="s">
        <v>1489</v>
      </c>
      <c r="I697" s="96" t="s">
        <v>768</v>
      </c>
      <c r="J697" s="96" t="s">
        <v>1229</v>
      </c>
      <c r="K697" s="76"/>
      <c r="L697" s="76"/>
      <c r="M697" s="76"/>
      <c r="N697" s="76"/>
      <c r="O697" s="76"/>
      <c r="P697" s="76"/>
      <c r="Q697" s="76"/>
      <c r="R697" s="76"/>
      <c r="S697" s="76"/>
      <c r="T697" s="76"/>
      <c r="U697" s="97">
        <v>0</v>
      </c>
      <c r="V697" s="97">
        <v>0</v>
      </c>
      <c r="W697" s="97">
        <v>0</v>
      </c>
      <c r="X697" s="263">
        <f t="shared" ref="X697:AB708" si="138">W697</f>
        <v>0</v>
      </c>
      <c r="Y697" s="263">
        <f t="shared" si="138"/>
        <v>0</v>
      </c>
      <c r="Z697" s="263">
        <f t="shared" si="138"/>
        <v>0</v>
      </c>
      <c r="AA697" s="263">
        <f t="shared" si="138"/>
        <v>0</v>
      </c>
      <c r="AB697" s="263">
        <f t="shared" si="138"/>
        <v>0</v>
      </c>
      <c r="AC697" s="76"/>
      <c r="AD697" s="97" t="s">
        <v>1490</v>
      </c>
      <c r="AE697" s="76"/>
      <c r="AF697" s="97">
        <v>1</v>
      </c>
      <c r="AG697" s="97">
        <v>1</v>
      </c>
      <c r="AH697" s="73"/>
      <c r="AI697" s="57"/>
      <c r="AJ697" s="45"/>
      <c r="AK697" s="45"/>
      <c r="AL697" s="45"/>
    </row>
    <row r="698" spans="1:38" outlineLevel="2" x14ac:dyDescent="0.25">
      <c r="A698" s="45"/>
      <c r="B698" s="54"/>
      <c r="C698" s="47">
        <f t="shared" si="137"/>
        <v>3</v>
      </c>
      <c r="D698" s="73"/>
      <c r="E698" s="70"/>
      <c r="F698" s="70" t="s">
        <v>1491</v>
      </c>
      <c r="G698" s="73"/>
      <c r="H698" s="76" t="s">
        <v>1492</v>
      </c>
      <c r="I698" s="96" t="s">
        <v>768</v>
      </c>
      <c r="J698" s="96" t="s">
        <v>1229</v>
      </c>
      <c r="K698" s="76"/>
      <c r="L698" s="76"/>
      <c r="M698" s="76"/>
      <c r="N698" s="76"/>
      <c r="O698" s="76"/>
      <c r="P698" s="76"/>
      <c r="Q698" s="76"/>
      <c r="R698" s="76"/>
      <c r="S698" s="76"/>
      <c r="T698" s="76"/>
      <c r="U698" s="97">
        <v>-0.26400000000000001</v>
      </c>
      <c r="V698" s="97">
        <v>-0.26400000000000001</v>
      </c>
      <c r="W698" s="97">
        <v>-0.26400000000000001</v>
      </c>
      <c r="X698" s="263">
        <f t="shared" si="138"/>
        <v>-0.26400000000000001</v>
      </c>
      <c r="Y698" s="263">
        <f t="shared" si="138"/>
        <v>-0.26400000000000001</v>
      </c>
      <c r="Z698" s="263">
        <f t="shared" si="138"/>
        <v>-0.26400000000000001</v>
      </c>
      <c r="AA698" s="263">
        <f t="shared" si="138"/>
        <v>-0.26400000000000001</v>
      </c>
      <c r="AB698" s="263">
        <f t="shared" si="138"/>
        <v>-0.26400000000000001</v>
      </c>
      <c r="AC698" s="76"/>
      <c r="AD698" s="97" t="s">
        <v>1493</v>
      </c>
      <c r="AE698" s="76"/>
      <c r="AF698" s="97">
        <v>1</v>
      </c>
      <c r="AG698" s="97">
        <v>1</v>
      </c>
      <c r="AH698" s="73"/>
      <c r="AI698" s="57"/>
      <c r="AJ698" s="45"/>
      <c r="AK698" s="45"/>
      <c r="AL698" s="45"/>
    </row>
    <row r="699" spans="1:38" outlineLevel="2" x14ac:dyDescent="0.25">
      <c r="A699" s="45"/>
      <c r="B699" s="54"/>
      <c r="C699" s="47">
        <f t="shared" si="137"/>
        <v>3</v>
      </c>
      <c r="D699" s="73"/>
      <c r="E699" s="70"/>
      <c r="F699" s="70" t="s">
        <v>1494</v>
      </c>
      <c r="G699" s="73"/>
      <c r="H699" s="76" t="s">
        <v>1495</v>
      </c>
      <c r="I699" s="96" t="s">
        <v>768</v>
      </c>
      <c r="J699" s="96" t="s">
        <v>1229</v>
      </c>
      <c r="K699" s="76"/>
      <c r="L699" s="76"/>
      <c r="M699" s="76"/>
      <c r="N699" s="76"/>
      <c r="O699" s="76"/>
      <c r="P699" s="76"/>
      <c r="Q699" s="76"/>
      <c r="R699" s="76"/>
      <c r="S699" s="76"/>
      <c r="T699" s="76"/>
      <c r="U699" s="97">
        <v>-0.4</v>
      </c>
      <c r="V699" s="97">
        <v>-0.4</v>
      </c>
      <c r="W699" s="97">
        <v>-0.4</v>
      </c>
      <c r="X699" s="263">
        <f t="shared" si="138"/>
        <v>-0.4</v>
      </c>
      <c r="Y699" s="263">
        <f t="shared" si="138"/>
        <v>-0.4</v>
      </c>
      <c r="Z699" s="263">
        <f t="shared" si="138"/>
        <v>-0.4</v>
      </c>
      <c r="AA699" s="263">
        <f t="shared" si="138"/>
        <v>-0.4</v>
      </c>
      <c r="AB699" s="263">
        <f t="shared" si="138"/>
        <v>-0.4</v>
      </c>
      <c r="AC699" s="76"/>
      <c r="AD699" s="273" t="s">
        <v>1496</v>
      </c>
      <c r="AE699" s="76"/>
      <c r="AF699" s="97">
        <v>1</v>
      </c>
      <c r="AG699" s="97">
        <v>1</v>
      </c>
      <c r="AH699" s="73"/>
      <c r="AI699" s="57"/>
      <c r="AJ699" s="45"/>
      <c r="AK699" s="45"/>
      <c r="AL699" s="45"/>
    </row>
    <row r="700" spans="1:38" outlineLevel="2" x14ac:dyDescent="0.25">
      <c r="A700" s="45"/>
      <c r="B700" s="54"/>
      <c r="C700" s="47">
        <f t="shared" si="137"/>
        <v>3</v>
      </c>
      <c r="D700" s="73"/>
      <c r="E700" s="70"/>
      <c r="F700" s="70" t="s">
        <v>1497</v>
      </c>
      <c r="G700" s="73"/>
      <c r="H700" s="76" t="s">
        <v>1498</v>
      </c>
      <c r="I700" s="96" t="s">
        <v>768</v>
      </c>
      <c r="J700" s="96" t="s">
        <v>1229</v>
      </c>
      <c r="K700" s="76"/>
      <c r="L700" s="76"/>
      <c r="M700" s="76"/>
      <c r="N700" s="76"/>
      <c r="O700" s="76"/>
      <c r="P700" s="76"/>
      <c r="Q700" s="76"/>
      <c r="R700" s="76"/>
      <c r="S700" s="76"/>
      <c r="T700" s="76"/>
      <c r="U700" s="97">
        <v>-0.17799999999999999</v>
      </c>
      <c r="V700" s="97">
        <v>-0.17799999999999999</v>
      </c>
      <c r="W700" s="97">
        <v>-0.17799999999999999</v>
      </c>
      <c r="X700" s="263">
        <f t="shared" si="138"/>
        <v>-0.17799999999999999</v>
      </c>
      <c r="Y700" s="263">
        <f t="shared" si="138"/>
        <v>-0.17799999999999999</v>
      </c>
      <c r="Z700" s="263">
        <f t="shared" si="138"/>
        <v>-0.17799999999999999</v>
      </c>
      <c r="AA700" s="263">
        <f t="shared" si="138"/>
        <v>-0.17799999999999999</v>
      </c>
      <c r="AB700" s="263">
        <f t="shared" si="138"/>
        <v>-0.17799999999999999</v>
      </c>
      <c r="AC700" s="76"/>
      <c r="AD700" s="97" t="s">
        <v>1499</v>
      </c>
      <c r="AE700" s="76"/>
      <c r="AF700" s="97">
        <v>1</v>
      </c>
      <c r="AG700" s="97">
        <v>1</v>
      </c>
      <c r="AH700" s="73"/>
      <c r="AI700" s="57"/>
      <c r="AJ700" s="45"/>
      <c r="AK700" s="45"/>
      <c r="AL700" s="45"/>
    </row>
    <row r="701" spans="1:38" outlineLevel="2" x14ac:dyDescent="0.25">
      <c r="A701" s="45">
        <v>4</v>
      </c>
      <c r="B701" s="54"/>
      <c r="C701" s="47">
        <f t="shared" si="137"/>
        <v>3</v>
      </c>
      <c r="D701" s="73"/>
      <c r="E701" s="70"/>
      <c r="F701" s="70" t="s">
        <v>1500</v>
      </c>
      <c r="G701" s="73"/>
      <c r="H701" s="76" t="s">
        <v>1501</v>
      </c>
      <c r="I701" s="96" t="s">
        <v>768</v>
      </c>
      <c r="J701" s="96" t="s">
        <v>1229</v>
      </c>
      <c r="K701" s="76"/>
      <c r="L701" s="76"/>
      <c r="M701" s="76"/>
      <c r="N701" s="76"/>
      <c r="O701" s="76"/>
      <c r="P701" s="76"/>
      <c r="Q701" s="76"/>
      <c r="R701" s="76"/>
      <c r="S701" s="76"/>
      <c r="T701" s="76"/>
      <c r="U701" s="97">
        <v>-0.26400000000000001</v>
      </c>
      <c r="V701" s="97">
        <v>-0.26400000000000001</v>
      </c>
      <c r="W701" s="97">
        <v>-0.26400000000000001</v>
      </c>
      <c r="X701" s="263">
        <f t="shared" si="138"/>
        <v>-0.26400000000000001</v>
      </c>
      <c r="Y701" s="263">
        <f t="shared" si="138"/>
        <v>-0.26400000000000001</v>
      </c>
      <c r="Z701" s="263">
        <f t="shared" si="138"/>
        <v>-0.26400000000000001</v>
      </c>
      <c r="AA701" s="263">
        <f t="shared" si="138"/>
        <v>-0.26400000000000001</v>
      </c>
      <c r="AB701" s="263">
        <f t="shared" si="138"/>
        <v>-0.26400000000000001</v>
      </c>
      <c r="AC701" s="76"/>
      <c r="AD701" s="97"/>
      <c r="AE701" s="76"/>
      <c r="AF701" s="97">
        <v>1</v>
      </c>
      <c r="AG701" s="97">
        <v>1</v>
      </c>
      <c r="AH701" s="73"/>
      <c r="AI701" s="57"/>
      <c r="AJ701" s="45"/>
      <c r="AK701" s="45"/>
      <c r="AL701" s="45"/>
    </row>
    <row r="702" spans="1:38" outlineLevel="2" x14ac:dyDescent="0.25">
      <c r="A702" s="45">
        <f>A701</f>
        <v>4</v>
      </c>
      <c r="B702" s="54"/>
      <c r="C702" s="47">
        <f t="shared" si="137"/>
        <v>3</v>
      </c>
      <c r="D702" s="73"/>
      <c r="E702" s="70"/>
      <c r="F702" s="70" t="s">
        <v>1502</v>
      </c>
      <c r="G702" s="73"/>
      <c r="H702" s="76" t="s">
        <v>1503</v>
      </c>
      <c r="I702" s="96" t="s">
        <v>768</v>
      </c>
      <c r="J702" s="96" t="s">
        <v>1229</v>
      </c>
      <c r="K702" s="76"/>
      <c r="L702" s="76"/>
      <c r="M702" s="76"/>
      <c r="N702" s="76"/>
      <c r="O702" s="76"/>
      <c r="P702" s="76"/>
      <c r="Q702" s="76"/>
      <c r="R702" s="76"/>
      <c r="S702" s="76"/>
      <c r="T702" s="76"/>
      <c r="U702" s="97">
        <v>-0.17799999999999999</v>
      </c>
      <c r="V702" s="97">
        <v>-0.17799999999999999</v>
      </c>
      <c r="W702" s="97">
        <v>-0.17799999999999999</v>
      </c>
      <c r="X702" s="263">
        <f t="shared" si="138"/>
        <v>-0.17799999999999999</v>
      </c>
      <c r="Y702" s="263">
        <f t="shared" si="138"/>
        <v>-0.17799999999999999</v>
      </c>
      <c r="Z702" s="263">
        <f t="shared" si="138"/>
        <v>-0.17799999999999999</v>
      </c>
      <c r="AA702" s="263">
        <f t="shared" si="138"/>
        <v>-0.17799999999999999</v>
      </c>
      <c r="AB702" s="263">
        <f t="shared" si="138"/>
        <v>-0.17799999999999999</v>
      </c>
      <c r="AC702" s="76"/>
      <c r="AD702" s="97"/>
      <c r="AE702" s="76"/>
      <c r="AF702" s="97">
        <v>1</v>
      </c>
      <c r="AG702" s="97">
        <v>1</v>
      </c>
      <c r="AH702" s="73"/>
      <c r="AI702" s="57"/>
      <c r="AJ702" s="45"/>
      <c r="AK702" s="45"/>
      <c r="AL702" s="45"/>
    </row>
    <row r="703" spans="1:38" outlineLevel="2" x14ac:dyDescent="0.25">
      <c r="A703" s="45"/>
      <c r="B703" s="54"/>
      <c r="C703" s="47">
        <f t="shared" si="137"/>
        <v>3</v>
      </c>
      <c r="D703" s="73"/>
      <c r="E703" s="70"/>
      <c r="F703" s="70" t="s">
        <v>1504</v>
      </c>
      <c r="G703" s="73"/>
      <c r="H703" s="76" t="s">
        <v>1505</v>
      </c>
      <c r="I703" s="96" t="s">
        <v>1506</v>
      </c>
      <c r="J703" s="96" t="s">
        <v>1229</v>
      </c>
      <c r="K703" s="76"/>
      <c r="L703" s="76"/>
      <c r="M703" s="76"/>
      <c r="N703" s="76"/>
      <c r="O703" s="76"/>
      <c r="P703" s="76"/>
      <c r="Q703" s="76"/>
      <c r="R703" s="76"/>
      <c r="S703" s="76"/>
      <c r="T703" s="76"/>
      <c r="U703" s="97">
        <v>0</v>
      </c>
      <c r="V703" s="97">
        <v>0</v>
      </c>
      <c r="W703" s="97">
        <v>0</v>
      </c>
      <c r="X703" s="263">
        <f t="shared" si="138"/>
        <v>0</v>
      </c>
      <c r="Y703" s="263">
        <f t="shared" si="138"/>
        <v>0</v>
      </c>
      <c r="Z703" s="263">
        <f t="shared" si="138"/>
        <v>0</v>
      </c>
      <c r="AA703" s="263">
        <f t="shared" si="138"/>
        <v>0</v>
      </c>
      <c r="AB703" s="263">
        <f t="shared" si="138"/>
        <v>0</v>
      </c>
      <c r="AC703" s="76"/>
      <c r="AD703" s="97" t="s">
        <v>1490</v>
      </c>
      <c r="AE703" s="76"/>
      <c r="AF703" s="97">
        <v>1</v>
      </c>
      <c r="AG703" s="97">
        <v>1</v>
      </c>
      <c r="AH703" s="73"/>
      <c r="AI703" s="57"/>
      <c r="AJ703" s="45"/>
      <c r="AK703" s="45"/>
      <c r="AL703" s="45"/>
    </row>
    <row r="704" spans="1:38" outlineLevel="2" x14ac:dyDescent="0.25">
      <c r="A704" s="45"/>
      <c r="B704" s="54"/>
      <c r="C704" s="47">
        <f t="shared" si="137"/>
        <v>3</v>
      </c>
      <c r="D704" s="73"/>
      <c r="E704" s="70"/>
      <c r="F704" s="70" t="s">
        <v>1507</v>
      </c>
      <c r="G704" s="73"/>
      <c r="H704" s="76" t="s">
        <v>1508</v>
      </c>
      <c r="I704" s="96" t="s">
        <v>1506</v>
      </c>
      <c r="J704" s="96" t="s">
        <v>1229</v>
      </c>
      <c r="K704" s="76"/>
      <c r="L704" s="76"/>
      <c r="M704" s="76"/>
      <c r="N704" s="76"/>
      <c r="O704" s="76"/>
      <c r="P704" s="76"/>
      <c r="Q704" s="76"/>
      <c r="R704" s="76"/>
      <c r="S704" s="76"/>
      <c r="T704" s="76"/>
      <c r="U704" s="97">
        <v>0.43</v>
      </c>
      <c r="V704" s="97">
        <v>0.43</v>
      </c>
      <c r="W704" s="97">
        <v>0.43</v>
      </c>
      <c r="X704" s="263">
        <f t="shared" si="138"/>
        <v>0.43</v>
      </c>
      <c r="Y704" s="263">
        <f t="shared" si="138"/>
        <v>0.43</v>
      </c>
      <c r="Z704" s="263">
        <f t="shared" si="138"/>
        <v>0.43</v>
      </c>
      <c r="AA704" s="263">
        <f t="shared" si="138"/>
        <v>0.43</v>
      </c>
      <c r="AB704" s="263">
        <f t="shared" si="138"/>
        <v>0.43</v>
      </c>
      <c r="AC704" s="76"/>
      <c r="AD704" s="97" t="s">
        <v>1493</v>
      </c>
      <c r="AE704" s="76"/>
      <c r="AF704" s="97">
        <v>1</v>
      </c>
      <c r="AG704" s="97">
        <v>1</v>
      </c>
      <c r="AH704" s="73"/>
      <c r="AI704" s="57"/>
      <c r="AJ704" s="45"/>
      <c r="AK704" s="45"/>
      <c r="AL704" s="45"/>
    </row>
    <row r="705" spans="1:38" outlineLevel="2" x14ac:dyDescent="0.25">
      <c r="A705" s="45"/>
      <c r="B705" s="54"/>
      <c r="C705" s="47">
        <f t="shared" si="137"/>
        <v>3</v>
      </c>
      <c r="D705" s="73"/>
      <c r="E705" s="70"/>
      <c r="F705" s="70" t="s">
        <v>1509</v>
      </c>
      <c r="G705" s="73"/>
      <c r="H705" s="76" t="s">
        <v>1510</v>
      </c>
      <c r="I705" s="96" t="s">
        <v>1506</v>
      </c>
      <c r="J705" s="96" t="s">
        <v>1229</v>
      </c>
      <c r="K705" s="76"/>
      <c r="L705" s="76"/>
      <c r="M705" s="76"/>
      <c r="N705" s="76"/>
      <c r="O705" s="76"/>
      <c r="P705" s="76"/>
      <c r="Q705" s="76"/>
      <c r="R705" s="76"/>
      <c r="S705" s="76"/>
      <c r="T705" s="76"/>
      <c r="U705" s="97">
        <v>0.8</v>
      </c>
      <c r="V705" s="97">
        <v>0.8</v>
      </c>
      <c r="W705" s="97">
        <v>0.8</v>
      </c>
      <c r="X705" s="263">
        <f t="shared" si="138"/>
        <v>0.8</v>
      </c>
      <c r="Y705" s="263">
        <f t="shared" si="138"/>
        <v>0.8</v>
      </c>
      <c r="Z705" s="263">
        <f t="shared" si="138"/>
        <v>0.8</v>
      </c>
      <c r="AA705" s="263">
        <f t="shared" si="138"/>
        <v>0.8</v>
      </c>
      <c r="AB705" s="263">
        <f t="shared" si="138"/>
        <v>0.8</v>
      </c>
      <c r="AC705" s="76"/>
      <c r="AD705" s="273" t="s">
        <v>1496</v>
      </c>
      <c r="AE705" s="76"/>
      <c r="AF705" s="97">
        <v>1</v>
      </c>
      <c r="AG705" s="97">
        <v>1</v>
      </c>
      <c r="AH705" s="73"/>
      <c r="AI705" s="57"/>
      <c r="AJ705" s="45"/>
      <c r="AK705" s="45"/>
      <c r="AL705" s="45"/>
    </row>
    <row r="706" spans="1:38" outlineLevel="2" x14ac:dyDescent="0.25">
      <c r="A706" s="45"/>
      <c r="B706" s="54"/>
      <c r="C706" s="47">
        <f t="shared" si="137"/>
        <v>3</v>
      </c>
      <c r="D706" s="73"/>
      <c r="E706" s="70"/>
      <c r="F706" s="70" t="s">
        <v>1511</v>
      </c>
      <c r="G706" s="73"/>
      <c r="H706" s="76" t="s">
        <v>1512</v>
      </c>
      <c r="I706" s="96" t="s">
        <v>1506</v>
      </c>
      <c r="J706" s="96" t="s">
        <v>1229</v>
      </c>
      <c r="K706" s="76"/>
      <c r="L706" s="76"/>
      <c r="M706" s="76"/>
      <c r="N706" s="76"/>
      <c r="O706" s="76"/>
      <c r="P706" s="76"/>
      <c r="Q706" s="76"/>
      <c r="R706" s="76"/>
      <c r="S706" s="76"/>
      <c r="T706" s="76"/>
      <c r="U706" s="97">
        <v>8.9999999999999993E-3</v>
      </c>
      <c r="V706" s="97">
        <v>8.9999999999999993E-3</v>
      </c>
      <c r="W706" s="97">
        <v>8.9999999999999993E-3</v>
      </c>
      <c r="X706" s="263">
        <f t="shared" si="138"/>
        <v>8.9999999999999993E-3</v>
      </c>
      <c r="Y706" s="263">
        <f t="shared" si="138"/>
        <v>8.9999999999999993E-3</v>
      </c>
      <c r="Z706" s="263">
        <f t="shared" si="138"/>
        <v>8.9999999999999993E-3</v>
      </c>
      <c r="AA706" s="263">
        <f t="shared" si="138"/>
        <v>8.9999999999999993E-3</v>
      </c>
      <c r="AB706" s="263">
        <f t="shared" si="138"/>
        <v>8.9999999999999993E-3</v>
      </c>
      <c r="AC706" s="76"/>
      <c r="AD706" s="97" t="s">
        <v>1513</v>
      </c>
      <c r="AE706" s="76"/>
      <c r="AF706" s="97">
        <v>1</v>
      </c>
      <c r="AG706" s="97">
        <v>1</v>
      </c>
      <c r="AH706" s="73"/>
      <c r="AI706" s="57"/>
      <c r="AJ706" s="45"/>
      <c r="AK706" s="45"/>
      <c r="AL706" s="45"/>
    </row>
    <row r="707" spans="1:38" outlineLevel="2" x14ac:dyDescent="0.25">
      <c r="A707" s="45">
        <v>4</v>
      </c>
      <c r="B707" s="54"/>
      <c r="C707" s="47">
        <f t="shared" si="137"/>
        <v>3</v>
      </c>
      <c r="D707" s="73"/>
      <c r="E707" s="70"/>
      <c r="F707" s="70" t="s">
        <v>1514</v>
      </c>
      <c r="G707" s="73"/>
      <c r="H707" s="76" t="s">
        <v>1515</v>
      </c>
      <c r="I707" s="96" t="s">
        <v>1506</v>
      </c>
      <c r="J707" s="96" t="s">
        <v>1229</v>
      </c>
      <c r="K707" s="76"/>
      <c r="L707" s="76"/>
      <c r="M707" s="76"/>
      <c r="N707" s="76"/>
      <c r="O707" s="76"/>
      <c r="P707" s="76"/>
      <c r="Q707" s="76"/>
      <c r="R707" s="76"/>
      <c r="S707" s="76"/>
      <c r="T707" s="76"/>
      <c r="U707" s="97">
        <v>0.48199999999999998</v>
      </c>
      <c r="V707" s="97">
        <v>0.48199999999999998</v>
      </c>
      <c r="W707" s="97">
        <v>0.48199999999999998</v>
      </c>
      <c r="X707" s="263">
        <f t="shared" si="138"/>
        <v>0.48199999999999998</v>
      </c>
      <c r="Y707" s="263">
        <f t="shared" si="138"/>
        <v>0.48199999999999998</v>
      </c>
      <c r="Z707" s="263">
        <f t="shared" si="138"/>
        <v>0.48199999999999998</v>
      </c>
      <c r="AA707" s="263">
        <f t="shared" si="138"/>
        <v>0.48199999999999998</v>
      </c>
      <c r="AB707" s="263">
        <f t="shared" si="138"/>
        <v>0.48199999999999998</v>
      </c>
      <c r="AC707" s="76"/>
      <c r="AD707" s="97"/>
      <c r="AE707" s="76"/>
      <c r="AF707" s="97">
        <v>1</v>
      </c>
      <c r="AG707" s="97">
        <v>1</v>
      </c>
      <c r="AH707" s="73"/>
      <c r="AI707" s="57"/>
      <c r="AJ707" s="45"/>
      <c r="AK707" s="45"/>
      <c r="AL707" s="45"/>
    </row>
    <row r="708" spans="1:38" outlineLevel="2" x14ac:dyDescent="0.25">
      <c r="A708" s="45">
        <f>A707</f>
        <v>4</v>
      </c>
      <c r="B708" s="54"/>
      <c r="C708" s="47">
        <f t="shared" si="137"/>
        <v>3</v>
      </c>
      <c r="D708" s="73"/>
      <c r="E708" s="70"/>
      <c r="F708" s="70" t="s">
        <v>1516</v>
      </c>
      <c r="G708" s="73"/>
      <c r="H708" s="76" t="s">
        <v>1517</v>
      </c>
      <c r="I708" s="96" t="s">
        <v>1506</v>
      </c>
      <c r="J708" s="96" t="s">
        <v>1229</v>
      </c>
      <c r="K708" s="76"/>
      <c r="L708" s="76"/>
      <c r="M708" s="76"/>
      <c r="N708" s="76"/>
      <c r="O708" s="76"/>
      <c r="P708" s="76"/>
      <c r="Q708" s="76"/>
      <c r="R708" s="76"/>
      <c r="S708" s="76"/>
      <c r="T708" s="76"/>
      <c r="U708" s="97">
        <v>0.128</v>
      </c>
      <c r="V708" s="97">
        <v>0.128</v>
      </c>
      <c r="W708" s="97">
        <v>0.128</v>
      </c>
      <c r="X708" s="263">
        <f t="shared" si="138"/>
        <v>0.128</v>
      </c>
      <c r="Y708" s="263">
        <f t="shared" si="138"/>
        <v>0.128</v>
      </c>
      <c r="Z708" s="263">
        <f t="shared" si="138"/>
        <v>0.128</v>
      </c>
      <c r="AA708" s="263">
        <f t="shared" si="138"/>
        <v>0.128</v>
      </c>
      <c r="AB708" s="263">
        <f t="shared" si="138"/>
        <v>0.128</v>
      </c>
      <c r="AC708" s="76"/>
      <c r="AD708" s="97"/>
      <c r="AE708" s="76"/>
      <c r="AF708" s="97">
        <v>1</v>
      </c>
      <c r="AG708" s="97">
        <v>1</v>
      </c>
      <c r="AH708" s="73"/>
      <c r="AI708" s="57"/>
      <c r="AJ708" s="45"/>
      <c r="AK708" s="45"/>
      <c r="AL708" s="45"/>
    </row>
    <row r="709" spans="1:38" outlineLevel="3" x14ac:dyDescent="0.25">
      <c r="A709" s="45"/>
      <c r="B709" s="54"/>
      <c r="C709" s="47">
        <f t="shared" si="124"/>
        <v>4</v>
      </c>
      <c r="D709" s="73"/>
      <c r="E709" s="70"/>
      <c r="F709" s="70" t="s">
        <v>1518</v>
      </c>
      <c r="G709" s="73"/>
      <c r="H709" s="76" t="s">
        <v>676</v>
      </c>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outlineLevel="3" x14ac:dyDescent="0.25">
      <c r="A710" s="45"/>
      <c r="B710" s="54"/>
      <c r="C710" s="47">
        <f t="shared" si="124"/>
        <v>4</v>
      </c>
      <c r="D710" s="73"/>
      <c r="E710" s="70"/>
      <c r="F710" s="70" t="s">
        <v>1519</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outlineLevel="3" x14ac:dyDescent="0.25">
      <c r="A711" s="45"/>
      <c r="B711" s="54"/>
      <c r="C711" s="47">
        <f t="shared" si="124"/>
        <v>4</v>
      </c>
      <c r="D711" s="73"/>
      <c r="E711" s="70"/>
      <c r="F711" s="70" t="s">
        <v>1520</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outlineLevel="3" x14ac:dyDescent="0.25">
      <c r="A712" s="45"/>
      <c r="B712" s="54"/>
      <c r="C712" s="47">
        <f t="shared" si="124"/>
        <v>4</v>
      </c>
      <c r="D712" s="73"/>
      <c r="E712" s="70"/>
      <c r="F712" s="70" t="s">
        <v>1521</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outlineLevel="3" x14ac:dyDescent="0.25">
      <c r="A713" s="45">
        <v>4</v>
      </c>
      <c r="B713" s="54"/>
      <c r="C713" s="47">
        <f t="shared" si="124"/>
        <v>4</v>
      </c>
      <c r="D713" s="73"/>
      <c r="E713" s="70"/>
      <c r="F713" s="70" t="s">
        <v>1522</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outlineLevel="3" x14ac:dyDescent="0.25">
      <c r="A714" s="45">
        <f>A713</f>
        <v>4</v>
      </c>
      <c r="B714" s="54"/>
      <c r="C714" s="47">
        <f t="shared" si="124"/>
        <v>4</v>
      </c>
      <c r="D714" s="73"/>
      <c r="E714" s="70"/>
      <c r="F714" s="70" t="s">
        <v>1523</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outlineLevel="2" x14ac:dyDescent="0.25">
      <c r="A715" s="45"/>
      <c r="B715" s="54"/>
      <c r="C715" s="47">
        <f t="shared" ref="C715:C738" si="139">INT($C$29)+2</f>
        <v>3</v>
      </c>
      <c r="D715" s="73"/>
      <c r="E715" s="70"/>
      <c r="F715" s="70" t="s">
        <v>1524</v>
      </c>
      <c r="G715" s="73"/>
      <c r="H715" s="76" t="s">
        <v>1525</v>
      </c>
      <c r="I715" s="96"/>
      <c r="J715" s="96" t="s">
        <v>1257</v>
      </c>
      <c r="K715" s="76"/>
      <c r="L715" s="76"/>
      <c r="M715" s="76"/>
      <c r="N715" s="76"/>
      <c r="O715" s="76"/>
      <c r="P715" s="76"/>
      <c r="Q715" s="76"/>
      <c r="R715" s="76"/>
      <c r="S715" s="76"/>
      <c r="T715" s="76"/>
      <c r="U715" s="271">
        <f>U$801</f>
        <v>0.1</v>
      </c>
      <c r="V715" s="271">
        <f t="shared" ref="V715:AB715" si="140">V$801</f>
        <v>0.1</v>
      </c>
      <c r="W715" s="271">
        <f t="shared" si="140"/>
        <v>0.1</v>
      </c>
      <c r="X715" s="271">
        <f t="shared" si="140"/>
        <v>0.1</v>
      </c>
      <c r="Y715" s="271">
        <f t="shared" si="140"/>
        <v>0.1</v>
      </c>
      <c r="Z715" s="271">
        <f t="shared" si="140"/>
        <v>0.1</v>
      </c>
      <c r="AA715" s="271">
        <f t="shared" si="140"/>
        <v>0.1</v>
      </c>
      <c r="AB715" s="271">
        <f t="shared" si="140"/>
        <v>0.1</v>
      </c>
      <c r="AC715" s="76"/>
      <c r="AD715" s="76" t="s">
        <v>1459</v>
      </c>
      <c r="AE715" s="76"/>
      <c r="AF715" s="271">
        <f>AF$801</f>
        <v>1</v>
      </c>
      <c r="AG715" s="271">
        <f>AG$801</f>
        <v>1</v>
      </c>
      <c r="AH715" s="73"/>
      <c r="AI715" s="57"/>
      <c r="AJ715" s="45"/>
      <c r="AK715" s="45"/>
      <c r="AL715" s="45"/>
    </row>
    <row r="716" spans="1:38" outlineLevel="2" x14ac:dyDescent="0.25">
      <c r="A716" s="45"/>
      <c r="B716" s="54"/>
      <c r="C716" s="47">
        <f t="shared" si="139"/>
        <v>3</v>
      </c>
      <c r="D716" s="73"/>
      <c r="E716" s="70"/>
      <c r="F716" s="70" t="s">
        <v>1526</v>
      </c>
      <c r="G716" s="73"/>
      <c r="H716" s="76" t="s">
        <v>1527</v>
      </c>
      <c r="I716" s="96"/>
      <c r="J716" s="96" t="s">
        <v>1257</v>
      </c>
      <c r="K716" s="76"/>
      <c r="L716" s="76"/>
      <c r="M716" s="76"/>
      <c r="N716" s="76"/>
      <c r="O716" s="76"/>
      <c r="P716" s="76"/>
      <c r="Q716" s="76"/>
      <c r="R716" s="76"/>
      <c r="S716" s="76"/>
      <c r="T716" s="76"/>
      <c r="U716" s="271">
        <f>U$802</f>
        <v>8.5000000000000006E-2</v>
      </c>
      <c r="V716" s="271">
        <f t="shared" ref="V716:AB716" si="141">V$802</f>
        <v>8.5000000000000006E-2</v>
      </c>
      <c r="W716" s="271">
        <f t="shared" si="141"/>
        <v>8.5000000000000006E-2</v>
      </c>
      <c r="X716" s="271">
        <f t="shared" si="141"/>
        <v>8.5000000000000006E-2</v>
      </c>
      <c r="Y716" s="271">
        <f t="shared" si="141"/>
        <v>8.5000000000000006E-2</v>
      </c>
      <c r="Z716" s="271">
        <f t="shared" si="141"/>
        <v>8.5000000000000006E-2</v>
      </c>
      <c r="AA716" s="271">
        <f t="shared" si="141"/>
        <v>8.5000000000000006E-2</v>
      </c>
      <c r="AB716" s="271">
        <f t="shared" si="141"/>
        <v>8.5000000000000006E-2</v>
      </c>
      <c r="AC716" s="76"/>
      <c r="AD716" s="76"/>
      <c r="AE716" s="76"/>
      <c r="AF716" s="271">
        <f>AF$802</f>
        <v>1</v>
      </c>
      <c r="AG716" s="271">
        <f>AG$802</f>
        <v>1</v>
      </c>
      <c r="AH716" s="73"/>
      <c r="AI716" s="57"/>
      <c r="AJ716" s="45"/>
      <c r="AK716" s="45"/>
      <c r="AL716" s="45"/>
    </row>
    <row r="717" spans="1:38" outlineLevel="2" x14ac:dyDescent="0.25">
      <c r="A717" s="45"/>
      <c r="B717" s="54"/>
      <c r="C717" s="47">
        <f t="shared" si="139"/>
        <v>3</v>
      </c>
      <c r="D717" s="73"/>
      <c r="E717" s="70"/>
      <c r="F717" s="70" t="s">
        <v>1528</v>
      </c>
      <c r="G717" s="73"/>
      <c r="H717" s="76" t="s">
        <v>1529</v>
      </c>
      <c r="I717" s="96"/>
      <c r="J717" s="96" t="s">
        <v>1257</v>
      </c>
      <c r="K717" s="76"/>
      <c r="L717" s="76"/>
      <c r="M717" s="76"/>
      <c r="N717" s="76"/>
      <c r="O717" s="76"/>
      <c r="P717" s="76"/>
      <c r="Q717" s="76"/>
      <c r="R717" s="76"/>
      <c r="S717" s="76"/>
      <c r="T717" s="76"/>
      <c r="U717" s="271">
        <f>U$803</f>
        <v>7.0000000000000007E-2</v>
      </c>
      <c r="V717" s="271">
        <f t="shared" ref="V717:AB717" si="142">V$803</f>
        <v>7.0000000000000007E-2</v>
      </c>
      <c r="W717" s="271">
        <f t="shared" si="142"/>
        <v>7.0000000000000007E-2</v>
      </c>
      <c r="X717" s="271">
        <f t="shared" si="142"/>
        <v>7.0000000000000007E-2</v>
      </c>
      <c r="Y717" s="271">
        <f t="shared" si="142"/>
        <v>7.0000000000000007E-2</v>
      </c>
      <c r="Z717" s="271">
        <f t="shared" si="142"/>
        <v>7.0000000000000007E-2</v>
      </c>
      <c r="AA717" s="271">
        <f t="shared" si="142"/>
        <v>7.0000000000000007E-2</v>
      </c>
      <c r="AB717" s="271">
        <f t="shared" si="142"/>
        <v>7.0000000000000007E-2</v>
      </c>
      <c r="AC717" s="76"/>
      <c r="AD717" s="76"/>
      <c r="AE717" s="76"/>
      <c r="AF717" s="271">
        <f>AF$803</f>
        <v>1</v>
      </c>
      <c r="AG717" s="271">
        <f>AG$803</f>
        <v>1</v>
      </c>
      <c r="AH717" s="73"/>
      <c r="AI717" s="57"/>
      <c r="AJ717" s="45"/>
      <c r="AK717" s="45"/>
      <c r="AL717" s="45"/>
    </row>
    <row r="718" spans="1:38" outlineLevel="2" x14ac:dyDescent="0.25">
      <c r="A718" s="45"/>
      <c r="B718" s="54"/>
      <c r="C718" s="47">
        <f t="shared" si="139"/>
        <v>3</v>
      </c>
      <c r="D718" s="73"/>
      <c r="E718" s="70"/>
      <c r="F718" s="70" t="s">
        <v>1530</v>
      </c>
      <c r="G718" s="73"/>
      <c r="H718" s="76" t="s">
        <v>1531</v>
      </c>
      <c r="I718" s="96"/>
      <c r="J718" s="96" t="s">
        <v>1257</v>
      </c>
      <c r="K718" s="76"/>
      <c r="L718" s="76"/>
      <c r="M718" s="76"/>
      <c r="N718" s="76"/>
      <c r="O718" s="76"/>
      <c r="P718" s="76"/>
      <c r="Q718" s="76"/>
      <c r="R718" s="76"/>
      <c r="S718" s="76"/>
      <c r="T718" s="76"/>
      <c r="U718" s="271">
        <f>U$802</f>
        <v>8.5000000000000006E-2</v>
      </c>
      <c r="V718" s="271">
        <f t="shared" ref="V718:AB718" si="143">V$802</f>
        <v>8.5000000000000006E-2</v>
      </c>
      <c r="W718" s="271">
        <f t="shared" si="143"/>
        <v>8.5000000000000006E-2</v>
      </c>
      <c r="X718" s="271">
        <f t="shared" si="143"/>
        <v>8.5000000000000006E-2</v>
      </c>
      <c r="Y718" s="271">
        <f t="shared" si="143"/>
        <v>8.5000000000000006E-2</v>
      </c>
      <c r="Z718" s="271">
        <f t="shared" si="143"/>
        <v>8.5000000000000006E-2</v>
      </c>
      <c r="AA718" s="271">
        <f t="shared" si="143"/>
        <v>8.5000000000000006E-2</v>
      </c>
      <c r="AB718" s="271">
        <f t="shared" si="143"/>
        <v>8.5000000000000006E-2</v>
      </c>
      <c r="AC718" s="76"/>
      <c r="AD718" s="76"/>
      <c r="AE718" s="76"/>
      <c r="AF718" s="271">
        <f>AF$802</f>
        <v>1</v>
      </c>
      <c r="AG718" s="271">
        <f>AG$802</f>
        <v>1</v>
      </c>
      <c r="AH718" s="73"/>
      <c r="AI718" s="57"/>
      <c r="AJ718" s="45"/>
      <c r="AK718" s="45"/>
      <c r="AL718" s="45"/>
    </row>
    <row r="719" spans="1:38" outlineLevel="2" x14ac:dyDescent="0.25">
      <c r="A719" s="45">
        <v>4</v>
      </c>
      <c r="B719" s="54"/>
      <c r="C719" s="47">
        <f t="shared" si="139"/>
        <v>3</v>
      </c>
      <c r="D719" s="73"/>
      <c r="E719" s="70"/>
      <c r="F719" s="70" t="s">
        <v>1532</v>
      </c>
      <c r="G719" s="73"/>
      <c r="H719" s="76" t="s">
        <v>1533</v>
      </c>
      <c r="I719" s="96"/>
      <c r="J719" s="96" t="s">
        <v>1257</v>
      </c>
      <c r="K719" s="76"/>
      <c r="L719" s="76"/>
      <c r="M719" s="76"/>
      <c r="N719" s="76"/>
      <c r="O719" s="76"/>
      <c r="P719" s="76"/>
      <c r="Q719" s="76"/>
      <c r="R719" s="76"/>
      <c r="S719" s="76"/>
      <c r="T719" s="76"/>
      <c r="U719" s="271">
        <f>U$803</f>
        <v>7.0000000000000007E-2</v>
      </c>
      <c r="V719" s="271">
        <f t="shared" ref="V719:AB720" si="144">V$803</f>
        <v>7.0000000000000007E-2</v>
      </c>
      <c r="W719" s="271">
        <f t="shared" si="144"/>
        <v>7.0000000000000007E-2</v>
      </c>
      <c r="X719" s="271">
        <f t="shared" si="144"/>
        <v>7.0000000000000007E-2</v>
      </c>
      <c r="Y719" s="271">
        <f t="shared" si="144"/>
        <v>7.0000000000000007E-2</v>
      </c>
      <c r="Z719" s="271">
        <f t="shared" si="144"/>
        <v>7.0000000000000007E-2</v>
      </c>
      <c r="AA719" s="271">
        <f t="shared" si="144"/>
        <v>7.0000000000000007E-2</v>
      </c>
      <c r="AB719" s="271">
        <f t="shared" si="144"/>
        <v>7.0000000000000007E-2</v>
      </c>
      <c r="AC719" s="76"/>
      <c r="AD719" s="76"/>
      <c r="AE719" s="76"/>
      <c r="AF719" s="271">
        <f>AF$803</f>
        <v>1</v>
      </c>
      <c r="AG719" s="271">
        <f>AG$803</f>
        <v>1</v>
      </c>
      <c r="AH719" s="73"/>
      <c r="AI719" s="57"/>
      <c r="AJ719" s="45"/>
      <c r="AK719" s="45"/>
      <c r="AL719" s="45"/>
    </row>
    <row r="720" spans="1:38" outlineLevel="2" x14ac:dyDescent="0.25">
      <c r="A720" s="45">
        <f>A719</f>
        <v>4</v>
      </c>
      <c r="B720" s="54"/>
      <c r="C720" s="47">
        <f t="shared" si="139"/>
        <v>3</v>
      </c>
      <c r="D720" s="73"/>
      <c r="E720" s="70"/>
      <c r="F720" s="70" t="s">
        <v>1534</v>
      </c>
      <c r="G720" s="73"/>
      <c r="H720" s="76" t="s">
        <v>1535</v>
      </c>
      <c r="I720" s="96"/>
      <c r="J720" s="96" t="s">
        <v>1257</v>
      </c>
      <c r="K720" s="76"/>
      <c r="L720" s="76"/>
      <c r="M720" s="76"/>
      <c r="N720" s="76"/>
      <c r="O720" s="76"/>
      <c r="P720" s="76"/>
      <c r="Q720" s="76"/>
      <c r="R720" s="76"/>
      <c r="S720" s="76"/>
      <c r="T720" s="76"/>
      <c r="U720" s="271">
        <f>U$803</f>
        <v>7.0000000000000007E-2</v>
      </c>
      <c r="V720" s="271">
        <f t="shared" si="144"/>
        <v>7.0000000000000007E-2</v>
      </c>
      <c r="W720" s="271">
        <f t="shared" si="144"/>
        <v>7.0000000000000007E-2</v>
      </c>
      <c r="X720" s="271">
        <f t="shared" si="144"/>
        <v>7.0000000000000007E-2</v>
      </c>
      <c r="Y720" s="271">
        <f t="shared" si="144"/>
        <v>7.0000000000000007E-2</v>
      </c>
      <c r="Z720" s="271">
        <f t="shared" si="144"/>
        <v>7.0000000000000007E-2</v>
      </c>
      <c r="AA720" s="271">
        <f t="shared" si="144"/>
        <v>7.0000000000000007E-2</v>
      </c>
      <c r="AB720" s="271">
        <f t="shared" si="144"/>
        <v>7.0000000000000007E-2</v>
      </c>
      <c r="AC720" s="76"/>
      <c r="AD720" s="76"/>
      <c r="AE720" s="76"/>
      <c r="AF720" s="271">
        <f>AF$803</f>
        <v>1</v>
      </c>
      <c r="AG720" s="271">
        <f>AG$803</f>
        <v>1</v>
      </c>
      <c r="AH720" s="73"/>
      <c r="AI720" s="57"/>
      <c r="AJ720" s="45"/>
      <c r="AK720" s="45"/>
      <c r="AL720" s="45"/>
    </row>
    <row r="721" spans="1:38" outlineLevel="2" x14ac:dyDescent="0.25">
      <c r="A721" s="45"/>
      <c r="B721" s="54"/>
      <c r="C721" s="47">
        <f t="shared" si="139"/>
        <v>3</v>
      </c>
      <c r="D721" s="73"/>
      <c r="E721" s="70"/>
      <c r="F721" s="70" t="s">
        <v>1536</v>
      </c>
      <c r="G721" s="73"/>
      <c r="H721" s="76" t="s">
        <v>1537</v>
      </c>
      <c r="I721" s="96" t="s">
        <v>768</v>
      </c>
      <c r="J721" s="96" t="s">
        <v>1229</v>
      </c>
      <c r="K721" s="76"/>
      <c r="L721" s="76"/>
      <c r="M721" s="76"/>
      <c r="N721" s="76"/>
      <c r="O721" s="76"/>
      <c r="P721" s="76"/>
      <c r="Q721" s="76"/>
      <c r="R721" s="76"/>
      <c r="S721" s="76"/>
      <c r="T721" s="76"/>
      <c r="U721" s="271">
        <f>U$805</f>
        <v>0</v>
      </c>
      <c r="V721" s="271">
        <f t="shared" ref="V721:AB721" si="145">V$805</f>
        <v>0</v>
      </c>
      <c r="W721" s="271">
        <f t="shared" si="145"/>
        <v>0</v>
      </c>
      <c r="X721" s="271">
        <f t="shared" si="145"/>
        <v>0</v>
      </c>
      <c r="Y721" s="271">
        <f t="shared" si="145"/>
        <v>0</v>
      </c>
      <c r="Z721" s="271">
        <f t="shared" si="145"/>
        <v>0</v>
      </c>
      <c r="AA721" s="271">
        <f t="shared" si="145"/>
        <v>0</v>
      </c>
      <c r="AB721" s="271">
        <f t="shared" si="145"/>
        <v>0</v>
      </c>
      <c r="AC721" s="76"/>
      <c r="AD721" s="76" t="s">
        <v>1459</v>
      </c>
      <c r="AE721" s="76"/>
      <c r="AF721" s="271">
        <f>AF$805</f>
        <v>1</v>
      </c>
      <c r="AG721" s="271">
        <f>AG$805</f>
        <v>1</v>
      </c>
      <c r="AH721" s="73"/>
      <c r="AI721" s="57"/>
      <c r="AJ721" s="45"/>
      <c r="AK721" s="45"/>
      <c r="AL721" s="45"/>
    </row>
    <row r="722" spans="1:38" outlineLevel="2" x14ac:dyDescent="0.25">
      <c r="A722" s="45"/>
      <c r="B722" s="54"/>
      <c r="C722" s="47">
        <f t="shared" si="139"/>
        <v>3</v>
      </c>
      <c r="D722" s="73"/>
      <c r="E722" s="70"/>
      <c r="F722" s="70" t="s">
        <v>1538</v>
      </c>
      <c r="G722" s="73"/>
      <c r="H722" s="76" t="s">
        <v>1539</v>
      </c>
      <c r="I722" s="96" t="s">
        <v>768</v>
      </c>
      <c r="J722" s="96" t="s">
        <v>1229</v>
      </c>
      <c r="K722" s="76"/>
      <c r="L722" s="76"/>
      <c r="M722" s="76"/>
      <c r="N722" s="76"/>
      <c r="O722" s="76"/>
      <c r="P722" s="76"/>
      <c r="Q722" s="76"/>
      <c r="R722" s="76"/>
      <c r="S722" s="76"/>
      <c r="T722" s="76"/>
      <c r="U722" s="271">
        <f>U$806</f>
        <v>-0.95650000000000002</v>
      </c>
      <c r="V722" s="271">
        <f t="shared" ref="V722:AB722" si="146">V$806</f>
        <v>-0.95650000000000002</v>
      </c>
      <c r="W722" s="271">
        <f t="shared" si="146"/>
        <v>-0.95650000000000002</v>
      </c>
      <c r="X722" s="271">
        <f t="shared" si="146"/>
        <v>-0.95650000000000002</v>
      </c>
      <c r="Y722" s="271">
        <f t="shared" si="146"/>
        <v>-1.0820000000000001</v>
      </c>
      <c r="Z722" s="271">
        <f t="shared" si="146"/>
        <v>-1.0820000000000001</v>
      </c>
      <c r="AA722" s="271">
        <f t="shared" si="146"/>
        <v>-1.0820000000000001</v>
      </c>
      <c r="AB722" s="271">
        <f t="shared" si="146"/>
        <v>-1.0820000000000001</v>
      </c>
      <c r="AC722" s="76"/>
      <c r="AD722" s="76"/>
      <c r="AE722" s="76"/>
      <c r="AF722" s="271">
        <f>AF$806</f>
        <v>1</v>
      </c>
      <c r="AG722" s="271">
        <f>AG$806</f>
        <v>1</v>
      </c>
      <c r="AH722" s="73"/>
      <c r="AI722" s="57"/>
      <c r="AJ722" s="45"/>
      <c r="AK722" s="45"/>
      <c r="AL722" s="45"/>
    </row>
    <row r="723" spans="1:38" outlineLevel="2" x14ac:dyDescent="0.25">
      <c r="A723" s="45"/>
      <c r="B723" s="54"/>
      <c r="C723" s="47">
        <f t="shared" si="139"/>
        <v>3</v>
      </c>
      <c r="D723" s="73"/>
      <c r="E723" s="70"/>
      <c r="F723" s="70" t="s">
        <v>1540</v>
      </c>
      <c r="G723" s="73"/>
      <c r="H723" s="76" t="s">
        <v>1541</v>
      </c>
      <c r="I723" s="96" t="s">
        <v>768</v>
      </c>
      <c r="J723" s="96" t="s">
        <v>1229</v>
      </c>
      <c r="K723" s="76"/>
      <c r="L723" s="76"/>
      <c r="M723" s="76"/>
      <c r="N723" s="76"/>
      <c r="O723" s="76"/>
      <c r="P723" s="76"/>
      <c r="Q723" s="76"/>
      <c r="R723" s="76"/>
      <c r="S723" s="76"/>
      <c r="T723" s="76"/>
      <c r="U723" s="271">
        <f>U$807</f>
        <v>-1.7614000000000001</v>
      </c>
      <c r="V723" s="271">
        <f t="shared" ref="V723:AB723" si="147">V$807</f>
        <v>-1.7614000000000001</v>
      </c>
      <c r="W723" s="271">
        <f t="shared" si="147"/>
        <v>-1.7614000000000001</v>
      </c>
      <c r="X723" s="271">
        <f t="shared" si="147"/>
        <v>-1.7614000000000001</v>
      </c>
      <c r="Y723" s="271">
        <f t="shared" si="147"/>
        <v>-2.0059999999999998</v>
      </c>
      <c r="Z723" s="271">
        <f t="shared" si="147"/>
        <v>-2.0059999999999998</v>
      </c>
      <c r="AA723" s="271">
        <f t="shared" si="147"/>
        <v>-2.0059999999999998</v>
      </c>
      <c r="AB723" s="271">
        <f t="shared" si="147"/>
        <v>-2.0059999999999998</v>
      </c>
      <c r="AC723" s="76"/>
      <c r="AD723" s="76"/>
      <c r="AE723" s="76"/>
      <c r="AF723" s="271">
        <f>AF$807</f>
        <v>1</v>
      </c>
      <c r="AG723" s="271">
        <f>AG$807</f>
        <v>1</v>
      </c>
      <c r="AH723" s="73"/>
      <c r="AI723" s="57"/>
      <c r="AJ723" s="45"/>
      <c r="AK723" s="45"/>
      <c r="AL723" s="45"/>
    </row>
    <row r="724" spans="1:38" outlineLevel="2" x14ac:dyDescent="0.25">
      <c r="A724" s="45"/>
      <c r="B724" s="54"/>
      <c r="C724" s="47">
        <f t="shared" si="139"/>
        <v>3</v>
      </c>
      <c r="D724" s="73"/>
      <c r="E724" s="70"/>
      <c r="F724" s="70" t="s">
        <v>1542</v>
      </c>
      <c r="G724" s="73"/>
      <c r="H724" s="76" t="s">
        <v>1543</v>
      </c>
      <c r="I724" s="96" t="s">
        <v>768</v>
      </c>
      <c r="J724" s="96" t="s">
        <v>1229</v>
      </c>
      <c r="K724" s="76"/>
      <c r="L724" s="76"/>
      <c r="M724" s="76"/>
      <c r="N724" s="76"/>
      <c r="O724" s="76"/>
      <c r="P724" s="76"/>
      <c r="Q724" s="76"/>
      <c r="R724" s="76"/>
      <c r="S724" s="76"/>
      <c r="T724" s="76"/>
      <c r="U724" s="271">
        <f>U$806</f>
        <v>-0.95650000000000002</v>
      </c>
      <c r="V724" s="271">
        <f t="shared" ref="V724:AB724" si="148">V$806</f>
        <v>-0.95650000000000002</v>
      </c>
      <c r="W724" s="271">
        <f t="shared" si="148"/>
        <v>-0.95650000000000002</v>
      </c>
      <c r="X724" s="271">
        <f t="shared" si="148"/>
        <v>-0.95650000000000002</v>
      </c>
      <c r="Y724" s="271">
        <f t="shared" si="148"/>
        <v>-1.0820000000000001</v>
      </c>
      <c r="Z724" s="271">
        <f t="shared" si="148"/>
        <v>-1.0820000000000001</v>
      </c>
      <c r="AA724" s="271">
        <f t="shared" si="148"/>
        <v>-1.0820000000000001</v>
      </c>
      <c r="AB724" s="271">
        <f t="shared" si="148"/>
        <v>-1.0820000000000001</v>
      </c>
      <c r="AC724" s="76"/>
      <c r="AD724" s="76"/>
      <c r="AE724" s="76"/>
      <c r="AF724" s="271">
        <f>AF$806</f>
        <v>1</v>
      </c>
      <c r="AG724" s="271">
        <f>AG$806</f>
        <v>1</v>
      </c>
      <c r="AH724" s="73"/>
      <c r="AI724" s="57"/>
      <c r="AJ724" s="45"/>
      <c r="AK724" s="45"/>
      <c r="AL724" s="45"/>
    </row>
    <row r="725" spans="1:38" outlineLevel="2" x14ac:dyDescent="0.25">
      <c r="A725" s="45">
        <v>4</v>
      </c>
      <c r="B725" s="54"/>
      <c r="C725" s="47">
        <f t="shared" si="139"/>
        <v>3</v>
      </c>
      <c r="D725" s="73"/>
      <c r="E725" s="70"/>
      <c r="F725" s="70" t="s">
        <v>1544</v>
      </c>
      <c r="G725" s="73"/>
      <c r="H725" s="76" t="s">
        <v>1545</v>
      </c>
      <c r="I725" s="96" t="s">
        <v>768</v>
      </c>
      <c r="J725" s="96" t="s">
        <v>1229</v>
      </c>
      <c r="K725" s="76"/>
      <c r="L725" s="76"/>
      <c r="M725" s="76"/>
      <c r="N725" s="76"/>
      <c r="O725" s="76"/>
      <c r="P725" s="76"/>
      <c r="Q725" s="76"/>
      <c r="R725" s="76"/>
      <c r="S725" s="76"/>
      <c r="T725" s="76"/>
      <c r="U725" s="271">
        <f>U$807</f>
        <v>-1.7614000000000001</v>
      </c>
      <c r="V725" s="271">
        <f t="shared" ref="V725:AB726" si="149">V$807</f>
        <v>-1.7614000000000001</v>
      </c>
      <c r="W725" s="271">
        <f t="shared" si="149"/>
        <v>-1.7614000000000001</v>
      </c>
      <c r="X725" s="271">
        <f t="shared" si="149"/>
        <v>-1.7614000000000001</v>
      </c>
      <c r="Y725" s="271">
        <f t="shared" si="149"/>
        <v>-2.0059999999999998</v>
      </c>
      <c r="Z725" s="271">
        <f t="shared" si="149"/>
        <v>-2.0059999999999998</v>
      </c>
      <c r="AA725" s="271">
        <f t="shared" si="149"/>
        <v>-2.0059999999999998</v>
      </c>
      <c r="AB725" s="271">
        <f t="shared" si="149"/>
        <v>-2.0059999999999998</v>
      </c>
      <c r="AC725" s="76"/>
      <c r="AD725" s="76"/>
      <c r="AE725" s="76"/>
      <c r="AF725" s="271">
        <f>AF$807</f>
        <v>1</v>
      </c>
      <c r="AG725" s="271">
        <f>AG$807</f>
        <v>1</v>
      </c>
      <c r="AH725" s="73"/>
      <c r="AI725" s="57"/>
      <c r="AJ725" s="45"/>
      <c r="AK725" s="45"/>
      <c r="AL725" s="45"/>
    </row>
    <row r="726" spans="1:38" outlineLevel="2" x14ac:dyDescent="0.25">
      <c r="A726" s="45">
        <f>A725</f>
        <v>4</v>
      </c>
      <c r="B726" s="54"/>
      <c r="C726" s="47">
        <f t="shared" si="139"/>
        <v>3</v>
      </c>
      <c r="D726" s="73"/>
      <c r="E726" s="70"/>
      <c r="F726" s="70" t="s">
        <v>1546</v>
      </c>
      <c r="G726" s="73"/>
      <c r="H726" s="76" t="s">
        <v>1547</v>
      </c>
      <c r="I726" s="96" t="s">
        <v>768</v>
      </c>
      <c r="J726" s="96" t="s">
        <v>1229</v>
      </c>
      <c r="K726" s="76"/>
      <c r="L726" s="76"/>
      <c r="M726" s="76"/>
      <c r="N726" s="76"/>
      <c r="O726" s="76"/>
      <c r="P726" s="76"/>
      <c r="Q726" s="76"/>
      <c r="R726" s="76"/>
      <c r="S726" s="76"/>
      <c r="T726" s="76"/>
      <c r="U726" s="271">
        <f>U$807</f>
        <v>-1.7614000000000001</v>
      </c>
      <c r="V726" s="271">
        <f t="shared" si="149"/>
        <v>-1.7614000000000001</v>
      </c>
      <c r="W726" s="271">
        <f t="shared" si="149"/>
        <v>-1.7614000000000001</v>
      </c>
      <c r="X726" s="271">
        <f t="shared" si="149"/>
        <v>-1.7614000000000001</v>
      </c>
      <c r="Y726" s="271">
        <f t="shared" si="149"/>
        <v>-2.0059999999999998</v>
      </c>
      <c r="Z726" s="271">
        <f t="shared" si="149"/>
        <v>-2.0059999999999998</v>
      </c>
      <c r="AA726" s="271">
        <f t="shared" si="149"/>
        <v>-2.0059999999999998</v>
      </c>
      <c r="AB726" s="271">
        <f t="shared" si="149"/>
        <v>-2.0059999999999998</v>
      </c>
      <c r="AC726" s="76"/>
      <c r="AD726" s="76"/>
      <c r="AE726" s="76"/>
      <c r="AF726" s="271">
        <f>AF$807</f>
        <v>1</v>
      </c>
      <c r="AG726" s="271">
        <f>AG$807</f>
        <v>1</v>
      </c>
      <c r="AH726" s="73"/>
      <c r="AI726" s="57"/>
      <c r="AJ726" s="45"/>
      <c r="AK726" s="45"/>
      <c r="AL726" s="45"/>
    </row>
    <row r="727" spans="1:38" outlineLevel="2" x14ac:dyDescent="0.25">
      <c r="A727" s="45"/>
      <c r="B727" s="54"/>
      <c r="C727" s="47">
        <f t="shared" si="139"/>
        <v>3</v>
      </c>
      <c r="D727" s="73"/>
      <c r="E727" s="70"/>
      <c r="F727" s="70" t="s">
        <v>1548</v>
      </c>
      <c r="G727" s="73"/>
      <c r="H727" s="76" t="s">
        <v>1549</v>
      </c>
      <c r="I727" s="96" t="s">
        <v>768</v>
      </c>
      <c r="J727" s="96" t="s">
        <v>1229</v>
      </c>
      <c r="K727" s="76"/>
      <c r="L727" s="76"/>
      <c r="M727" s="76"/>
      <c r="N727" s="76"/>
      <c r="O727" s="76"/>
      <c r="P727" s="76"/>
      <c r="Q727" s="76"/>
      <c r="R727" s="76"/>
      <c r="S727" s="76"/>
      <c r="T727" s="76"/>
      <c r="U727" s="76">
        <v>0</v>
      </c>
      <c r="V727" s="76">
        <v>0</v>
      </c>
      <c r="W727" s="76">
        <v>0</v>
      </c>
      <c r="X727" s="76">
        <v>0</v>
      </c>
      <c r="Y727" s="76">
        <v>0</v>
      </c>
      <c r="Z727" s="76">
        <v>0</v>
      </c>
      <c r="AA727" s="76">
        <v>0</v>
      </c>
      <c r="AB727" s="76">
        <v>0</v>
      </c>
      <c r="AC727" s="76"/>
      <c r="AD727" s="97" t="s">
        <v>1370</v>
      </c>
      <c r="AE727" s="76"/>
      <c r="AF727" s="97">
        <v>1</v>
      </c>
      <c r="AG727" s="97">
        <v>1</v>
      </c>
      <c r="AH727" s="73"/>
      <c r="AI727" s="57"/>
      <c r="AJ727" s="45"/>
      <c r="AK727" s="45"/>
      <c r="AL727" s="45"/>
    </row>
    <row r="728" spans="1:38" outlineLevel="2" x14ac:dyDescent="0.25">
      <c r="A728" s="45"/>
      <c r="B728" s="54"/>
      <c r="C728" s="47">
        <f t="shared" si="139"/>
        <v>3</v>
      </c>
      <c r="D728" s="73"/>
      <c r="E728" s="70"/>
      <c r="F728" s="70" t="s">
        <v>1550</v>
      </c>
      <c r="G728" s="73"/>
      <c r="H728" s="76" t="s">
        <v>1551</v>
      </c>
      <c r="I728" s="96" t="s">
        <v>768</v>
      </c>
      <c r="J728" s="96" t="s">
        <v>1229</v>
      </c>
      <c r="K728" s="76"/>
      <c r="L728" s="76"/>
      <c r="M728" s="76"/>
      <c r="N728" s="76"/>
      <c r="O728" s="76"/>
      <c r="P728" s="76"/>
      <c r="Q728" s="76"/>
      <c r="R728" s="76"/>
      <c r="S728" s="76"/>
      <c r="T728" s="76"/>
      <c r="U728" s="349">
        <v>-4.9400000000000004</v>
      </c>
      <c r="V728" s="351">
        <f t="shared" ref="V728:AB729" si="150">U728</f>
        <v>-4.9400000000000004</v>
      </c>
      <c r="W728" s="351">
        <f t="shared" si="150"/>
        <v>-4.9400000000000004</v>
      </c>
      <c r="X728" s="351">
        <f>Y728</f>
        <v>-6.68</v>
      </c>
      <c r="Y728" s="97">
        <v>-6.68</v>
      </c>
      <c r="Z728" s="263">
        <f t="shared" si="150"/>
        <v>-6.68</v>
      </c>
      <c r="AA728" s="263">
        <f t="shared" si="150"/>
        <v>-6.68</v>
      </c>
      <c r="AB728" s="263">
        <f t="shared" si="150"/>
        <v>-6.68</v>
      </c>
      <c r="AC728" s="76"/>
      <c r="AD728" s="97" t="s">
        <v>2396</v>
      </c>
      <c r="AE728" s="76"/>
      <c r="AF728" s="97">
        <v>1</v>
      </c>
      <c r="AG728" s="97">
        <v>1</v>
      </c>
      <c r="AH728" s="73"/>
      <c r="AI728" s="57"/>
      <c r="AJ728" s="45"/>
      <c r="AK728" s="45"/>
      <c r="AL728" s="45"/>
    </row>
    <row r="729" spans="1:38" outlineLevel="2" x14ac:dyDescent="0.25">
      <c r="A729" s="45"/>
      <c r="B729" s="54"/>
      <c r="C729" s="47">
        <f t="shared" si="139"/>
        <v>3</v>
      </c>
      <c r="D729" s="73"/>
      <c r="E729" s="70"/>
      <c r="F729" s="70" t="s">
        <v>1552</v>
      </c>
      <c r="G729" s="73"/>
      <c r="H729" s="76" t="s">
        <v>1553</v>
      </c>
      <c r="I729" s="96" t="s">
        <v>768</v>
      </c>
      <c r="J729" s="96" t="s">
        <v>1229</v>
      </c>
      <c r="K729" s="76"/>
      <c r="L729" s="76"/>
      <c r="M729" s="76"/>
      <c r="N729" s="76"/>
      <c r="O729" s="76"/>
      <c r="P729" s="76"/>
      <c r="Q729" s="76"/>
      <c r="R729" s="76"/>
      <c r="S729" s="76"/>
      <c r="T729" s="76"/>
      <c r="U729" s="352">
        <f>U728*1.38</f>
        <v>-6.8171999999999997</v>
      </c>
      <c r="V729" s="351">
        <f t="shared" si="150"/>
        <v>-6.8171999999999997</v>
      </c>
      <c r="W729" s="351">
        <f t="shared" si="150"/>
        <v>-6.8171999999999997</v>
      </c>
      <c r="X729" s="351">
        <f t="shared" ref="X729:X732" si="151">Y729</f>
        <v>-9.2200000000000006</v>
      </c>
      <c r="Y729" s="97">
        <v>-9.2200000000000006</v>
      </c>
      <c r="Z729" s="263">
        <f t="shared" si="150"/>
        <v>-9.2200000000000006</v>
      </c>
      <c r="AA729" s="263">
        <f t="shared" si="150"/>
        <v>-9.2200000000000006</v>
      </c>
      <c r="AB729" s="263">
        <f t="shared" si="150"/>
        <v>-9.2200000000000006</v>
      </c>
      <c r="AC729" s="76"/>
      <c r="AD729" s="97" t="s">
        <v>2397</v>
      </c>
      <c r="AE729" s="76"/>
      <c r="AF729" s="97">
        <v>1</v>
      </c>
      <c r="AG729" s="97">
        <v>1</v>
      </c>
      <c r="AH729" s="73"/>
      <c r="AI729" s="57"/>
      <c r="AJ729" s="45"/>
      <c r="AK729" s="45"/>
      <c r="AL729" s="45"/>
    </row>
    <row r="730" spans="1:38" outlineLevel="2" x14ac:dyDescent="0.25">
      <c r="A730" s="45"/>
      <c r="B730" s="54"/>
      <c r="C730" s="47">
        <f t="shared" si="139"/>
        <v>3</v>
      </c>
      <c r="D730" s="73"/>
      <c r="E730" s="70"/>
      <c r="F730" s="70" t="s">
        <v>1555</v>
      </c>
      <c r="G730" s="73"/>
      <c r="H730" s="76" t="s">
        <v>1556</v>
      </c>
      <c r="I730" s="96" t="s">
        <v>768</v>
      </c>
      <c r="J730" s="96" t="s">
        <v>1229</v>
      </c>
      <c r="K730" s="76"/>
      <c r="L730" s="76"/>
      <c r="M730" s="76"/>
      <c r="N730" s="76"/>
      <c r="O730" s="76"/>
      <c r="P730" s="76"/>
      <c r="Q730" s="76"/>
      <c r="R730" s="76"/>
      <c r="S730" s="76"/>
      <c r="T730" s="76"/>
      <c r="U730" s="349">
        <v>-1.85</v>
      </c>
      <c r="V730" s="351">
        <f t="shared" ref="V730:AB730" si="152">U730</f>
        <v>-1.85</v>
      </c>
      <c r="W730" s="351">
        <f t="shared" si="152"/>
        <v>-1.85</v>
      </c>
      <c r="X730" s="351">
        <f t="shared" si="151"/>
        <v>-3.36</v>
      </c>
      <c r="Y730" s="97">
        <v>-3.36</v>
      </c>
      <c r="Z730" s="263">
        <f t="shared" si="152"/>
        <v>-3.36</v>
      </c>
      <c r="AA730" s="263">
        <f t="shared" si="152"/>
        <v>-3.36</v>
      </c>
      <c r="AB730" s="263">
        <f t="shared" si="152"/>
        <v>-3.36</v>
      </c>
      <c r="AC730" s="76"/>
      <c r="AD730" s="97" t="s">
        <v>2398</v>
      </c>
      <c r="AE730" s="76"/>
      <c r="AF730" s="97">
        <v>1</v>
      </c>
      <c r="AG730" s="97">
        <v>1</v>
      </c>
      <c r="AH730" s="73"/>
      <c r="AI730" s="57"/>
      <c r="AJ730" s="45"/>
      <c r="AK730" s="45"/>
      <c r="AL730" s="45"/>
    </row>
    <row r="731" spans="1:38" outlineLevel="2" x14ac:dyDescent="0.25">
      <c r="A731" s="45">
        <v>4</v>
      </c>
      <c r="B731" s="54"/>
      <c r="C731" s="47">
        <f t="shared" si="139"/>
        <v>3</v>
      </c>
      <c r="D731" s="73"/>
      <c r="E731" s="70"/>
      <c r="F731" s="70" t="s">
        <v>1557</v>
      </c>
      <c r="G731" s="73"/>
      <c r="H731" s="76" t="s">
        <v>1558</v>
      </c>
      <c r="I731" s="96" t="s">
        <v>768</v>
      </c>
      <c r="J731" s="96" t="s">
        <v>1229</v>
      </c>
      <c r="K731" s="76"/>
      <c r="L731" s="76"/>
      <c r="M731" s="76"/>
      <c r="N731" s="76"/>
      <c r="O731" s="76"/>
      <c r="P731" s="76"/>
      <c r="Q731" s="76"/>
      <c r="R731" s="76"/>
      <c r="S731" s="76"/>
      <c r="T731" s="76"/>
      <c r="U731" s="352">
        <f>U729*0.904</f>
        <v>-6.1627488000000001</v>
      </c>
      <c r="V731" s="351">
        <f t="shared" ref="V731:V732" si="153">U731</f>
        <v>-6.1627488000000001</v>
      </c>
      <c r="W731" s="351">
        <f t="shared" ref="W731:W732" si="154">V731</f>
        <v>-6.1627488000000001</v>
      </c>
      <c r="X731" s="351">
        <f t="shared" si="151"/>
        <v>-8.33</v>
      </c>
      <c r="Y731" s="97">
        <v>-8.33</v>
      </c>
      <c r="Z731" s="263">
        <f t="shared" ref="Z731:Z732" si="155">Y731</f>
        <v>-8.33</v>
      </c>
      <c r="AA731" s="263">
        <f t="shared" ref="AA731:AA732" si="156">Z731</f>
        <v>-8.33</v>
      </c>
      <c r="AB731" s="263">
        <f t="shared" ref="AB731:AB732" si="157">AA731</f>
        <v>-8.33</v>
      </c>
      <c r="AC731" s="76"/>
      <c r="AD731" s="97"/>
      <c r="AE731" s="76"/>
      <c r="AF731" s="97">
        <v>1</v>
      </c>
      <c r="AG731" s="97">
        <v>1</v>
      </c>
      <c r="AH731" s="73"/>
      <c r="AI731" s="57"/>
      <c r="AJ731" s="45"/>
      <c r="AK731" s="45"/>
      <c r="AL731" s="45"/>
    </row>
    <row r="732" spans="1:38" outlineLevel="2" x14ac:dyDescent="0.25">
      <c r="A732" s="45">
        <f>A731</f>
        <v>4</v>
      </c>
      <c r="B732" s="54"/>
      <c r="C732" s="47">
        <f t="shared" si="139"/>
        <v>3</v>
      </c>
      <c r="D732" s="73"/>
      <c r="E732" s="70"/>
      <c r="F732" s="70" t="s">
        <v>1559</v>
      </c>
      <c r="G732" s="73"/>
      <c r="H732" s="76" t="s">
        <v>1560</v>
      </c>
      <c r="I732" s="96" t="s">
        <v>768</v>
      </c>
      <c r="J732" s="96" t="s">
        <v>1229</v>
      </c>
      <c r="K732" s="76"/>
      <c r="L732" s="76"/>
      <c r="M732" s="76"/>
      <c r="N732" s="76"/>
      <c r="O732" s="76"/>
      <c r="P732" s="76"/>
      <c r="Q732" s="76"/>
      <c r="R732" s="76"/>
      <c r="S732" s="76"/>
      <c r="T732" s="76"/>
      <c r="U732" s="352">
        <f>U729*0.555</f>
        <v>-3.7835460000000003</v>
      </c>
      <c r="V732" s="351">
        <f t="shared" si="153"/>
        <v>-3.7835460000000003</v>
      </c>
      <c r="W732" s="351">
        <f t="shared" si="154"/>
        <v>-3.7835460000000003</v>
      </c>
      <c r="X732" s="351">
        <f t="shared" si="151"/>
        <v>-5.1100000000000003</v>
      </c>
      <c r="Y732" s="97">
        <v>-5.1100000000000003</v>
      </c>
      <c r="Z732" s="263">
        <f t="shared" si="155"/>
        <v>-5.1100000000000003</v>
      </c>
      <c r="AA732" s="263">
        <f t="shared" si="156"/>
        <v>-5.1100000000000003</v>
      </c>
      <c r="AB732" s="263">
        <f t="shared" si="157"/>
        <v>-5.1100000000000003</v>
      </c>
      <c r="AC732" s="76"/>
      <c r="AD732" s="97"/>
      <c r="AE732" s="76"/>
      <c r="AF732" s="97">
        <v>1</v>
      </c>
      <c r="AG732" s="97">
        <v>1</v>
      </c>
      <c r="AH732" s="73"/>
      <c r="AI732" s="57"/>
      <c r="AJ732" s="45"/>
      <c r="AK732" s="45"/>
      <c r="AL732" s="45"/>
    </row>
    <row r="733" spans="1:38" outlineLevel="2" x14ac:dyDescent="0.25">
      <c r="A733" s="45"/>
      <c r="B733" s="54"/>
      <c r="C733" s="47">
        <f t="shared" si="139"/>
        <v>3</v>
      </c>
      <c r="D733" s="73"/>
      <c r="E733" s="70"/>
      <c r="F733" s="70" t="s">
        <v>1561</v>
      </c>
      <c r="G733" s="73"/>
      <c r="H733" s="76" t="s">
        <v>1562</v>
      </c>
      <c r="I733" s="96" t="s">
        <v>768</v>
      </c>
      <c r="J733" s="96" t="s">
        <v>1229</v>
      </c>
      <c r="K733" s="76"/>
      <c r="L733" s="76"/>
      <c r="M733" s="76"/>
      <c r="N733" s="76"/>
      <c r="O733" s="76"/>
      <c r="P733" s="76"/>
      <c r="Q733" s="76"/>
      <c r="R733" s="76"/>
      <c r="S733" s="76"/>
      <c r="T733" s="76"/>
      <c r="U733" s="76">
        <v>0</v>
      </c>
      <c r="V733" s="76">
        <v>0</v>
      </c>
      <c r="W733" s="76">
        <v>0</v>
      </c>
      <c r="X733" s="76">
        <v>0</v>
      </c>
      <c r="Y733" s="76">
        <v>0</v>
      </c>
      <c r="Z733" s="76">
        <v>0</v>
      </c>
      <c r="AA733" s="76">
        <v>0</v>
      </c>
      <c r="AB733" s="76">
        <v>0</v>
      </c>
      <c r="AC733" s="76"/>
      <c r="AD733" s="97" t="s">
        <v>1377</v>
      </c>
      <c r="AE733" s="76"/>
      <c r="AF733" s="97">
        <v>1</v>
      </c>
      <c r="AG733" s="97">
        <v>1</v>
      </c>
      <c r="AH733" s="73"/>
      <c r="AI733" s="57"/>
      <c r="AJ733" s="45"/>
      <c r="AK733" s="45"/>
      <c r="AL733" s="45"/>
    </row>
    <row r="734" spans="1:38" outlineLevel="2" x14ac:dyDescent="0.25">
      <c r="A734" s="45"/>
      <c r="B734" s="54"/>
      <c r="C734" s="47">
        <f t="shared" si="139"/>
        <v>3</v>
      </c>
      <c r="D734" s="73"/>
      <c r="E734" s="70"/>
      <c r="F734" s="70" t="s">
        <v>1563</v>
      </c>
      <c r="G734" s="73"/>
      <c r="H734" s="76" t="s">
        <v>1564</v>
      </c>
      <c r="I734" s="96" t="s">
        <v>768</v>
      </c>
      <c r="J734" s="96" t="s">
        <v>1229</v>
      </c>
      <c r="K734" s="76"/>
      <c r="L734" s="76"/>
      <c r="M734" s="76"/>
      <c r="N734" s="76"/>
      <c r="O734" s="76"/>
      <c r="P734" s="76"/>
      <c r="Q734" s="76"/>
      <c r="R734" s="76"/>
      <c r="S734" s="76"/>
      <c r="T734" s="76"/>
      <c r="U734" s="97">
        <f>-52.3/1000</f>
        <v>-5.2299999999999999E-2</v>
      </c>
      <c r="V734" s="263">
        <f t="shared" ref="V734:AB734" si="158">U734</f>
        <v>-5.2299999999999999E-2</v>
      </c>
      <c r="W734" s="263">
        <f t="shared" si="158"/>
        <v>-5.2299999999999999E-2</v>
      </c>
      <c r="X734" s="263">
        <f t="shared" si="158"/>
        <v>-5.2299999999999999E-2</v>
      </c>
      <c r="Y734" s="263">
        <f t="shared" si="158"/>
        <v>-5.2299999999999999E-2</v>
      </c>
      <c r="Z734" s="263">
        <f t="shared" si="158"/>
        <v>-5.2299999999999999E-2</v>
      </c>
      <c r="AA734" s="263">
        <f t="shared" si="158"/>
        <v>-5.2299999999999999E-2</v>
      </c>
      <c r="AB734" s="263">
        <f t="shared" si="158"/>
        <v>-5.2299999999999999E-2</v>
      </c>
      <c r="AC734" s="76"/>
      <c r="AD734" s="97"/>
      <c r="AE734" s="76"/>
      <c r="AF734" s="97">
        <v>1</v>
      </c>
      <c r="AG734" s="97">
        <v>1</v>
      </c>
      <c r="AH734" s="73"/>
      <c r="AI734" s="57"/>
      <c r="AJ734" s="45"/>
      <c r="AK734" s="45"/>
      <c r="AL734" s="45"/>
    </row>
    <row r="735" spans="1:38" outlineLevel="2" x14ac:dyDescent="0.25">
      <c r="A735" s="45"/>
      <c r="B735" s="54"/>
      <c r="C735" s="47">
        <f t="shared" si="139"/>
        <v>3</v>
      </c>
      <c r="D735" s="73"/>
      <c r="E735" s="70"/>
      <c r="F735" s="70" t="s">
        <v>1565</v>
      </c>
      <c r="G735" s="73"/>
      <c r="H735" s="76" t="s">
        <v>1566</v>
      </c>
      <c r="I735" s="96" t="s">
        <v>768</v>
      </c>
      <c r="J735" s="96" t="s">
        <v>1229</v>
      </c>
      <c r="K735" s="76"/>
      <c r="L735" s="76"/>
      <c r="M735" s="76"/>
      <c r="N735" s="76"/>
      <c r="O735" s="76"/>
      <c r="P735" s="76"/>
      <c r="Q735" s="76"/>
      <c r="R735" s="76"/>
      <c r="S735" s="76"/>
      <c r="T735" s="76"/>
      <c r="U735" s="271">
        <f t="shared" ref="U735:AB735" si="159">U734</f>
        <v>-5.2299999999999999E-2</v>
      </c>
      <c r="V735" s="271">
        <f t="shared" si="159"/>
        <v>-5.2299999999999999E-2</v>
      </c>
      <c r="W735" s="271">
        <f t="shared" si="159"/>
        <v>-5.2299999999999999E-2</v>
      </c>
      <c r="X735" s="271">
        <f t="shared" si="159"/>
        <v>-5.2299999999999999E-2</v>
      </c>
      <c r="Y735" s="271">
        <f t="shared" si="159"/>
        <v>-5.2299999999999999E-2</v>
      </c>
      <c r="Z735" s="271">
        <f t="shared" si="159"/>
        <v>-5.2299999999999999E-2</v>
      </c>
      <c r="AA735" s="271">
        <f t="shared" si="159"/>
        <v>-5.2299999999999999E-2</v>
      </c>
      <c r="AB735" s="271">
        <f t="shared" si="159"/>
        <v>-5.2299999999999999E-2</v>
      </c>
      <c r="AC735" s="76"/>
      <c r="AD735" s="97" t="s">
        <v>1554</v>
      </c>
      <c r="AE735" s="76"/>
      <c r="AF735" s="97">
        <v>1</v>
      </c>
      <c r="AG735" s="97">
        <v>1</v>
      </c>
      <c r="AH735" s="73"/>
      <c r="AI735" s="57"/>
      <c r="AJ735" s="45"/>
      <c r="AK735" s="45"/>
      <c r="AL735" s="45"/>
    </row>
    <row r="736" spans="1:38" outlineLevel="2" x14ac:dyDescent="0.25">
      <c r="A736" s="45"/>
      <c r="B736" s="54"/>
      <c r="C736" s="47">
        <f t="shared" si="139"/>
        <v>3</v>
      </c>
      <c r="D736" s="73"/>
      <c r="E736" s="70"/>
      <c r="F736" s="70" t="s">
        <v>1567</v>
      </c>
      <c r="G736" s="73"/>
      <c r="H736" s="76" t="s">
        <v>1568</v>
      </c>
      <c r="I736" s="96" t="s">
        <v>768</v>
      </c>
      <c r="J736" s="96" t="s">
        <v>1229</v>
      </c>
      <c r="K736" s="76"/>
      <c r="L736" s="76"/>
      <c r="M736" s="76"/>
      <c r="N736" s="76"/>
      <c r="O736" s="76"/>
      <c r="P736" s="76"/>
      <c r="Q736" s="76"/>
      <c r="R736" s="76"/>
      <c r="S736" s="76"/>
      <c r="T736" s="76"/>
      <c r="U736" s="97">
        <f>-10.7/1000</f>
        <v>-1.0699999999999999E-2</v>
      </c>
      <c r="V736" s="263">
        <f t="shared" ref="V736:AB736" si="160">U736</f>
        <v>-1.0699999999999999E-2</v>
      </c>
      <c r="W736" s="263">
        <f t="shared" si="160"/>
        <v>-1.0699999999999999E-2</v>
      </c>
      <c r="X736" s="263">
        <f t="shared" si="160"/>
        <v>-1.0699999999999999E-2</v>
      </c>
      <c r="Y736" s="263">
        <f t="shared" si="160"/>
        <v>-1.0699999999999999E-2</v>
      </c>
      <c r="Z736" s="263">
        <f t="shared" si="160"/>
        <v>-1.0699999999999999E-2</v>
      </c>
      <c r="AA736" s="263">
        <f t="shared" si="160"/>
        <v>-1.0699999999999999E-2</v>
      </c>
      <c r="AB736" s="263">
        <f t="shared" si="160"/>
        <v>-1.0699999999999999E-2</v>
      </c>
      <c r="AC736" s="76"/>
      <c r="AD736" s="97"/>
      <c r="AE736" s="76"/>
      <c r="AF736" s="97">
        <v>1</v>
      </c>
      <c r="AG736" s="97">
        <v>1</v>
      </c>
      <c r="AH736" s="73"/>
      <c r="AI736" s="57"/>
      <c r="AJ736" s="45"/>
      <c r="AK736" s="45"/>
      <c r="AL736" s="45"/>
    </row>
    <row r="737" spans="1:38" outlineLevel="2" x14ac:dyDescent="0.25">
      <c r="A737" s="45">
        <v>4</v>
      </c>
      <c r="B737" s="54"/>
      <c r="C737" s="47">
        <f t="shared" si="139"/>
        <v>3</v>
      </c>
      <c r="D737" s="73"/>
      <c r="E737" s="70"/>
      <c r="F737" s="70" t="s">
        <v>1569</v>
      </c>
      <c r="G737" s="73"/>
      <c r="H737" s="76" t="s">
        <v>1570</v>
      </c>
      <c r="I737" s="96" t="s">
        <v>768</v>
      </c>
      <c r="J737" s="96" t="s">
        <v>1229</v>
      </c>
      <c r="K737" s="76"/>
      <c r="L737" s="76"/>
      <c r="M737" s="76"/>
      <c r="N737" s="76"/>
      <c r="O737" s="76"/>
      <c r="P737" s="76"/>
      <c r="Q737" s="76"/>
      <c r="R737" s="76"/>
      <c r="S737" s="76"/>
      <c r="T737" s="76"/>
      <c r="U737" s="271">
        <f t="shared" ref="U737:AB738" si="161">U736</f>
        <v>-1.0699999999999999E-2</v>
      </c>
      <c r="V737" s="271">
        <f t="shared" si="161"/>
        <v>-1.0699999999999999E-2</v>
      </c>
      <c r="W737" s="271">
        <f t="shared" si="161"/>
        <v>-1.0699999999999999E-2</v>
      </c>
      <c r="X737" s="271">
        <f t="shared" si="161"/>
        <v>-1.0699999999999999E-2</v>
      </c>
      <c r="Y737" s="271">
        <f t="shared" si="161"/>
        <v>-1.0699999999999999E-2</v>
      </c>
      <c r="Z737" s="271">
        <f t="shared" si="161"/>
        <v>-1.0699999999999999E-2</v>
      </c>
      <c r="AA737" s="271">
        <f t="shared" si="161"/>
        <v>-1.0699999999999999E-2</v>
      </c>
      <c r="AB737" s="271">
        <f t="shared" si="161"/>
        <v>-1.0699999999999999E-2</v>
      </c>
      <c r="AC737" s="76"/>
      <c r="AD737" s="97"/>
      <c r="AE737" s="76"/>
      <c r="AF737" s="97">
        <v>1</v>
      </c>
      <c r="AG737" s="97">
        <v>1</v>
      </c>
      <c r="AH737" s="73"/>
      <c r="AI737" s="57"/>
      <c r="AJ737" s="45"/>
      <c r="AK737" s="45"/>
      <c r="AL737" s="45"/>
    </row>
    <row r="738" spans="1:38" outlineLevel="2" x14ac:dyDescent="0.25">
      <c r="A738" s="45">
        <f>A737</f>
        <v>4</v>
      </c>
      <c r="B738" s="54"/>
      <c r="C738" s="47">
        <f t="shared" si="139"/>
        <v>3</v>
      </c>
      <c r="D738" s="73"/>
      <c r="E738" s="70"/>
      <c r="F738" s="70" t="s">
        <v>1571</v>
      </c>
      <c r="G738" s="73"/>
      <c r="H738" s="76" t="s">
        <v>1572</v>
      </c>
      <c r="I738" s="96" t="s">
        <v>768</v>
      </c>
      <c r="J738" s="96" t="s">
        <v>1229</v>
      </c>
      <c r="K738" s="76"/>
      <c r="L738" s="76"/>
      <c r="M738" s="76"/>
      <c r="N738" s="76"/>
      <c r="O738" s="76"/>
      <c r="P738" s="76"/>
      <c r="Q738" s="76"/>
      <c r="R738" s="76"/>
      <c r="S738" s="76"/>
      <c r="T738" s="76"/>
      <c r="U738" s="271">
        <f>U737</f>
        <v>-1.0699999999999999E-2</v>
      </c>
      <c r="V738" s="271">
        <f t="shared" si="161"/>
        <v>-1.0699999999999999E-2</v>
      </c>
      <c r="W738" s="271">
        <f t="shared" si="161"/>
        <v>-1.0699999999999999E-2</v>
      </c>
      <c r="X738" s="271">
        <f t="shared" si="161"/>
        <v>-1.0699999999999999E-2</v>
      </c>
      <c r="Y738" s="271">
        <f t="shared" si="161"/>
        <v>-1.0699999999999999E-2</v>
      </c>
      <c r="Z738" s="271">
        <f t="shared" si="161"/>
        <v>-1.0699999999999999E-2</v>
      </c>
      <c r="AA738" s="271">
        <f t="shared" si="161"/>
        <v>-1.0699999999999999E-2</v>
      </c>
      <c r="AB738" s="271">
        <f t="shared" si="161"/>
        <v>-1.0699999999999999E-2</v>
      </c>
      <c r="AC738" s="76"/>
      <c r="AD738" s="97"/>
      <c r="AE738" s="76"/>
      <c r="AF738" s="97">
        <v>1</v>
      </c>
      <c r="AG738" s="97">
        <v>1</v>
      </c>
      <c r="AH738" s="73"/>
      <c r="AI738" s="57"/>
      <c r="AJ738" s="45"/>
      <c r="AK738" s="45"/>
      <c r="AL738" s="45"/>
    </row>
    <row r="739" spans="1:38" outlineLevel="1" x14ac:dyDescent="0.25">
      <c r="A739" s="45"/>
      <c r="B739" s="54"/>
      <c r="C739" s="47">
        <f>INT($C$29)+1</f>
        <v>2</v>
      </c>
      <c r="D739" s="73"/>
      <c r="E739" s="70"/>
      <c r="F739" s="264" t="s">
        <v>1573</v>
      </c>
      <c r="G739" s="73"/>
      <c r="H739" s="254" t="s">
        <v>1574</v>
      </c>
      <c r="I739" s="136"/>
      <c r="J739" s="136" t="s">
        <v>1129</v>
      </c>
      <c r="K739" s="76"/>
      <c r="L739" s="76"/>
      <c r="M739" s="76"/>
      <c r="N739" s="76"/>
      <c r="O739" s="76"/>
      <c r="P739" s="76"/>
      <c r="Q739" s="76"/>
      <c r="R739" s="76"/>
      <c r="S739" s="76"/>
      <c r="T739" s="76"/>
      <c r="U739" s="79">
        <v>26</v>
      </c>
      <c r="V739" s="79">
        <v>4</v>
      </c>
      <c r="W739" s="79">
        <v>-12</v>
      </c>
      <c r="X739" s="76"/>
      <c r="Y739" s="76"/>
      <c r="Z739" s="76"/>
      <c r="AA739" s="76"/>
      <c r="AB739" s="76"/>
      <c r="AC739" s="76"/>
      <c r="AD739" s="76"/>
      <c r="AE739" s="76"/>
      <c r="AF739" s="76"/>
      <c r="AG739" s="76"/>
      <c r="AH739" s="73"/>
      <c r="AI739" s="57"/>
      <c r="AJ739" s="45"/>
      <c r="AK739" s="45"/>
      <c r="AL739" s="45"/>
    </row>
    <row r="740" spans="1:38" outlineLevel="3" x14ac:dyDescent="0.25">
      <c r="A740" s="45"/>
      <c r="B740" s="54"/>
      <c r="C740" s="47">
        <f>INT($C$29)+3</f>
        <v>4</v>
      </c>
      <c r="D740" s="73"/>
      <c r="E740" s="70"/>
      <c r="F740" s="70" t="s">
        <v>1575</v>
      </c>
      <c r="G740" s="73"/>
      <c r="H740" s="76" t="s">
        <v>1576</v>
      </c>
      <c r="I740" s="96" t="s">
        <v>573</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outlineLevel="3" x14ac:dyDescent="0.25">
      <c r="A741" s="45"/>
      <c r="B741" s="54"/>
      <c r="C741" s="47">
        <f>INT($C$29)+3</f>
        <v>4</v>
      </c>
      <c r="D741" s="73"/>
      <c r="E741" s="70"/>
      <c r="F741" s="70" t="s">
        <v>1577</v>
      </c>
      <c r="G741" s="73"/>
      <c r="H741" s="76" t="s">
        <v>1578</v>
      </c>
      <c r="I741" s="96" t="s">
        <v>573</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outlineLevel="3" x14ac:dyDescent="0.25">
      <c r="A742" s="45"/>
      <c r="B742" s="54"/>
      <c r="C742" s="47">
        <f>INT($C$29)+3</f>
        <v>4</v>
      </c>
      <c r="D742" s="73"/>
      <c r="E742" s="70"/>
      <c r="F742" s="70" t="s">
        <v>1579</v>
      </c>
      <c r="G742" s="73"/>
      <c r="H742" s="76" t="s">
        <v>1580</v>
      </c>
      <c r="I742" s="96" t="s">
        <v>573</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outlineLevel="3" x14ac:dyDescent="0.25">
      <c r="A743" s="45"/>
      <c r="B743" s="54"/>
      <c r="C743" s="47">
        <f>INT($C$29)+3</f>
        <v>4</v>
      </c>
      <c r="D743" s="73"/>
      <c r="E743" s="70"/>
      <c r="F743" s="70" t="s">
        <v>1581</v>
      </c>
      <c r="G743" s="73"/>
      <c r="H743" s="76" t="s">
        <v>1582</v>
      </c>
      <c r="I743" s="96" t="s">
        <v>573</v>
      </c>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outlineLevel="2" x14ac:dyDescent="0.25">
      <c r="A744" s="45"/>
      <c r="B744" s="54"/>
      <c r="C744" s="47">
        <f t="shared" ref="C744:C778" si="162">INT($C$29)+2</f>
        <v>3</v>
      </c>
      <c r="D744" s="73"/>
      <c r="E744" s="70" t="s">
        <v>1068</v>
      </c>
      <c r="F744" s="70" t="s">
        <v>1583</v>
      </c>
      <c r="G744" s="73"/>
      <c r="H744" s="76" t="s">
        <v>1584</v>
      </c>
      <c r="I744" s="96" t="s">
        <v>573</v>
      </c>
      <c r="J744" s="96"/>
      <c r="K744" s="76"/>
      <c r="L744" s="76"/>
      <c r="M744" s="76"/>
      <c r="N744" s="76"/>
      <c r="O744" s="76"/>
      <c r="P744" s="76"/>
      <c r="Q744" s="76"/>
      <c r="R744" s="76"/>
      <c r="S744" s="76"/>
      <c r="T744" s="76"/>
      <c r="U744" s="76">
        <v>0</v>
      </c>
      <c r="V744" s="76">
        <v>0</v>
      </c>
      <c r="W744" s="76">
        <v>0</v>
      </c>
      <c r="X744" s="76">
        <v>0</v>
      </c>
      <c r="Y744" s="76">
        <v>0</v>
      </c>
      <c r="Z744" s="76">
        <v>0</v>
      </c>
      <c r="AA744" s="76">
        <v>0</v>
      </c>
      <c r="AB744" s="76">
        <v>0</v>
      </c>
      <c r="AC744" s="76"/>
      <c r="AD744" s="274" t="s">
        <v>1585</v>
      </c>
      <c r="AE744" s="76"/>
      <c r="AF744" s="76">
        <v>1</v>
      </c>
      <c r="AG744" s="76">
        <v>1</v>
      </c>
      <c r="AH744" s="73"/>
      <c r="AI744" s="57"/>
      <c r="AJ744" s="45"/>
      <c r="AK744" s="45"/>
      <c r="AL744" s="45"/>
    </row>
    <row r="745" spans="1:38" outlineLevel="2" x14ac:dyDescent="0.25">
      <c r="A745" s="45"/>
      <c r="B745" s="54"/>
      <c r="C745" s="47">
        <f t="shared" si="162"/>
        <v>3</v>
      </c>
      <c r="D745" s="73"/>
      <c r="E745" s="70"/>
      <c r="F745" s="70" t="s">
        <v>1586</v>
      </c>
      <c r="G745" s="73"/>
      <c r="H745" s="76" t="s">
        <v>1587</v>
      </c>
      <c r="I745" s="96" t="s">
        <v>573</v>
      </c>
      <c r="J745" s="96"/>
      <c r="K745" s="76"/>
      <c r="L745" s="76"/>
      <c r="M745" s="97">
        <v>0</v>
      </c>
      <c r="N745" s="97">
        <v>0</v>
      </c>
      <c r="O745" s="97">
        <v>0</v>
      </c>
      <c r="P745" s="97">
        <v>0</v>
      </c>
      <c r="Q745" s="76"/>
      <c r="R745" s="76"/>
      <c r="S745" s="97" t="s">
        <v>1588</v>
      </c>
      <c r="T745" s="76"/>
      <c r="U745" s="97">
        <f>0.23/2</f>
        <v>0.115</v>
      </c>
      <c r="V745" s="97">
        <f>0.23/2</f>
        <v>0.115</v>
      </c>
      <c r="W745" s="97">
        <f t="shared" ref="W745" si="163">0.23/2</f>
        <v>0.115</v>
      </c>
      <c r="X745" s="97">
        <f>0.34/2</f>
        <v>0.17</v>
      </c>
      <c r="Y745" s="97">
        <f t="shared" ref="Y745:AC745" si="164">0.34/2</f>
        <v>0.17</v>
      </c>
      <c r="Z745" s="97">
        <f t="shared" si="164"/>
        <v>0.17</v>
      </c>
      <c r="AA745" s="97">
        <f t="shared" si="164"/>
        <v>0.17</v>
      </c>
      <c r="AB745" s="97">
        <f t="shared" si="164"/>
        <v>0.17</v>
      </c>
      <c r="AC745" s="97">
        <f t="shared" si="164"/>
        <v>0.17</v>
      </c>
      <c r="AD745" s="97" t="s">
        <v>2703</v>
      </c>
      <c r="AE745" s="76"/>
      <c r="AF745" s="97">
        <v>1</v>
      </c>
      <c r="AG745" s="97">
        <v>1</v>
      </c>
      <c r="AH745" s="73"/>
      <c r="AI745" s="57"/>
      <c r="AJ745" s="45"/>
      <c r="AK745" s="45"/>
      <c r="AL745" s="45"/>
    </row>
    <row r="746" spans="1:38" outlineLevel="2" x14ac:dyDescent="0.25">
      <c r="A746" s="45"/>
      <c r="B746" s="54"/>
      <c r="C746" s="47">
        <f t="shared" si="162"/>
        <v>3</v>
      </c>
      <c r="D746" s="73"/>
      <c r="E746" s="70"/>
      <c r="F746" s="70" t="s">
        <v>1590</v>
      </c>
      <c r="G746" s="73"/>
      <c r="H746" s="76" t="s">
        <v>1591</v>
      </c>
      <c r="I746" s="96" t="s">
        <v>573</v>
      </c>
      <c r="J746" s="96"/>
      <c r="K746" s="76"/>
      <c r="L746" s="76"/>
      <c r="M746" s="76"/>
      <c r="N746" s="76"/>
      <c r="O746" s="76"/>
      <c r="P746" s="76"/>
      <c r="Q746" s="76"/>
      <c r="R746" s="76"/>
      <c r="S746" s="76"/>
      <c r="T746" s="76"/>
      <c r="U746" s="97">
        <f>0.39/2</f>
        <v>0.19500000000000001</v>
      </c>
      <c r="V746" s="97">
        <f>0.39/2</f>
        <v>0.19500000000000001</v>
      </c>
      <c r="W746" s="97">
        <f t="shared" ref="W746:W747" si="165">0.39/2</f>
        <v>0.19500000000000001</v>
      </c>
      <c r="X746" s="97">
        <f>0.64/2</f>
        <v>0.32</v>
      </c>
      <c r="Y746" s="97">
        <f t="shared" ref="Y746:AC747" si="166">0.64/2</f>
        <v>0.32</v>
      </c>
      <c r="Z746" s="97">
        <f t="shared" si="166"/>
        <v>0.32</v>
      </c>
      <c r="AA746" s="97">
        <f t="shared" si="166"/>
        <v>0.32</v>
      </c>
      <c r="AB746" s="97">
        <f t="shared" si="166"/>
        <v>0.32</v>
      </c>
      <c r="AC746" s="97">
        <f t="shared" si="166"/>
        <v>0.32</v>
      </c>
      <c r="AD746" s="97" t="s">
        <v>1589</v>
      </c>
      <c r="AE746" s="76"/>
      <c r="AF746" s="97">
        <v>1</v>
      </c>
      <c r="AG746" s="97">
        <v>1</v>
      </c>
      <c r="AH746" s="73"/>
      <c r="AI746" s="57"/>
      <c r="AJ746" s="45"/>
      <c r="AK746" s="45"/>
      <c r="AL746" s="45"/>
    </row>
    <row r="747" spans="1:38" outlineLevel="2" x14ac:dyDescent="0.25">
      <c r="A747" s="45"/>
      <c r="B747" s="54"/>
      <c r="C747" s="47">
        <f t="shared" si="162"/>
        <v>3</v>
      </c>
      <c r="D747" s="73"/>
      <c r="E747" s="70"/>
      <c r="F747" s="70" t="s">
        <v>1592</v>
      </c>
      <c r="G747" s="73"/>
      <c r="H747" s="76" t="s">
        <v>1593</v>
      </c>
      <c r="I747" s="96" t="s">
        <v>573</v>
      </c>
      <c r="J747" s="96"/>
      <c r="K747" s="76"/>
      <c r="L747" s="76"/>
      <c r="M747" s="76"/>
      <c r="N747" s="76"/>
      <c r="O747" s="76"/>
      <c r="P747" s="76"/>
      <c r="Q747" s="76"/>
      <c r="R747" s="76"/>
      <c r="S747" s="76"/>
      <c r="T747" s="76"/>
      <c r="U747" s="97">
        <f>0.39/2</f>
        <v>0.19500000000000001</v>
      </c>
      <c r="V747" s="97">
        <f>0.39/2</f>
        <v>0.19500000000000001</v>
      </c>
      <c r="W747" s="97">
        <f t="shared" si="165"/>
        <v>0.19500000000000001</v>
      </c>
      <c r="X747" s="97">
        <f>0.64/2</f>
        <v>0.32</v>
      </c>
      <c r="Y747" s="97">
        <f t="shared" si="166"/>
        <v>0.32</v>
      </c>
      <c r="Z747" s="97">
        <f t="shared" si="166"/>
        <v>0.32</v>
      </c>
      <c r="AA747" s="97">
        <f t="shared" si="166"/>
        <v>0.32</v>
      </c>
      <c r="AB747" s="97">
        <f t="shared" si="166"/>
        <v>0.32</v>
      </c>
      <c r="AC747" s="97">
        <f t="shared" si="166"/>
        <v>0.32</v>
      </c>
      <c r="AD747" s="97" t="s">
        <v>1107</v>
      </c>
      <c r="AE747" s="76"/>
      <c r="AF747" s="97">
        <v>1</v>
      </c>
      <c r="AG747" s="97">
        <v>1</v>
      </c>
      <c r="AH747" s="73"/>
      <c r="AI747" s="57"/>
      <c r="AJ747" s="45"/>
      <c r="AK747" s="45"/>
      <c r="AL747" s="45"/>
    </row>
    <row r="748" spans="1:38" outlineLevel="2" x14ac:dyDescent="0.25">
      <c r="A748" s="45"/>
      <c r="B748" s="54"/>
      <c r="C748" s="47">
        <f t="shared" si="162"/>
        <v>3</v>
      </c>
      <c r="D748" s="73"/>
      <c r="E748" s="70" t="s">
        <v>1594</v>
      </c>
      <c r="F748" s="70" t="s">
        <v>1595</v>
      </c>
      <c r="G748" s="73"/>
      <c r="H748" s="76" t="s">
        <v>1596</v>
      </c>
      <c r="I748" s="96" t="s">
        <v>573</v>
      </c>
      <c r="J748" s="96"/>
      <c r="K748" s="76"/>
      <c r="L748" s="76"/>
      <c r="M748" s="76"/>
      <c r="N748" s="76"/>
      <c r="O748" s="76"/>
      <c r="P748" s="76"/>
      <c r="Q748" s="76"/>
      <c r="R748" s="76"/>
      <c r="S748" s="76"/>
      <c r="T748" s="76"/>
      <c r="U748" s="76">
        <v>-1</v>
      </c>
      <c r="V748" s="76">
        <v>-1</v>
      </c>
      <c r="W748" s="76">
        <v>-1</v>
      </c>
      <c r="X748" s="76">
        <v>-1</v>
      </c>
      <c r="Y748" s="76">
        <v>-1</v>
      </c>
      <c r="Z748" s="76">
        <v>-1</v>
      </c>
      <c r="AA748" s="76">
        <v>-1</v>
      </c>
      <c r="AB748" s="76">
        <v>-1</v>
      </c>
      <c r="AC748" s="76"/>
      <c r="AD748" s="274" t="s">
        <v>1585</v>
      </c>
      <c r="AE748" s="76"/>
      <c r="AF748" s="76">
        <v>1</v>
      </c>
      <c r="AG748" s="76">
        <v>1</v>
      </c>
      <c r="AH748" s="73"/>
      <c r="AI748" s="57"/>
      <c r="AJ748" s="45"/>
      <c r="AK748" s="45"/>
      <c r="AL748" s="45"/>
    </row>
    <row r="749" spans="1:38" outlineLevel="2" x14ac:dyDescent="0.25">
      <c r="A749" s="45"/>
      <c r="B749" s="54"/>
      <c r="C749" s="47">
        <f t="shared" si="162"/>
        <v>3</v>
      </c>
      <c r="D749" s="73"/>
      <c r="E749" s="70"/>
      <c r="F749" s="70" t="s">
        <v>1597</v>
      </c>
      <c r="G749" s="73"/>
      <c r="H749" s="76" t="s">
        <v>1598</v>
      </c>
      <c r="I749" s="96" t="s">
        <v>573</v>
      </c>
      <c r="J749" s="96"/>
      <c r="K749" s="76"/>
      <c r="L749" s="76"/>
      <c r="M749" s="97">
        <v>0.5</v>
      </c>
      <c r="N749" s="97">
        <v>0.5</v>
      </c>
      <c r="O749" s="97">
        <v>0.5</v>
      </c>
      <c r="P749" s="97">
        <v>0.5</v>
      </c>
      <c r="Q749" s="76"/>
      <c r="R749" s="76"/>
      <c r="S749" s="97" t="s">
        <v>1599</v>
      </c>
      <c r="T749" s="76"/>
      <c r="U749" s="97">
        <v>-0.53</v>
      </c>
      <c r="V749" s="97">
        <v>-0.53</v>
      </c>
      <c r="W749" s="97">
        <v>-0.62</v>
      </c>
      <c r="X749" s="97">
        <v>-1.8049999999999999</v>
      </c>
      <c r="Y749" s="97">
        <v>-1.8049999999999999</v>
      </c>
      <c r="Z749" s="97">
        <v>-1.8049999999999999</v>
      </c>
      <c r="AA749" s="97">
        <v>-1.8049999999999999</v>
      </c>
      <c r="AB749" s="97">
        <v>-1.8049999999999999</v>
      </c>
      <c r="AC749" s="76"/>
      <c r="AD749" s="97" t="s">
        <v>1604</v>
      </c>
      <c r="AE749" s="76"/>
      <c r="AF749" s="97">
        <v>1</v>
      </c>
      <c r="AG749" s="97">
        <v>1</v>
      </c>
      <c r="AH749" s="73"/>
      <c r="AI749" s="57"/>
      <c r="AJ749" s="45"/>
      <c r="AK749" s="45"/>
      <c r="AL749" s="45"/>
    </row>
    <row r="750" spans="1:38" outlineLevel="2" x14ac:dyDescent="0.25">
      <c r="A750" s="45"/>
      <c r="B750" s="54"/>
      <c r="C750" s="47">
        <f t="shared" si="162"/>
        <v>3</v>
      </c>
      <c r="D750" s="73"/>
      <c r="E750" s="70"/>
      <c r="F750" s="70" t="s">
        <v>1600</v>
      </c>
      <c r="G750" s="73"/>
      <c r="H750" s="76" t="s">
        <v>1601</v>
      </c>
      <c r="I750" s="96" t="s">
        <v>573</v>
      </c>
      <c r="J750" s="96"/>
      <c r="K750" s="76"/>
      <c r="L750" s="76"/>
      <c r="M750" s="76"/>
      <c r="N750" s="76"/>
      <c r="O750" s="76"/>
      <c r="P750" s="76"/>
      <c r="Q750" s="76"/>
      <c r="R750" s="76"/>
      <c r="S750" s="76"/>
      <c r="T750" s="76"/>
      <c r="U750" s="97">
        <v>-0.03</v>
      </c>
      <c r="V750" s="97">
        <v>-0.03</v>
      </c>
      <c r="W750" s="97">
        <f>0.22-0.15333-0.0943558638870769-0.0167557005297176</f>
        <v>-4.4441564416794491E-2</v>
      </c>
      <c r="X750" s="97">
        <v>-2.6150000000000002</v>
      </c>
      <c r="Y750" s="97">
        <v>-2.6150000000000002</v>
      </c>
      <c r="Z750" s="97">
        <v>-2.6150000000000002</v>
      </c>
      <c r="AA750" s="97">
        <v>-2.6150000000000002</v>
      </c>
      <c r="AB750" s="97">
        <v>-2.6150000000000002</v>
      </c>
      <c r="AC750" s="76"/>
      <c r="AD750" s="97" t="s">
        <v>1604</v>
      </c>
      <c r="AE750" s="76"/>
      <c r="AF750" s="97">
        <v>1</v>
      </c>
      <c r="AG750" s="97">
        <v>1</v>
      </c>
      <c r="AH750" s="73"/>
      <c r="AI750" s="57"/>
      <c r="AJ750" s="45"/>
      <c r="AK750" s="45"/>
      <c r="AL750" s="45"/>
    </row>
    <row r="751" spans="1:38" outlineLevel="2" x14ac:dyDescent="0.25">
      <c r="A751" s="45"/>
      <c r="B751" s="54"/>
      <c r="C751" s="47">
        <f t="shared" si="162"/>
        <v>3</v>
      </c>
      <c r="D751" s="73"/>
      <c r="E751" s="70"/>
      <c r="F751" s="70" t="s">
        <v>1602</v>
      </c>
      <c r="G751" s="73"/>
      <c r="H751" s="76" t="s">
        <v>1603</v>
      </c>
      <c r="I751" s="96" t="s">
        <v>573</v>
      </c>
      <c r="J751" s="96"/>
      <c r="K751" s="76"/>
      <c r="L751" s="76"/>
      <c r="M751" s="76"/>
      <c r="N751" s="76"/>
      <c r="O751" s="76"/>
      <c r="P751" s="76"/>
      <c r="Q751" s="76"/>
      <c r="R751" s="76"/>
      <c r="S751" s="76"/>
      <c r="T751" s="76"/>
      <c r="U751" s="97">
        <v>3.6549999999999998</v>
      </c>
      <c r="V751" s="97">
        <v>3.6549999999999998</v>
      </c>
      <c r="W751" s="97">
        <v>3.6549999999999998</v>
      </c>
      <c r="X751" s="97">
        <v>1.4500000000000002</v>
      </c>
      <c r="Y751" s="97">
        <v>1.4500000000000002</v>
      </c>
      <c r="Z751" s="97">
        <v>1.4500000000000002</v>
      </c>
      <c r="AA751" s="97">
        <v>1.4500000000000002</v>
      </c>
      <c r="AB751" s="97">
        <v>1.4500000000000002</v>
      </c>
      <c r="AC751" s="76"/>
      <c r="AD751" s="97" t="s">
        <v>1604</v>
      </c>
      <c r="AE751" s="76"/>
      <c r="AF751" s="97">
        <v>1</v>
      </c>
      <c r="AG751" s="97">
        <v>1</v>
      </c>
      <c r="AH751" s="73"/>
      <c r="AI751" s="57"/>
      <c r="AJ751" s="45"/>
      <c r="AK751" s="45"/>
      <c r="AL751" s="45"/>
    </row>
    <row r="752" spans="1:38" outlineLevel="2" x14ac:dyDescent="0.25">
      <c r="A752" s="45"/>
      <c r="B752" s="54"/>
      <c r="C752" s="47">
        <f t="shared" si="162"/>
        <v>3</v>
      </c>
      <c r="D752" s="73"/>
      <c r="E752" s="70" t="s">
        <v>1605</v>
      </c>
      <c r="F752" s="70" t="s">
        <v>1606</v>
      </c>
      <c r="G752" s="73"/>
      <c r="H752" s="76" t="s">
        <v>1607</v>
      </c>
      <c r="I752" s="96" t="s">
        <v>573</v>
      </c>
      <c r="J752" s="96"/>
      <c r="K752" s="76"/>
      <c r="L752" s="76"/>
      <c r="M752" s="76"/>
      <c r="N752" s="76"/>
      <c r="O752" s="76"/>
      <c r="P752" s="76"/>
      <c r="Q752" s="76"/>
      <c r="R752" s="76"/>
      <c r="S752" s="76"/>
      <c r="T752" s="76"/>
      <c r="U752" s="76">
        <v>-0.99</v>
      </c>
      <c r="V752" s="76">
        <v>-0.99</v>
      </c>
      <c r="W752" s="76">
        <v>-0.99</v>
      </c>
      <c r="X752" s="76">
        <v>-0.99</v>
      </c>
      <c r="Y752" s="76">
        <v>-0.99</v>
      </c>
      <c r="Z752" s="76">
        <v>-0.99</v>
      </c>
      <c r="AA752" s="76">
        <v>-0.99</v>
      </c>
      <c r="AB752" s="76">
        <v>-0.99</v>
      </c>
      <c r="AC752" s="76"/>
      <c r="AD752" s="274" t="s">
        <v>1585</v>
      </c>
      <c r="AE752" s="76"/>
      <c r="AF752" s="76">
        <v>1</v>
      </c>
      <c r="AG752" s="76">
        <v>1</v>
      </c>
      <c r="AH752" s="73"/>
      <c r="AI752" s="57"/>
      <c r="AJ752" s="45"/>
      <c r="AK752" s="45"/>
      <c r="AL752" s="45"/>
    </row>
    <row r="753" spans="1:38" outlineLevel="2" x14ac:dyDescent="0.25">
      <c r="A753" s="45"/>
      <c r="B753" s="54"/>
      <c r="C753" s="47">
        <f t="shared" si="162"/>
        <v>3</v>
      </c>
      <c r="D753" s="73"/>
      <c r="E753" s="70"/>
      <c r="F753" s="70" t="s">
        <v>1608</v>
      </c>
      <c r="G753" s="73"/>
      <c r="H753" s="76" t="s">
        <v>1598</v>
      </c>
      <c r="I753" s="96" t="s">
        <v>573</v>
      </c>
      <c r="J753" s="96"/>
      <c r="K753" s="76"/>
      <c r="L753" s="76"/>
      <c r="M753" s="97">
        <v>1</v>
      </c>
      <c r="N753" s="97">
        <v>1</v>
      </c>
      <c r="O753" s="97">
        <v>1</v>
      </c>
      <c r="P753" s="97">
        <v>1</v>
      </c>
      <c r="Q753" s="76"/>
      <c r="R753" s="76"/>
      <c r="S753" s="97" t="s">
        <v>1599</v>
      </c>
      <c r="T753" s="76"/>
      <c r="U753" s="97">
        <v>1.81</v>
      </c>
      <c r="V753" s="97">
        <v>1.81</v>
      </c>
      <c r="W753" s="97">
        <f>1.5-0.15-0.0628337657168588</f>
        <v>1.2871662342831414</v>
      </c>
      <c r="X753" s="97">
        <v>3.3149999999999999</v>
      </c>
      <c r="Y753" s="97">
        <v>3.3149999999999999</v>
      </c>
      <c r="Z753" s="97">
        <v>3.3149999999999999</v>
      </c>
      <c r="AA753" s="97">
        <v>3.3149999999999999</v>
      </c>
      <c r="AB753" s="97">
        <v>3.3149999999999999</v>
      </c>
      <c r="AC753" s="76"/>
      <c r="AD753" s="97" t="s">
        <v>1604</v>
      </c>
      <c r="AE753" s="76"/>
      <c r="AF753" s="97">
        <v>1</v>
      </c>
      <c r="AG753" s="97">
        <v>1</v>
      </c>
      <c r="AH753" s="73"/>
      <c r="AI753" s="57"/>
      <c r="AJ753" s="45"/>
      <c r="AK753" s="45"/>
      <c r="AL753" s="45"/>
    </row>
    <row r="754" spans="1:38" outlineLevel="2" x14ac:dyDescent="0.25">
      <c r="A754" s="45"/>
      <c r="B754" s="54"/>
      <c r="C754" s="47">
        <f t="shared" si="162"/>
        <v>3</v>
      </c>
      <c r="D754" s="73"/>
      <c r="E754" s="70"/>
      <c r="F754" s="70" t="s">
        <v>1609</v>
      </c>
      <c r="G754" s="73"/>
      <c r="H754" s="76" t="s">
        <v>1601</v>
      </c>
      <c r="I754" s="96" t="s">
        <v>573</v>
      </c>
      <c r="J754" s="96"/>
      <c r="K754" s="76"/>
      <c r="L754" s="76"/>
      <c r="M754" s="76"/>
      <c r="N754" s="76"/>
      <c r="O754" s="76"/>
      <c r="P754" s="76"/>
      <c r="Q754" s="76"/>
      <c r="R754" s="76"/>
      <c r="S754" s="76"/>
      <c r="T754" s="76"/>
      <c r="U754" s="97">
        <v>2.66</v>
      </c>
      <c r="V754" s="97">
        <v>2.66</v>
      </c>
      <c r="W754" s="97">
        <f>2.41-0.16-0.0943558638870769-0.0167557005297176</f>
        <v>2.1388884355832056</v>
      </c>
      <c r="X754" s="97">
        <v>4.4850000000000003</v>
      </c>
      <c r="Y754" s="97">
        <v>4.4850000000000003</v>
      </c>
      <c r="Z754" s="97">
        <v>4.4850000000000003</v>
      </c>
      <c r="AA754" s="97">
        <v>4.4850000000000003</v>
      </c>
      <c r="AB754" s="97">
        <v>4.4850000000000003</v>
      </c>
      <c r="AC754" s="76"/>
      <c r="AD754" s="97" t="s">
        <v>1604</v>
      </c>
      <c r="AE754" s="76"/>
      <c r="AF754" s="97">
        <v>1</v>
      </c>
      <c r="AG754" s="97">
        <v>1</v>
      </c>
      <c r="AH754" s="73"/>
      <c r="AI754" s="57"/>
      <c r="AJ754" s="45"/>
      <c r="AK754" s="45"/>
      <c r="AL754" s="45"/>
    </row>
    <row r="755" spans="1:38" outlineLevel="2" x14ac:dyDescent="0.25">
      <c r="A755" s="45"/>
      <c r="B755" s="54"/>
      <c r="C755" s="47">
        <f t="shared" si="162"/>
        <v>3</v>
      </c>
      <c r="D755" s="73"/>
      <c r="E755" s="70"/>
      <c r="F755" s="70" t="s">
        <v>1610</v>
      </c>
      <c r="G755" s="73"/>
      <c r="H755" s="76" t="s">
        <v>1603</v>
      </c>
      <c r="I755" s="96" t="s">
        <v>573</v>
      </c>
      <c r="J755" s="96"/>
      <c r="K755" s="76"/>
      <c r="L755" s="76"/>
      <c r="M755" s="76"/>
      <c r="N755" s="76"/>
      <c r="O755" s="76"/>
      <c r="P755" s="76"/>
      <c r="Q755" s="76"/>
      <c r="R755" s="76"/>
      <c r="S755" s="76"/>
      <c r="T755" s="76"/>
      <c r="U755" s="97">
        <v>6.3449999999999998</v>
      </c>
      <c r="V755" s="97">
        <v>6.3449999999999998</v>
      </c>
      <c r="W755" s="97">
        <v>10</v>
      </c>
      <c r="X755" s="97">
        <v>8.5500000000000007</v>
      </c>
      <c r="Y755" s="97">
        <v>8.5500000000000007</v>
      </c>
      <c r="Z755" s="97">
        <v>8.5500000000000007</v>
      </c>
      <c r="AA755" s="97">
        <v>8.5500000000000007</v>
      </c>
      <c r="AB755" s="97">
        <v>8.5500000000000007</v>
      </c>
      <c r="AC755" s="76"/>
      <c r="AD755" s="97" t="s">
        <v>1604</v>
      </c>
      <c r="AE755" s="76"/>
      <c r="AF755" s="97">
        <v>1</v>
      </c>
      <c r="AG755" s="97">
        <v>1</v>
      </c>
      <c r="AH755" s="73"/>
      <c r="AI755" s="57"/>
      <c r="AJ755" s="45"/>
      <c r="AK755" s="45"/>
      <c r="AL755" s="45"/>
    </row>
    <row r="756" spans="1:38" outlineLevel="2" x14ac:dyDescent="0.25">
      <c r="A756" s="45"/>
      <c r="B756" s="54"/>
      <c r="C756" s="47">
        <f t="shared" si="162"/>
        <v>3</v>
      </c>
      <c r="D756" s="73"/>
      <c r="E756" s="70" t="s">
        <v>1611</v>
      </c>
      <c r="F756" s="70" t="s">
        <v>1612</v>
      </c>
      <c r="G756" s="73"/>
      <c r="H756" s="76" t="s">
        <v>1613</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1614</v>
      </c>
      <c r="AE756" s="76"/>
      <c r="AF756" s="76">
        <v>1</v>
      </c>
      <c r="AG756" s="76">
        <v>1</v>
      </c>
      <c r="AH756" s="73"/>
      <c r="AI756" s="57"/>
      <c r="AJ756" s="45"/>
      <c r="AK756" s="45"/>
      <c r="AL756" s="45"/>
    </row>
    <row r="757" spans="1:38" outlineLevel="2" x14ac:dyDescent="0.25">
      <c r="A757" s="45"/>
      <c r="B757" s="54"/>
      <c r="C757" s="47">
        <f t="shared" si="162"/>
        <v>3</v>
      </c>
      <c r="D757" s="73"/>
      <c r="E757" s="70"/>
      <c r="F757" s="70" t="s">
        <v>1615</v>
      </c>
      <c r="G757" s="73"/>
      <c r="H757" s="76" t="s">
        <v>1616</v>
      </c>
      <c r="I757" s="96"/>
      <c r="J757" s="96"/>
      <c r="K757" s="76"/>
      <c r="L757" s="76"/>
      <c r="M757" s="76"/>
      <c r="N757" s="76"/>
      <c r="O757" s="76"/>
      <c r="P757" s="76"/>
      <c r="Q757" s="76"/>
      <c r="R757" s="76"/>
      <c r="S757" s="76"/>
      <c r="T757" s="76"/>
      <c r="U757" s="76">
        <v>1</v>
      </c>
      <c r="V757" s="76">
        <v>1</v>
      </c>
      <c r="W757" s="76">
        <v>1</v>
      </c>
      <c r="X757" s="76">
        <v>1</v>
      </c>
      <c r="Y757" s="76">
        <v>1</v>
      </c>
      <c r="Z757" s="76">
        <v>1</v>
      </c>
      <c r="AA757" s="76">
        <v>1</v>
      </c>
      <c r="AB757" s="76">
        <v>1</v>
      </c>
      <c r="AC757" s="76"/>
      <c r="AD757" s="274" t="s">
        <v>1614</v>
      </c>
      <c r="AE757" s="76"/>
      <c r="AF757" s="97">
        <v>1</v>
      </c>
      <c r="AG757" s="97">
        <v>1</v>
      </c>
      <c r="AH757" s="73"/>
      <c r="AI757" s="57"/>
      <c r="AJ757" s="45"/>
      <c r="AK757" s="45"/>
      <c r="AL757" s="45"/>
    </row>
    <row r="758" spans="1:38" outlineLevel="2" x14ac:dyDescent="0.25">
      <c r="A758" s="45"/>
      <c r="B758" s="54"/>
      <c r="C758" s="47">
        <f t="shared" si="162"/>
        <v>3</v>
      </c>
      <c r="D758" s="73"/>
      <c r="E758" s="70"/>
      <c r="F758" s="70" t="s">
        <v>1617</v>
      </c>
      <c r="G758" s="73"/>
      <c r="H758" s="76" t="s">
        <v>1618</v>
      </c>
      <c r="I758" s="96" t="s">
        <v>1619</v>
      </c>
      <c r="J758" s="96"/>
      <c r="K758" s="76"/>
      <c r="L758" s="76"/>
      <c r="M758" s="76"/>
      <c r="N758" s="76"/>
      <c r="O758" s="76"/>
      <c r="P758" s="76"/>
      <c r="Q758" s="76"/>
      <c r="R758" s="76"/>
      <c r="S758" s="76"/>
      <c r="T758" s="76"/>
      <c r="U758" s="97">
        <f>0.2-(0.2944/2)</f>
        <v>5.2800000000000014E-2</v>
      </c>
      <c r="V758" s="97">
        <f t="shared" ref="V758:AB759" si="167">0.2-(0.2944/2)</f>
        <v>5.2800000000000014E-2</v>
      </c>
      <c r="W758" s="97">
        <f t="shared" si="167"/>
        <v>5.2800000000000014E-2</v>
      </c>
      <c r="X758" s="97">
        <f t="shared" si="167"/>
        <v>5.2800000000000014E-2</v>
      </c>
      <c r="Y758" s="97">
        <f t="shared" si="167"/>
        <v>5.2800000000000014E-2</v>
      </c>
      <c r="Z758" s="97">
        <f t="shared" si="167"/>
        <v>5.2800000000000014E-2</v>
      </c>
      <c r="AA758" s="97">
        <f t="shared" si="167"/>
        <v>5.2800000000000014E-2</v>
      </c>
      <c r="AB758" s="97">
        <f t="shared" si="167"/>
        <v>5.2800000000000014E-2</v>
      </c>
      <c r="AC758" s="76"/>
      <c r="AD758" s="97" t="s">
        <v>1620</v>
      </c>
      <c r="AE758" s="76"/>
      <c r="AF758" s="97">
        <v>1</v>
      </c>
      <c r="AG758" s="97">
        <v>1</v>
      </c>
      <c r="AH758" s="73"/>
      <c r="AI758" s="57"/>
      <c r="AJ758" s="45"/>
      <c r="AK758" s="45"/>
      <c r="AL758" s="45"/>
    </row>
    <row r="759" spans="1:38" outlineLevel="2" x14ac:dyDescent="0.25">
      <c r="A759" s="45"/>
      <c r="B759" s="54"/>
      <c r="C759" s="47">
        <f t="shared" si="162"/>
        <v>3</v>
      </c>
      <c r="D759" s="73"/>
      <c r="E759" s="70"/>
      <c r="F759" s="70" t="s">
        <v>1621</v>
      </c>
      <c r="G759" s="73"/>
      <c r="H759" s="76" t="s">
        <v>1622</v>
      </c>
      <c r="I759" s="96" t="s">
        <v>1619</v>
      </c>
      <c r="J759" s="96"/>
      <c r="K759" s="76"/>
      <c r="L759" s="76"/>
      <c r="M759" s="76"/>
      <c r="N759" s="76"/>
      <c r="O759" s="76"/>
      <c r="P759" s="76"/>
      <c r="Q759" s="76"/>
      <c r="R759" s="76"/>
      <c r="S759" s="76"/>
      <c r="T759" s="76"/>
      <c r="U759" s="97">
        <f>0.2-(0.2944/2)</f>
        <v>5.2800000000000014E-2</v>
      </c>
      <c r="V759" s="97">
        <f t="shared" si="167"/>
        <v>5.2800000000000014E-2</v>
      </c>
      <c r="W759" s="97">
        <f t="shared" si="167"/>
        <v>5.2800000000000014E-2</v>
      </c>
      <c r="X759" s="97">
        <f t="shared" si="167"/>
        <v>5.2800000000000014E-2</v>
      </c>
      <c r="Y759" s="97">
        <f t="shared" si="167"/>
        <v>5.2800000000000014E-2</v>
      </c>
      <c r="Z759" s="97">
        <f t="shared" si="167"/>
        <v>5.2800000000000014E-2</v>
      </c>
      <c r="AA759" s="97">
        <f t="shared" si="167"/>
        <v>5.2800000000000014E-2</v>
      </c>
      <c r="AB759" s="97">
        <f t="shared" si="167"/>
        <v>5.2800000000000014E-2</v>
      </c>
      <c r="AC759" s="76"/>
      <c r="AD759" s="97" t="s">
        <v>1623</v>
      </c>
      <c r="AE759" s="76"/>
      <c r="AF759" s="97">
        <v>1</v>
      </c>
      <c r="AG759" s="97">
        <v>1</v>
      </c>
      <c r="AH759" s="73"/>
      <c r="AI759" s="57"/>
      <c r="AJ759" s="45"/>
      <c r="AK759" s="45"/>
      <c r="AL759" s="45"/>
    </row>
    <row r="760" spans="1:38" outlineLevel="2" x14ac:dyDescent="0.25">
      <c r="A760" s="45"/>
      <c r="B760" s="54"/>
      <c r="C760" s="47">
        <f t="shared" si="162"/>
        <v>3</v>
      </c>
      <c r="D760" s="73"/>
      <c r="E760" s="70" t="s">
        <v>1624</v>
      </c>
      <c r="F760" s="70" t="s">
        <v>1625</v>
      </c>
      <c r="G760" s="73"/>
      <c r="H760" s="76" t="s">
        <v>1626</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1614</v>
      </c>
      <c r="AE760" s="76"/>
      <c r="AF760" s="76">
        <v>1</v>
      </c>
      <c r="AG760" s="76">
        <v>1</v>
      </c>
      <c r="AH760" s="73"/>
      <c r="AI760" s="57"/>
      <c r="AJ760" s="45"/>
      <c r="AK760" s="45"/>
      <c r="AL760" s="45"/>
    </row>
    <row r="761" spans="1:38" outlineLevel="2" x14ac:dyDescent="0.25">
      <c r="A761" s="45"/>
      <c r="B761" s="54"/>
      <c r="C761" s="47">
        <f t="shared" si="162"/>
        <v>3</v>
      </c>
      <c r="D761" s="73"/>
      <c r="E761" s="70"/>
      <c r="F761" s="70" t="s">
        <v>1627</v>
      </c>
      <c r="G761" s="73"/>
      <c r="H761" s="76" t="s">
        <v>1616</v>
      </c>
      <c r="I761" s="96"/>
      <c r="J761" s="96"/>
      <c r="K761" s="76"/>
      <c r="L761" s="76"/>
      <c r="M761" s="76"/>
      <c r="N761" s="76"/>
      <c r="O761" s="76"/>
      <c r="P761" s="76"/>
      <c r="Q761" s="76"/>
      <c r="R761" s="76"/>
      <c r="S761" s="76"/>
      <c r="T761" s="76"/>
      <c r="U761" s="76">
        <v>1.1000000000000001</v>
      </c>
      <c r="V761" s="76">
        <v>1.1000000000000001</v>
      </c>
      <c r="W761" s="76">
        <v>1.1000000000000001</v>
      </c>
      <c r="X761" s="76">
        <v>1.1000000000000001</v>
      </c>
      <c r="Y761" s="76">
        <v>1.1000000000000001</v>
      </c>
      <c r="Z761" s="76">
        <v>1.1000000000000001</v>
      </c>
      <c r="AA761" s="76">
        <v>1.1000000000000001</v>
      </c>
      <c r="AB761" s="76">
        <v>1.1000000000000001</v>
      </c>
      <c r="AC761" s="76"/>
      <c r="AD761" s="274" t="s">
        <v>1614</v>
      </c>
      <c r="AE761" s="76"/>
      <c r="AF761" s="97">
        <v>1</v>
      </c>
      <c r="AG761" s="97">
        <v>1</v>
      </c>
      <c r="AH761" s="73"/>
      <c r="AI761" s="57"/>
      <c r="AJ761" s="45"/>
      <c r="AK761" s="45"/>
      <c r="AL761" s="45"/>
    </row>
    <row r="762" spans="1:38" outlineLevel="2" x14ac:dyDescent="0.25">
      <c r="A762" s="45"/>
      <c r="B762" s="54"/>
      <c r="C762" s="47">
        <f t="shared" si="162"/>
        <v>3</v>
      </c>
      <c r="D762" s="73"/>
      <c r="E762" s="70"/>
      <c r="F762" s="70" t="s">
        <v>1628</v>
      </c>
      <c r="G762" s="73"/>
      <c r="H762" s="76" t="s">
        <v>1618</v>
      </c>
      <c r="I762" s="96" t="s">
        <v>1619</v>
      </c>
      <c r="J762" s="96"/>
      <c r="K762" s="76"/>
      <c r="L762" s="76"/>
      <c r="M762" s="76"/>
      <c r="N762" s="76"/>
      <c r="O762" s="76"/>
      <c r="P762" s="76"/>
      <c r="Q762" s="76"/>
      <c r="R762" s="76"/>
      <c r="S762" s="76"/>
      <c r="T762" s="76"/>
      <c r="U762" s="97">
        <f>0.2+(0.2944/2)</f>
        <v>0.34720000000000001</v>
      </c>
      <c r="V762" s="97">
        <f t="shared" ref="V762:AB763" si="168">0.2+(0.2944/2)</f>
        <v>0.34720000000000001</v>
      </c>
      <c r="W762" s="97">
        <f t="shared" si="168"/>
        <v>0.34720000000000001</v>
      </c>
      <c r="X762" s="97">
        <f t="shared" si="168"/>
        <v>0.34720000000000001</v>
      </c>
      <c r="Y762" s="97">
        <f t="shared" si="168"/>
        <v>0.34720000000000001</v>
      </c>
      <c r="Z762" s="97">
        <f t="shared" si="168"/>
        <v>0.34720000000000001</v>
      </c>
      <c r="AA762" s="97">
        <f t="shared" si="168"/>
        <v>0.34720000000000001</v>
      </c>
      <c r="AB762" s="97">
        <f t="shared" si="168"/>
        <v>0.34720000000000001</v>
      </c>
      <c r="AC762" s="76"/>
      <c r="AD762" s="97" t="s">
        <v>2378</v>
      </c>
      <c r="AE762" s="76"/>
      <c r="AF762" s="97">
        <v>1</v>
      </c>
      <c r="AG762" s="97">
        <v>1</v>
      </c>
      <c r="AH762" s="73"/>
      <c r="AI762" s="57"/>
      <c r="AJ762" s="45"/>
      <c r="AK762" s="45"/>
      <c r="AL762" s="45"/>
    </row>
    <row r="763" spans="1:38" outlineLevel="2" x14ac:dyDescent="0.25">
      <c r="A763" s="45"/>
      <c r="B763" s="54"/>
      <c r="C763" s="47">
        <f t="shared" si="162"/>
        <v>3</v>
      </c>
      <c r="D763" s="73"/>
      <c r="E763" s="70"/>
      <c r="F763" s="70" t="s">
        <v>1629</v>
      </c>
      <c r="G763" s="73"/>
      <c r="H763" s="76" t="s">
        <v>1622</v>
      </c>
      <c r="I763" s="96" t="s">
        <v>1619</v>
      </c>
      <c r="J763" s="96"/>
      <c r="K763" s="76"/>
      <c r="L763" s="76"/>
      <c r="M763" s="76"/>
      <c r="N763" s="76"/>
      <c r="O763" s="76"/>
      <c r="P763" s="76"/>
      <c r="Q763" s="76"/>
      <c r="R763" s="76"/>
      <c r="S763" s="76"/>
      <c r="T763" s="76"/>
      <c r="U763" s="97">
        <f>0.2+(0.2944/2)</f>
        <v>0.34720000000000001</v>
      </c>
      <c r="V763" s="97">
        <f t="shared" si="168"/>
        <v>0.34720000000000001</v>
      </c>
      <c r="W763" s="97">
        <f t="shared" si="168"/>
        <v>0.34720000000000001</v>
      </c>
      <c r="X763" s="97">
        <f t="shared" si="168"/>
        <v>0.34720000000000001</v>
      </c>
      <c r="Y763" s="97">
        <f t="shared" si="168"/>
        <v>0.34720000000000001</v>
      </c>
      <c r="Z763" s="97">
        <f t="shared" si="168"/>
        <v>0.34720000000000001</v>
      </c>
      <c r="AA763" s="97">
        <f t="shared" si="168"/>
        <v>0.34720000000000001</v>
      </c>
      <c r="AB763" s="97">
        <f t="shared" si="168"/>
        <v>0.34720000000000001</v>
      </c>
      <c r="AC763" s="76"/>
      <c r="AD763" s="97" t="s">
        <v>2379</v>
      </c>
      <c r="AE763" s="76"/>
      <c r="AF763" s="97">
        <v>1</v>
      </c>
      <c r="AG763" s="97">
        <v>1</v>
      </c>
      <c r="AH763" s="73"/>
      <c r="AI763" s="57"/>
      <c r="AJ763" s="45"/>
      <c r="AK763" s="45"/>
      <c r="AL763" s="45"/>
    </row>
    <row r="764" spans="1:38" outlineLevel="2" x14ac:dyDescent="0.25">
      <c r="A764" s="45"/>
      <c r="B764" s="54"/>
      <c r="C764" s="47">
        <f t="shared" si="162"/>
        <v>3</v>
      </c>
      <c r="D764" s="73"/>
      <c r="E764" s="70" t="s">
        <v>1630</v>
      </c>
      <c r="F764" s="70" t="s">
        <v>1631</v>
      </c>
      <c r="G764" s="73"/>
      <c r="H764" s="76" t="s">
        <v>1632</v>
      </c>
      <c r="I764" s="96" t="s">
        <v>573</v>
      </c>
      <c r="J764" s="96"/>
      <c r="K764" s="76"/>
      <c r="L764" s="76"/>
      <c r="M764" s="76"/>
      <c r="N764" s="76"/>
      <c r="O764" s="76"/>
      <c r="P764" s="76"/>
      <c r="Q764" s="76"/>
      <c r="R764" s="76"/>
      <c r="S764" s="76"/>
      <c r="T764" s="76"/>
      <c r="U764" s="76">
        <v>10</v>
      </c>
      <c r="V764" s="76">
        <v>10</v>
      </c>
      <c r="W764" s="76">
        <v>10</v>
      </c>
      <c r="X764" s="76">
        <v>10</v>
      </c>
      <c r="Y764" s="76">
        <v>10</v>
      </c>
      <c r="Z764" s="76">
        <v>10</v>
      </c>
      <c r="AA764" s="76">
        <v>10</v>
      </c>
      <c r="AB764" s="76">
        <v>10</v>
      </c>
      <c r="AC764" s="76"/>
      <c r="AD764" s="274" t="s">
        <v>1614</v>
      </c>
      <c r="AE764" s="76"/>
      <c r="AF764" s="76">
        <v>1</v>
      </c>
      <c r="AG764" s="76">
        <v>1</v>
      </c>
      <c r="AH764" s="73"/>
      <c r="AI764" s="57"/>
      <c r="AJ764" s="45"/>
      <c r="AK764" s="45"/>
      <c r="AL764" s="45"/>
    </row>
    <row r="765" spans="1:38" outlineLevel="2" x14ac:dyDescent="0.25">
      <c r="A765" s="45"/>
      <c r="B765" s="54"/>
      <c r="C765" s="47">
        <f t="shared" si="162"/>
        <v>3</v>
      </c>
      <c r="D765" s="73"/>
      <c r="E765" s="70"/>
      <c r="F765" s="70" t="s">
        <v>1633</v>
      </c>
      <c r="G765" s="73"/>
      <c r="H765" s="76" t="s">
        <v>1616</v>
      </c>
      <c r="I765" s="96" t="s">
        <v>573</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1589</v>
      </c>
      <c r="AE765" s="76"/>
      <c r="AF765" s="97">
        <v>1</v>
      </c>
      <c r="AG765" s="97">
        <v>1</v>
      </c>
      <c r="AH765" s="73"/>
      <c r="AI765" s="57"/>
      <c r="AJ765" s="45"/>
      <c r="AK765" s="45"/>
      <c r="AL765" s="45"/>
    </row>
    <row r="766" spans="1:38" outlineLevel="2" x14ac:dyDescent="0.25">
      <c r="A766" s="45"/>
      <c r="B766" s="54"/>
      <c r="C766" s="47">
        <f t="shared" si="162"/>
        <v>3</v>
      </c>
      <c r="D766" s="73"/>
      <c r="E766" s="70"/>
      <c r="F766" s="70" t="s">
        <v>1634</v>
      </c>
      <c r="G766" s="73"/>
      <c r="H766" s="76" t="s">
        <v>1618</v>
      </c>
      <c r="I766" s="96" t="s">
        <v>573</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1589</v>
      </c>
      <c r="AE766" s="76"/>
      <c r="AF766" s="97">
        <v>1</v>
      </c>
      <c r="AG766" s="97">
        <v>1</v>
      </c>
      <c r="AH766" s="73"/>
      <c r="AI766" s="57"/>
      <c r="AJ766" s="45"/>
      <c r="AK766" s="45"/>
      <c r="AL766" s="45"/>
    </row>
    <row r="767" spans="1:38" outlineLevel="2" x14ac:dyDescent="0.25">
      <c r="A767" s="45"/>
      <c r="B767" s="54"/>
      <c r="C767" s="47">
        <f t="shared" si="162"/>
        <v>3</v>
      </c>
      <c r="D767" s="73"/>
      <c r="E767" s="70"/>
      <c r="F767" s="70" t="s">
        <v>1635</v>
      </c>
      <c r="G767" s="73"/>
      <c r="H767" s="76" t="s">
        <v>1622</v>
      </c>
      <c r="I767" s="96" t="s">
        <v>573</v>
      </c>
      <c r="J767" s="96"/>
      <c r="K767" s="76"/>
      <c r="L767" s="76"/>
      <c r="M767" s="76"/>
      <c r="N767" s="76"/>
      <c r="O767" s="76"/>
      <c r="P767" s="76"/>
      <c r="Q767" s="76"/>
      <c r="R767" s="76"/>
      <c r="S767" s="76"/>
      <c r="T767" s="76"/>
      <c r="U767" s="97">
        <v>1.1000000000000001</v>
      </c>
      <c r="V767" s="97">
        <v>1.1000000000000001</v>
      </c>
      <c r="W767" s="97">
        <v>1.1000000000000001</v>
      </c>
      <c r="X767" s="97">
        <v>1.1000000000000001</v>
      </c>
      <c r="Y767" s="97">
        <v>1.1000000000000001</v>
      </c>
      <c r="Z767" s="97">
        <v>1.1000000000000001</v>
      </c>
      <c r="AA767" s="97">
        <v>1.1000000000000001</v>
      </c>
      <c r="AB767" s="97">
        <v>1.1000000000000001</v>
      </c>
      <c r="AC767" s="76"/>
      <c r="AD767" s="97" t="s">
        <v>1589</v>
      </c>
      <c r="AE767" s="76"/>
      <c r="AF767" s="97">
        <v>1</v>
      </c>
      <c r="AG767" s="97">
        <v>1</v>
      </c>
      <c r="AH767" s="73"/>
      <c r="AI767" s="57"/>
      <c r="AJ767" s="45"/>
      <c r="AK767" s="45"/>
      <c r="AL767" s="45"/>
    </row>
    <row r="768" spans="1:38" outlineLevel="2" x14ac:dyDescent="0.25">
      <c r="A768" s="45"/>
      <c r="B768" s="54"/>
      <c r="C768" s="47">
        <f t="shared" si="162"/>
        <v>3</v>
      </c>
      <c r="D768" s="73"/>
      <c r="E768" s="70" t="s">
        <v>1636</v>
      </c>
      <c r="F768" s="70" t="s">
        <v>1637</v>
      </c>
      <c r="G768" s="73"/>
      <c r="H768" s="76" t="s">
        <v>1626</v>
      </c>
      <c r="I768" s="96" t="s">
        <v>573</v>
      </c>
      <c r="J768" s="96"/>
      <c r="K768" s="76"/>
      <c r="L768" s="76"/>
      <c r="M768" s="76"/>
      <c r="N768" s="76"/>
      <c r="O768" s="76"/>
      <c r="P768" s="76"/>
      <c r="Q768" s="76"/>
      <c r="R768" s="76"/>
      <c r="S768" s="76"/>
      <c r="T768" s="76"/>
      <c r="U768" s="76">
        <v>11</v>
      </c>
      <c r="V768" s="76">
        <v>11</v>
      </c>
      <c r="W768" s="76">
        <v>11</v>
      </c>
      <c r="X768" s="76">
        <v>11</v>
      </c>
      <c r="Y768" s="76">
        <v>11</v>
      </c>
      <c r="Z768" s="76">
        <v>11</v>
      </c>
      <c r="AA768" s="76">
        <v>11</v>
      </c>
      <c r="AB768" s="76">
        <v>11</v>
      </c>
      <c r="AC768" s="76"/>
      <c r="AD768" s="274" t="s">
        <v>1614</v>
      </c>
      <c r="AE768" s="76"/>
      <c r="AF768" s="76">
        <v>1</v>
      </c>
      <c r="AG768" s="76">
        <v>1</v>
      </c>
      <c r="AH768" s="73"/>
      <c r="AI768" s="57"/>
      <c r="AJ768" s="45"/>
      <c r="AK768" s="45"/>
      <c r="AL768" s="45"/>
    </row>
    <row r="769" spans="1:38" outlineLevel="2" x14ac:dyDescent="0.25">
      <c r="A769" s="45"/>
      <c r="B769" s="54"/>
      <c r="C769" s="47">
        <f t="shared" si="162"/>
        <v>3</v>
      </c>
      <c r="D769" s="73"/>
      <c r="E769" s="70"/>
      <c r="F769" s="70" t="s">
        <v>1638</v>
      </c>
      <c r="G769" s="73"/>
      <c r="H769" s="76" t="s">
        <v>1616</v>
      </c>
      <c r="I769" s="96" t="s">
        <v>573</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1589</v>
      </c>
      <c r="AE769" s="76"/>
      <c r="AF769" s="97">
        <v>1</v>
      </c>
      <c r="AG769" s="97">
        <v>1</v>
      </c>
      <c r="AH769" s="73"/>
      <c r="AI769" s="57"/>
      <c r="AJ769" s="45"/>
      <c r="AK769" s="45"/>
      <c r="AL769" s="45"/>
    </row>
    <row r="770" spans="1:38" outlineLevel="2" x14ac:dyDescent="0.25">
      <c r="A770" s="45"/>
      <c r="B770" s="54"/>
      <c r="C770" s="47">
        <f t="shared" si="162"/>
        <v>3</v>
      </c>
      <c r="D770" s="73"/>
      <c r="E770" s="70"/>
      <c r="F770" s="70" t="s">
        <v>1639</v>
      </c>
      <c r="G770" s="73"/>
      <c r="H770" s="76" t="s">
        <v>1618</v>
      </c>
      <c r="I770" s="96" t="s">
        <v>573</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1589</v>
      </c>
      <c r="AE770" s="76"/>
      <c r="AF770" s="97">
        <v>1</v>
      </c>
      <c r="AG770" s="97">
        <v>1</v>
      </c>
      <c r="AH770" s="73"/>
      <c r="AI770" s="57"/>
      <c r="AJ770" s="45"/>
      <c r="AK770" s="45"/>
      <c r="AL770" s="45"/>
    </row>
    <row r="771" spans="1:38" outlineLevel="2" x14ac:dyDescent="0.25">
      <c r="A771" s="45"/>
      <c r="B771" s="54"/>
      <c r="C771" s="47">
        <f t="shared" si="162"/>
        <v>3</v>
      </c>
      <c r="D771" s="73"/>
      <c r="E771" s="70"/>
      <c r="F771" s="70" t="s">
        <v>1640</v>
      </c>
      <c r="G771" s="73"/>
      <c r="H771" s="76" t="s">
        <v>1622</v>
      </c>
      <c r="I771" s="96" t="s">
        <v>573</v>
      </c>
      <c r="J771" s="96"/>
      <c r="K771" s="76"/>
      <c r="L771" s="76"/>
      <c r="M771" s="76"/>
      <c r="N771" s="76"/>
      <c r="O771" s="76"/>
      <c r="P771" s="76"/>
      <c r="Q771" s="76"/>
      <c r="R771" s="76"/>
      <c r="S771" s="76"/>
      <c r="T771" s="76"/>
      <c r="U771" s="97">
        <v>1.7</v>
      </c>
      <c r="V771" s="97">
        <v>1.7</v>
      </c>
      <c r="W771" s="97">
        <v>1.7</v>
      </c>
      <c r="X771" s="97">
        <v>1.7</v>
      </c>
      <c r="Y771" s="97">
        <v>1.7</v>
      </c>
      <c r="Z771" s="97">
        <v>1.7</v>
      </c>
      <c r="AA771" s="97">
        <v>1.7</v>
      </c>
      <c r="AB771" s="97">
        <v>1.7</v>
      </c>
      <c r="AC771" s="76"/>
      <c r="AD771" s="97" t="s">
        <v>1589</v>
      </c>
      <c r="AE771" s="76"/>
      <c r="AF771" s="97">
        <v>1</v>
      </c>
      <c r="AG771" s="97">
        <v>1</v>
      </c>
      <c r="AH771" s="73"/>
      <c r="AI771" s="57"/>
      <c r="AJ771" s="45"/>
      <c r="AK771" s="45"/>
      <c r="AL771" s="45"/>
    </row>
    <row r="772" spans="1:38" outlineLevel="2" x14ac:dyDescent="0.25">
      <c r="A772" s="45"/>
      <c r="B772" s="54"/>
      <c r="C772" s="47">
        <f t="shared" si="162"/>
        <v>3</v>
      </c>
      <c r="D772" s="73"/>
      <c r="E772" s="70"/>
      <c r="F772" s="70" t="s">
        <v>1641</v>
      </c>
      <c r="G772" s="73"/>
      <c r="H772" s="76" t="s">
        <v>1642</v>
      </c>
      <c r="I772" s="96" t="s">
        <v>573</v>
      </c>
      <c r="J772" s="96"/>
      <c r="K772" s="76"/>
      <c r="L772" s="76"/>
      <c r="M772" s="76"/>
      <c r="N772" s="76"/>
      <c r="O772" s="76"/>
      <c r="P772" s="76"/>
      <c r="Q772" s="76"/>
      <c r="R772" s="76"/>
      <c r="S772" s="76"/>
      <c r="T772" s="76"/>
      <c r="U772" s="76">
        <v>0</v>
      </c>
      <c r="V772" s="76">
        <v>0</v>
      </c>
      <c r="W772" s="76">
        <v>0</v>
      </c>
      <c r="X772" s="76"/>
      <c r="Y772" s="76">
        <v>0</v>
      </c>
      <c r="Z772" s="76">
        <v>0</v>
      </c>
      <c r="AA772" s="76">
        <v>0</v>
      </c>
      <c r="AB772" s="76">
        <v>0</v>
      </c>
      <c r="AC772" s="76"/>
      <c r="AD772" s="76"/>
      <c r="AE772" s="76"/>
      <c r="AF772" s="76">
        <v>1</v>
      </c>
      <c r="AG772" s="76">
        <v>1</v>
      </c>
      <c r="AH772" s="73"/>
      <c r="AI772" s="57"/>
      <c r="AJ772" s="45"/>
      <c r="AK772" s="45"/>
      <c r="AL772" s="45"/>
    </row>
    <row r="773" spans="1:38" outlineLevel="2" x14ac:dyDescent="0.25">
      <c r="A773" s="45"/>
      <c r="B773" s="54"/>
      <c r="C773" s="47">
        <f t="shared" si="162"/>
        <v>3</v>
      </c>
      <c r="D773" s="73"/>
      <c r="E773" s="70"/>
      <c r="F773" s="70" t="s">
        <v>1643</v>
      </c>
      <c r="G773" s="73"/>
      <c r="H773" s="76" t="s">
        <v>1644</v>
      </c>
      <c r="I773" s="96" t="s">
        <v>573</v>
      </c>
      <c r="J773" s="96"/>
      <c r="K773" s="76"/>
      <c r="L773" s="76"/>
      <c r="M773" s="76"/>
      <c r="N773" s="76"/>
      <c r="O773" s="76"/>
      <c r="P773" s="76"/>
      <c r="Q773" s="76"/>
      <c r="R773" s="76"/>
      <c r="S773" s="76"/>
      <c r="T773" s="76"/>
      <c r="U773" s="97">
        <v>0</v>
      </c>
      <c r="V773" s="263">
        <f t="shared" ref="V773:V774" si="169">U773</f>
        <v>0</v>
      </c>
      <c r="W773" s="263">
        <f t="shared" ref="W773:W774" si="170">V773</f>
        <v>0</v>
      </c>
      <c r="X773" s="263">
        <f>Y773</f>
        <v>0</v>
      </c>
      <c r="Y773" s="97">
        <v>0</v>
      </c>
      <c r="Z773" s="263">
        <f t="shared" ref="Z773:AB774" si="171">Y773</f>
        <v>0</v>
      </c>
      <c r="AA773" s="263">
        <f t="shared" si="171"/>
        <v>0</v>
      </c>
      <c r="AB773" s="263">
        <f t="shared" si="171"/>
        <v>0</v>
      </c>
      <c r="AC773" s="76"/>
      <c r="AD773" s="97" t="s">
        <v>2699</v>
      </c>
      <c r="AE773" s="76"/>
      <c r="AF773" s="97">
        <v>1</v>
      </c>
      <c r="AG773" s="97">
        <v>1</v>
      </c>
      <c r="AH773" s="73"/>
      <c r="AI773" s="57"/>
      <c r="AJ773" s="45"/>
      <c r="AK773" s="45"/>
      <c r="AL773" s="45"/>
    </row>
    <row r="774" spans="1:38" outlineLevel="2" x14ac:dyDescent="0.25">
      <c r="A774" s="45"/>
      <c r="B774" s="54"/>
      <c r="C774" s="47">
        <f t="shared" si="162"/>
        <v>3</v>
      </c>
      <c r="D774" s="73"/>
      <c r="E774" s="70"/>
      <c r="F774" s="70" t="s">
        <v>1645</v>
      </c>
      <c r="G774" s="73"/>
      <c r="H774" s="76" t="s">
        <v>1646</v>
      </c>
      <c r="I774" s="96" t="s">
        <v>573</v>
      </c>
      <c r="J774" s="96"/>
      <c r="K774" s="76"/>
      <c r="L774" s="76"/>
      <c r="M774" s="76"/>
      <c r="N774" s="76"/>
      <c r="O774" s="76"/>
      <c r="P774" s="76"/>
      <c r="Q774" s="76"/>
      <c r="R774" s="76"/>
      <c r="S774" s="76"/>
      <c r="T774" s="76"/>
      <c r="U774" s="97">
        <v>-0.71230000000000004</v>
      </c>
      <c r="V774" s="263">
        <f t="shared" si="169"/>
        <v>-0.71230000000000004</v>
      </c>
      <c r="W774" s="263">
        <f t="shared" si="170"/>
        <v>-0.71230000000000004</v>
      </c>
      <c r="X774" s="263">
        <f>Y774</f>
        <v>-0.21895000000000001</v>
      </c>
      <c r="Y774" s="97">
        <v>-0.21895000000000001</v>
      </c>
      <c r="Z774" s="263">
        <f t="shared" si="171"/>
        <v>-0.21895000000000001</v>
      </c>
      <c r="AA774" s="263">
        <f t="shared" si="171"/>
        <v>-0.21895000000000001</v>
      </c>
      <c r="AB774" s="263">
        <f t="shared" si="171"/>
        <v>-0.21895000000000001</v>
      </c>
      <c r="AC774" s="76"/>
      <c r="AD774" s="76"/>
      <c r="AE774" s="76"/>
      <c r="AF774" s="97">
        <v>1</v>
      </c>
      <c r="AG774" s="97">
        <v>1</v>
      </c>
      <c r="AH774" s="73"/>
      <c r="AI774" s="57"/>
      <c r="AJ774" s="45"/>
      <c r="AK774" s="45"/>
      <c r="AL774" s="45"/>
    </row>
    <row r="775" spans="1:38" outlineLevel="2" x14ac:dyDescent="0.25">
      <c r="A775" s="45"/>
      <c r="B775" s="54"/>
      <c r="C775" s="47">
        <f t="shared" si="162"/>
        <v>3</v>
      </c>
      <c r="D775" s="73"/>
      <c r="E775" s="70"/>
      <c r="F775" s="70" t="s">
        <v>1647</v>
      </c>
      <c r="G775" s="73"/>
      <c r="H775" s="76" t="s">
        <v>1648</v>
      </c>
      <c r="I775" s="96" t="s">
        <v>573</v>
      </c>
      <c r="J775" s="96"/>
      <c r="K775" s="76"/>
      <c r="L775" s="76"/>
      <c r="M775" s="76"/>
      <c r="N775" s="76"/>
      <c r="O775" s="76"/>
      <c r="P775" s="76"/>
      <c r="Q775" s="76"/>
      <c r="R775" s="76"/>
      <c r="S775" s="76"/>
      <c r="T775" s="76"/>
      <c r="U775" s="97">
        <v>-0.90169999999999995</v>
      </c>
      <c r="V775" s="263">
        <f t="shared" ref="V775" si="172">U775</f>
        <v>-0.90169999999999995</v>
      </c>
      <c r="W775" s="263">
        <f t="shared" ref="W775" si="173">V775</f>
        <v>-0.90169999999999995</v>
      </c>
      <c r="X775" s="263">
        <f>Y775</f>
        <v>-0.37940000000000002</v>
      </c>
      <c r="Y775" s="97">
        <v>-0.37940000000000002</v>
      </c>
      <c r="Z775" s="263">
        <f t="shared" ref="Z775" si="174">Y775</f>
        <v>-0.37940000000000002</v>
      </c>
      <c r="AA775" s="263">
        <f t="shared" ref="AA775" si="175">Z775</f>
        <v>-0.37940000000000002</v>
      </c>
      <c r="AB775" s="263">
        <f t="shared" ref="AB775" si="176">AA775</f>
        <v>-0.37940000000000002</v>
      </c>
      <c r="AC775" s="76"/>
      <c r="AD775" s="76"/>
      <c r="AE775" s="76"/>
      <c r="AF775" s="97">
        <v>1</v>
      </c>
      <c r="AG775" s="97">
        <v>1</v>
      </c>
      <c r="AH775" s="73"/>
      <c r="AI775" s="57"/>
      <c r="AJ775" s="45"/>
      <c r="AK775" s="45"/>
      <c r="AL775" s="45"/>
    </row>
    <row r="776" spans="1:38" outlineLevel="2" x14ac:dyDescent="0.25">
      <c r="A776" s="45"/>
      <c r="B776" s="54"/>
      <c r="C776" s="47">
        <f t="shared" si="162"/>
        <v>3</v>
      </c>
      <c r="D776" s="73"/>
      <c r="E776" s="70"/>
      <c r="F776" s="70" t="s">
        <v>1649</v>
      </c>
      <c r="G776" s="73"/>
      <c r="H776" s="76" t="s">
        <v>2863</v>
      </c>
      <c r="I776" s="96" t="s">
        <v>573</v>
      </c>
      <c r="J776" s="96"/>
      <c r="K776" s="76"/>
      <c r="L776" s="76"/>
      <c r="M776" s="76"/>
      <c r="N776" s="76"/>
      <c r="O776" s="76"/>
      <c r="P776" s="76"/>
      <c r="Q776" s="76"/>
      <c r="R776" s="76"/>
      <c r="S776" s="76"/>
      <c r="T776" s="76"/>
      <c r="U776" s="76">
        <v>0</v>
      </c>
      <c r="V776" s="76">
        <v>0</v>
      </c>
      <c r="W776" s="76">
        <v>0</v>
      </c>
      <c r="X776" s="76"/>
      <c r="Y776" s="76">
        <v>0</v>
      </c>
      <c r="Z776" s="76">
        <v>0</v>
      </c>
      <c r="AA776" s="76">
        <v>0</v>
      </c>
      <c r="AB776" s="76">
        <v>0</v>
      </c>
      <c r="AC776" s="76"/>
      <c r="AD776" s="76"/>
      <c r="AE776" s="76"/>
      <c r="AF776" s="76">
        <v>1</v>
      </c>
      <c r="AG776" s="76">
        <v>1</v>
      </c>
      <c r="AH776" s="73"/>
      <c r="AI776" s="57"/>
      <c r="AJ776" s="45"/>
      <c r="AK776" s="45"/>
      <c r="AL776" s="45"/>
    </row>
    <row r="777" spans="1:38" outlineLevel="2" x14ac:dyDescent="0.25">
      <c r="A777" s="45"/>
      <c r="B777" s="54"/>
      <c r="C777" s="47">
        <f t="shared" si="162"/>
        <v>3</v>
      </c>
      <c r="D777" s="73"/>
      <c r="E777" s="70"/>
      <c r="F777" s="70" t="s">
        <v>1650</v>
      </c>
      <c r="G777" s="73"/>
      <c r="H777" s="76" t="s">
        <v>2268</v>
      </c>
      <c r="I777" s="96" t="s">
        <v>573</v>
      </c>
      <c r="J777" s="96"/>
      <c r="K777" s="76"/>
      <c r="L777" s="76"/>
      <c r="M777" s="76"/>
      <c r="N777" s="76"/>
      <c r="O777" s="76"/>
      <c r="P777" s="76"/>
      <c r="Q777" s="76"/>
      <c r="R777" s="76"/>
      <c r="S777" s="76"/>
      <c r="T777" s="76"/>
      <c r="U777" s="97">
        <v>-1.1100000000000001E-3</v>
      </c>
      <c r="V777" s="263">
        <f t="shared" ref="V777:W778" si="177">U777</f>
        <v>-1.1100000000000001E-3</v>
      </c>
      <c r="W777" s="263">
        <f t="shared" si="177"/>
        <v>-1.1100000000000001E-3</v>
      </c>
      <c r="X777" s="263">
        <f t="shared" ref="X777:X779" si="178">Y777</f>
        <v>-1.5499999999999999E-3</v>
      </c>
      <c r="Y777" s="97">
        <v>-1.5499999999999999E-3</v>
      </c>
      <c r="Z777" s="263">
        <f t="shared" ref="Z777:Z779" si="179">Y777</f>
        <v>-1.5499999999999999E-3</v>
      </c>
      <c r="AA777" s="263">
        <f t="shared" ref="AA777:AA779" si="180">Z777</f>
        <v>-1.5499999999999999E-3</v>
      </c>
      <c r="AB777" s="263">
        <f t="shared" ref="AB777:AB779" si="181">AA777</f>
        <v>-1.5499999999999999E-3</v>
      </c>
      <c r="AC777" s="76"/>
      <c r="AD777" s="97" t="s">
        <v>2859</v>
      </c>
      <c r="AE777" s="76"/>
      <c r="AF777" s="76">
        <v>1</v>
      </c>
      <c r="AG777" s="76">
        <v>1</v>
      </c>
      <c r="AH777" s="73"/>
      <c r="AI777" s="57"/>
      <c r="AJ777" s="45"/>
      <c r="AK777" s="45"/>
      <c r="AL777" s="45"/>
    </row>
    <row r="778" spans="1:38" outlineLevel="2" x14ac:dyDescent="0.25">
      <c r="A778" s="45"/>
      <c r="B778" s="54"/>
      <c r="C778" s="47">
        <f t="shared" si="162"/>
        <v>3</v>
      </c>
      <c r="D778" s="73"/>
      <c r="E778" s="70"/>
      <c r="F778" s="70" t="s">
        <v>1651</v>
      </c>
      <c r="G778" s="73"/>
      <c r="H778" s="76" t="s">
        <v>2269</v>
      </c>
      <c r="I778" s="96" t="s">
        <v>573</v>
      </c>
      <c r="J778" s="96"/>
      <c r="K778" s="76"/>
      <c r="L778" s="76"/>
      <c r="M778" s="76"/>
      <c r="N778" s="76"/>
      <c r="O778" s="76"/>
      <c r="P778" s="76"/>
      <c r="Q778" s="76"/>
      <c r="R778" s="76"/>
      <c r="S778" s="76"/>
      <c r="T778" s="76"/>
      <c r="U778" s="97">
        <v>-1.5E-3</v>
      </c>
      <c r="V778" s="263">
        <f t="shared" ref="V778" si="182">U778</f>
        <v>-1.5E-3</v>
      </c>
      <c r="W778" s="263">
        <f t="shared" si="177"/>
        <v>-1.5E-3</v>
      </c>
      <c r="X778" s="263">
        <f t="shared" si="178"/>
        <v>-2.1250000000000002E-3</v>
      </c>
      <c r="Y778" s="97">
        <v>-2.1250000000000002E-3</v>
      </c>
      <c r="Z778" s="263">
        <f t="shared" si="179"/>
        <v>-2.1250000000000002E-3</v>
      </c>
      <c r="AA778" s="263">
        <f t="shared" si="180"/>
        <v>-2.1250000000000002E-3</v>
      </c>
      <c r="AB778" s="263">
        <f t="shared" si="181"/>
        <v>-2.1250000000000002E-3</v>
      </c>
      <c r="AC778" s="76"/>
      <c r="AD778" s="97"/>
      <c r="AE778" s="76"/>
      <c r="AF778" s="76">
        <v>1</v>
      </c>
      <c r="AG778" s="76">
        <v>1</v>
      </c>
      <c r="AH778" s="73"/>
      <c r="AI778" s="57"/>
      <c r="AJ778" s="45"/>
      <c r="AK778" s="45"/>
      <c r="AL778" s="45"/>
    </row>
    <row r="779" spans="1:38" outlineLevel="2" x14ac:dyDescent="0.25">
      <c r="A779" s="45"/>
      <c r="B779" s="54"/>
      <c r="C779" s="47">
        <f t="shared" ref="C779:C783" si="183">INT($C$29)+3</f>
        <v>4</v>
      </c>
      <c r="D779" s="73"/>
      <c r="E779" s="70"/>
      <c r="F779" s="70" t="s">
        <v>1652</v>
      </c>
      <c r="G779" s="73"/>
      <c r="H779" s="76" t="s">
        <v>2270</v>
      </c>
      <c r="I779" s="96" t="s">
        <v>573</v>
      </c>
      <c r="J779" s="96"/>
      <c r="K779" s="76"/>
      <c r="L779" s="76"/>
      <c r="M779" s="76"/>
      <c r="N779" s="76"/>
      <c r="O779" s="76"/>
      <c r="P779" s="76"/>
      <c r="Q779" s="76"/>
      <c r="R779" s="76"/>
      <c r="S779" s="76"/>
      <c r="T779" s="76"/>
      <c r="U779" s="97">
        <v>-6.8459999999999997E-3</v>
      </c>
      <c r="V779" s="263">
        <f t="shared" ref="V779" si="184">U779</f>
        <v>-6.8459999999999997E-3</v>
      </c>
      <c r="W779" s="263">
        <f t="shared" ref="W779" si="185">V779</f>
        <v>-6.8459999999999997E-3</v>
      </c>
      <c r="X779" s="263">
        <f t="shared" si="178"/>
        <v>-8.0300000000000007E-3</v>
      </c>
      <c r="Y779" s="97">
        <v>-8.0300000000000007E-3</v>
      </c>
      <c r="Z779" s="263">
        <f t="shared" si="179"/>
        <v>-8.0300000000000007E-3</v>
      </c>
      <c r="AA779" s="263">
        <f t="shared" si="180"/>
        <v>-8.0300000000000007E-3</v>
      </c>
      <c r="AB779" s="263">
        <f t="shared" si="181"/>
        <v>-8.0300000000000007E-3</v>
      </c>
      <c r="AC779" s="76"/>
      <c r="AD779" s="76"/>
      <c r="AE779" s="76"/>
      <c r="AF779" s="76">
        <v>1</v>
      </c>
      <c r="AG779" s="76">
        <v>1</v>
      </c>
      <c r="AH779" s="73"/>
      <c r="AI779" s="57"/>
      <c r="AJ779" s="45"/>
      <c r="AK779" s="45"/>
      <c r="AL779" s="45"/>
    </row>
    <row r="780" spans="1:38" outlineLevel="3" x14ac:dyDescent="0.25">
      <c r="A780" s="45"/>
      <c r="B780" s="54"/>
      <c r="C780" s="47">
        <f t="shared" si="183"/>
        <v>4</v>
      </c>
      <c r="D780" s="73"/>
      <c r="E780" s="70" t="s">
        <v>1657</v>
      </c>
      <c r="F780" s="70" t="s">
        <v>1653</v>
      </c>
      <c r="G780" s="73"/>
      <c r="H780" s="76" t="s">
        <v>1659</v>
      </c>
      <c r="I780" s="96" t="s">
        <v>573</v>
      </c>
      <c r="J780" s="96"/>
      <c r="K780" s="76"/>
      <c r="L780" s="76"/>
      <c r="M780" s="76"/>
      <c r="N780" s="76"/>
      <c r="O780" s="76"/>
      <c r="P780" s="76"/>
      <c r="Q780" s="76"/>
      <c r="R780" s="76"/>
      <c r="S780" s="76"/>
      <c r="T780" s="76"/>
      <c r="U780" s="76">
        <v>-100</v>
      </c>
      <c r="V780" s="76">
        <v>-100</v>
      </c>
      <c r="W780" s="76">
        <v>-100</v>
      </c>
      <c r="X780" s="76">
        <v>-100</v>
      </c>
      <c r="Y780" s="76">
        <v>-100</v>
      </c>
      <c r="Z780" s="76">
        <v>-100</v>
      </c>
      <c r="AA780" s="76">
        <v>-100</v>
      </c>
      <c r="AB780" s="76">
        <v>-100</v>
      </c>
      <c r="AC780" s="76"/>
      <c r="AD780" s="274" t="s">
        <v>1614</v>
      </c>
      <c r="AE780" s="76"/>
      <c r="AF780" s="76">
        <v>1</v>
      </c>
      <c r="AG780" s="76">
        <v>1</v>
      </c>
      <c r="AH780" s="73"/>
      <c r="AI780" s="57"/>
      <c r="AJ780" s="45"/>
      <c r="AK780" s="45"/>
      <c r="AL780" s="45"/>
    </row>
    <row r="781" spans="1:38" outlineLevel="3" x14ac:dyDescent="0.25">
      <c r="A781" s="45"/>
      <c r="B781" s="54"/>
      <c r="C781" s="47">
        <f t="shared" si="183"/>
        <v>4</v>
      </c>
      <c r="D781" s="73"/>
      <c r="E781" s="70"/>
      <c r="F781" s="70" t="s">
        <v>1654</v>
      </c>
      <c r="G781" s="73"/>
      <c r="H781" s="76" t="s">
        <v>1578</v>
      </c>
      <c r="I781" s="96" t="s">
        <v>573</v>
      </c>
      <c r="J781" s="96"/>
      <c r="K781" s="76"/>
      <c r="L781" s="76"/>
      <c r="M781" s="76"/>
      <c r="N781" s="76"/>
      <c r="O781" s="76"/>
      <c r="P781" s="76"/>
      <c r="Q781" s="76"/>
      <c r="R781" s="76"/>
      <c r="S781" s="76"/>
      <c r="T781" s="76"/>
      <c r="U781" s="97">
        <v>0</v>
      </c>
      <c r="V781" s="97">
        <v>0</v>
      </c>
      <c r="W781" s="97">
        <v>0</v>
      </c>
      <c r="X781" s="97">
        <v>0</v>
      </c>
      <c r="Y781" s="97">
        <v>0</v>
      </c>
      <c r="Z781" s="97">
        <v>0</v>
      </c>
      <c r="AA781" s="97">
        <v>0</v>
      </c>
      <c r="AB781" s="97">
        <v>0</v>
      </c>
      <c r="AC781" s="76"/>
      <c r="AD781" s="97" t="s">
        <v>1098</v>
      </c>
      <c r="AE781" s="76"/>
      <c r="AF781" s="97">
        <v>1</v>
      </c>
      <c r="AG781" s="97">
        <v>1</v>
      </c>
      <c r="AH781" s="73"/>
      <c r="AI781" s="57"/>
      <c r="AJ781" s="45"/>
      <c r="AK781" s="45"/>
      <c r="AL781" s="45"/>
    </row>
    <row r="782" spans="1:38" outlineLevel="3" x14ac:dyDescent="0.25">
      <c r="A782" s="45"/>
      <c r="B782" s="54"/>
      <c r="C782" s="47">
        <f t="shared" si="183"/>
        <v>4</v>
      </c>
      <c r="D782" s="73"/>
      <c r="E782" s="70"/>
      <c r="F782" s="70" t="s">
        <v>1655</v>
      </c>
      <c r="G782" s="73"/>
      <c r="H782" s="76" t="s">
        <v>1580</v>
      </c>
      <c r="I782" s="96" t="s">
        <v>573</v>
      </c>
      <c r="J782" s="96"/>
      <c r="K782" s="76"/>
      <c r="L782" s="76"/>
      <c r="M782" s="76"/>
      <c r="N782" s="76"/>
      <c r="O782" s="76"/>
      <c r="P782" s="76"/>
      <c r="Q782" s="76"/>
      <c r="R782" s="76"/>
      <c r="S782" s="76"/>
      <c r="T782" s="76"/>
      <c r="U782" s="97">
        <v>1.1000000000000001</v>
      </c>
      <c r="V782" s="97">
        <v>1.1000000000000001</v>
      </c>
      <c r="W782" s="97">
        <v>1.1000000000000001</v>
      </c>
      <c r="X782" s="97">
        <v>0.82</v>
      </c>
      <c r="Y782" s="97">
        <v>0.82</v>
      </c>
      <c r="Z782" s="97">
        <v>0.82</v>
      </c>
      <c r="AA782" s="97">
        <v>0.82</v>
      </c>
      <c r="AB782" s="97">
        <v>0.82</v>
      </c>
      <c r="AC782" s="76"/>
      <c r="AD782" s="97" t="s">
        <v>1098</v>
      </c>
      <c r="AE782" s="76"/>
      <c r="AF782" s="97">
        <v>1</v>
      </c>
      <c r="AG782" s="97">
        <v>1</v>
      </c>
      <c r="AH782" s="73"/>
      <c r="AI782" s="57"/>
      <c r="AJ782" s="45"/>
      <c r="AK782" s="45"/>
      <c r="AL782" s="45"/>
    </row>
    <row r="783" spans="1:38" outlineLevel="3" x14ac:dyDescent="0.25">
      <c r="A783" s="45"/>
      <c r="B783" s="54"/>
      <c r="C783" s="47">
        <f t="shared" si="183"/>
        <v>4</v>
      </c>
      <c r="D783" s="73"/>
      <c r="E783" s="70"/>
      <c r="F783" s="70" t="s">
        <v>1656</v>
      </c>
      <c r="G783" s="73"/>
      <c r="H783" s="76" t="s">
        <v>1582</v>
      </c>
      <c r="I783" s="96" t="s">
        <v>573</v>
      </c>
      <c r="J783" s="96"/>
      <c r="K783" s="76"/>
      <c r="L783" s="76"/>
      <c r="M783" s="76"/>
      <c r="N783" s="76"/>
      <c r="O783" s="76"/>
      <c r="P783" s="76"/>
      <c r="Q783" s="76"/>
      <c r="R783" s="76"/>
      <c r="S783" s="76"/>
      <c r="T783" s="76"/>
      <c r="U783" s="97">
        <f t="shared" ref="U783:X783" si="186">U782+($Y770-$Y771)</f>
        <v>1.1000000000000001</v>
      </c>
      <c r="V783" s="97">
        <f t="shared" si="186"/>
        <v>1.1000000000000001</v>
      </c>
      <c r="W783" s="97">
        <f t="shared" si="186"/>
        <v>1.1000000000000001</v>
      </c>
      <c r="X783" s="97">
        <f t="shared" si="186"/>
        <v>0.82</v>
      </c>
      <c r="Y783" s="97">
        <f>Y782+($Y770-$Y771)</f>
        <v>0.82</v>
      </c>
      <c r="Z783" s="97">
        <f t="shared" ref="Z783:AB783" si="187">Z782+($Y770-$Y771)</f>
        <v>0.82</v>
      </c>
      <c r="AA783" s="97">
        <f t="shared" si="187"/>
        <v>0.82</v>
      </c>
      <c r="AB783" s="97">
        <f t="shared" si="187"/>
        <v>0.82</v>
      </c>
      <c r="AC783" s="76"/>
      <c r="AD783" s="97" t="s">
        <v>2842</v>
      </c>
      <c r="AE783" s="76"/>
      <c r="AF783" s="97">
        <v>1</v>
      </c>
      <c r="AG783" s="97">
        <v>1</v>
      </c>
      <c r="AH783" s="73"/>
      <c r="AI783" s="57"/>
      <c r="AJ783" s="45"/>
      <c r="AK783" s="45"/>
      <c r="AL783" s="45"/>
    </row>
    <row r="784" spans="1:38" outlineLevel="2" x14ac:dyDescent="0.25">
      <c r="A784" s="45"/>
      <c r="B784" s="54"/>
      <c r="C784" s="47">
        <f>INT($C$29)+2</f>
        <v>3</v>
      </c>
      <c r="D784" s="73"/>
      <c r="E784" s="70"/>
      <c r="F784" s="70" t="s">
        <v>1658</v>
      </c>
      <c r="G784" s="73"/>
      <c r="H784" s="76" t="s">
        <v>1576</v>
      </c>
      <c r="I784" s="96" t="s">
        <v>573</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outlineLevel="2" x14ac:dyDescent="0.25">
      <c r="A785" s="45"/>
      <c r="B785" s="54"/>
      <c r="C785" s="47">
        <f>INT($C$29)+2</f>
        <v>3</v>
      </c>
      <c r="D785" s="73"/>
      <c r="E785" s="70"/>
      <c r="F785" s="70" t="s">
        <v>1660</v>
      </c>
      <c r="G785" s="73"/>
      <c r="H785" s="76" t="s">
        <v>1578</v>
      </c>
      <c r="I785" s="96" t="s">
        <v>573</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outlineLevel="2" x14ac:dyDescent="0.25">
      <c r="A786" s="45"/>
      <c r="B786" s="54"/>
      <c r="C786" s="47">
        <f>INT($C$29)+2</f>
        <v>3</v>
      </c>
      <c r="D786" s="73"/>
      <c r="E786" s="70"/>
      <c r="F786" s="70" t="s">
        <v>1661</v>
      </c>
      <c r="G786" s="73"/>
      <c r="H786" s="76" t="s">
        <v>1580</v>
      </c>
      <c r="I786" s="96" t="s">
        <v>573</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outlineLevel="2" x14ac:dyDescent="0.25">
      <c r="A787" s="45"/>
      <c r="B787" s="54"/>
      <c r="C787" s="47">
        <f>INT($C$29)+2</f>
        <v>3</v>
      </c>
      <c r="D787" s="73"/>
      <c r="E787" s="70"/>
      <c r="F787" s="70" t="s">
        <v>1662</v>
      </c>
      <c r="G787" s="73"/>
      <c r="H787" s="76" t="s">
        <v>1582</v>
      </c>
      <c r="I787" s="96" t="s">
        <v>573</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3" x14ac:dyDescent="0.25">
      <c r="A788" s="45"/>
      <c r="B788" s="54"/>
      <c r="C788" s="47">
        <f t="shared" ref="C788:C795" si="188">INT($C$29)+3</f>
        <v>4</v>
      </c>
      <c r="D788" s="73"/>
      <c r="E788" s="70"/>
      <c r="F788" s="70" t="s">
        <v>1663</v>
      </c>
      <c r="G788" s="73"/>
      <c r="H788" s="76" t="s">
        <v>1664</v>
      </c>
      <c r="I788" s="96" t="s">
        <v>573</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outlineLevel="3" x14ac:dyDescent="0.25">
      <c r="A789" s="45"/>
      <c r="B789" s="54"/>
      <c r="C789" s="47">
        <f t="shared" si="188"/>
        <v>4</v>
      </c>
      <c r="D789" s="73"/>
      <c r="E789" s="70"/>
      <c r="F789" s="70" t="s">
        <v>1665</v>
      </c>
      <c r="G789" s="73"/>
      <c r="H789" s="76" t="s">
        <v>1578</v>
      </c>
      <c r="I789" s="96" t="s">
        <v>573</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outlineLevel="3" x14ac:dyDescent="0.25">
      <c r="A790" s="45"/>
      <c r="B790" s="54"/>
      <c r="C790" s="47">
        <f t="shared" si="188"/>
        <v>4</v>
      </c>
      <c r="D790" s="73"/>
      <c r="E790" s="70"/>
      <c r="F790" s="70" t="s">
        <v>1666</v>
      </c>
      <c r="G790" s="73"/>
      <c r="H790" s="76" t="s">
        <v>1580</v>
      </c>
      <c r="I790" s="96" t="s">
        <v>573</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outlineLevel="3" x14ac:dyDescent="0.25">
      <c r="A791" s="45"/>
      <c r="B791" s="54"/>
      <c r="C791" s="47">
        <f t="shared" si="188"/>
        <v>4</v>
      </c>
      <c r="D791" s="73"/>
      <c r="E791" s="70"/>
      <c r="F791" s="70" t="s">
        <v>1667</v>
      </c>
      <c r="G791" s="73"/>
      <c r="H791" s="76" t="s">
        <v>1582</v>
      </c>
      <c r="I791" s="96" t="s">
        <v>573</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outlineLevel="3" x14ac:dyDescent="0.25">
      <c r="A792" s="45"/>
      <c r="B792" s="54"/>
      <c r="C792" s="47">
        <f t="shared" si="188"/>
        <v>4</v>
      </c>
      <c r="D792" s="73"/>
      <c r="E792" s="70"/>
      <c r="F792" s="70" t="s">
        <v>1668</v>
      </c>
      <c r="G792" s="73"/>
      <c r="H792" s="76" t="s">
        <v>1669</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outlineLevel="3" x14ac:dyDescent="0.25">
      <c r="A793" s="45"/>
      <c r="B793" s="54"/>
      <c r="C793" s="47">
        <f t="shared" si="188"/>
        <v>4</v>
      </c>
      <c r="D793" s="73"/>
      <c r="E793" s="70"/>
      <c r="F793" s="70" t="s">
        <v>1670</v>
      </c>
      <c r="G793" s="73"/>
      <c r="H793" s="76" t="s">
        <v>1578</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outlineLevel="3" x14ac:dyDescent="0.25">
      <c r="A794" s="45"/>
      <c r="B794" s="54"/>
      <c r="C794" s="47">
        <f t="shared" si="188"/>
        <v>4</v>
      </c>
      <c r="D794" s="73"/>
      <c r="E794" s="70"/>
      <c r="F794" s="70" t="s">
        <v>1671</v>
      </c>
      <c r="G794" s="73"/>
      <c r="H794" s="76" t="s">
        <v>1580</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3" x14ac:dyDescent="0.25">
      <c r="A795" s="45"/>
      <c r="B795" s="54"/>
      <c r="C795" s="47">
        <f t="shared" si="188"/>
        <v>4</v>
      </c>
      <c r="D795" s="73"/>
      <c r="E795" s="70"/>
      <c r="F795" s="70" t="s">
        <v>1672</v>
      </c>
      <c r="G795" s="73"/>
      <c r="H795" s="76" t="s">
        <v>1582</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outlineLevel="2" x14ac:dyDescent="0.25">
      <c r="A796" s="45"/>
      <c r="B796" s="54"/>
      <c r="C796" s="47">
        <f t="shared" ref="C796:C843" si="189">INT($C$29)+2</f>
        <v>3</v>
      </c>
      <c r="D796" s="73"/>
      <c r="E796" s="70" t="s">
        <v>860</v>
      </c>
      <c r="F796" s="70" t="s">
        <v>1673</v>
      </c>
      <c r="G796" s="73"/>
      <c r="H796" s="76" t="s">
        <v>1674</v>
      </c>
      <c r="I796" s="96" t="s">
        <v>573</v>
      </c>
      <c r="J796" s="96"/>
      <c r="K796" s="76"/>
      <c r="L796" s="76"/>
      <c r="M796" s="76"/>
      <c r="N796" s="76"/>
      <c r="O796" s="76"/>
      <c r="P796" s="76"/>
      <c r="Q796" s="76"/>
      <c r="R796" s="76"/>
      <c r="S796" s="76"/>
      <c r="T796" s="76"/>
      <c r="U796" s="76">
        <v>0</v>
      </c>
      <c r="V796" s="76">
        <v>0</v>
      </c>
      <c r="W796" s="76">
        <v>0</v>
      </c>
      <c r="X796" s="76">
        <v>0</v>
      </c>
      <c r="Y796" s="76">
        <v>0</v>
      </c>
      <c r="Z796" s="76">
        <v>0</v>
      </c>
      <c r="AA796" s="76">
        <v>0</v>
      </c>
      <c r="AB796" s="76">
        <v>0</v>
      </c>
      <c r="AC796" s="76"/>
      <c r="AD796" s="274"/>
      <c r="AE796" s="76"/>
      <c r="AF796" s="76">
        <v>1</v>
      </c>
      <c r="AG796" s="76">
        <v>1</v>
      </c>
      <c r="AH796" s="73"/>
      <c r="AI796" s="57"/>
      <c r="AJ796" s="45"/>
      <c r="AK796" s="45"/>
      <c r="AL796" s="45"/>
    </row>
    <row r="797" spans="1:38" outlineLevel="2" x14ac:dyDescent="0.25">
      <c r="A797" s="45"/>
      <c r="B797" s="54"/>
      <c r="C797" s="47">
        <f t="shared" si="189"/>
        <v>3</v>
      </c>
      <c r="D797" s="73"/>
      <c r="E797" s="70"/>
      <c r="F797" s="70" t="s">
        <v>1675</v>
      </c>
      <c r="G797" s="73"/>
      <c r="H797" s="76" t="s">
        <v>1676</v>
      </c>
      <c r="I797" s="96" t="s">
        <v>573</v>
      </c>
      <c r="J797" s="96"/>
      <c r="K797" s="97">
        <v>1.5</v>
      </c>
      <c r="L797" s="97">
        <v>1.5</v>
      </c>
      <c r="M797" s="97">
        <v>1</v>
      </c>
      <c r="N797" s="97">
        <v>1</v>
      </c>
      <c r="O797" s="97">
        <v>1</v>
      </c>
      <c r="P797" s="97">
        <v>1</v>
      </c>
      <c r="Q797" s="76"/>
      <c r="R797" s="76" t="s">
        <v>622</v>
      </c>
      <c r="S797" s="76" t="s">
        <v>622</v>
      </c>
      <c r="T797" s="76"/>
      <c r="U797" s="261">
        <f t="shared" ref="U797:AB799" si="190">INDEX($K797:$Q797,1,U$43)</f>
        <v>1.5</v>
      </c>
      <c r="V797" s="261">
        <f t="shared" si="190"/>
        <v>1.5</v>
      </c>
      <c r="W797" s="261">
        <f t="shared" si="190"/>
        <v>1.5</v>
      </c>
      <c r="X797" s="261">
        <f t="shared" si="190"/>
        <v>1.5</v>
      </c>
      <c r="Y797" s="261">
        <f t="shared" si="190"/>
        <v>1.5</v>
      </c>
      <c r="Z797" s="261">
        <f t="shared" si="190"/>
        <v>1.5</v>
      </c>
      <c r="AA797" s="261">
        <f t="shared" si="190"/>
        <v>1.5</v>
      </c>
      <c r="AB797" s="261">
        <f t="shared" si="190"/>
        <v>1.5</v>
      </c>
      <c r="AC797" s="76"/>
      <c r="AD797" s="76"/>
      <c r="AE797" s="76"/>
      <c r="AF797" s="97">
        <v>1</v>
      </c>
      <c r="AG797" s="97">
        <v>1</v>
      </c>
      <c r="AH797" s="73"/>
      <c r="AI797" s="57"/>
      <c r="AJ797" s="45"/>
      <c r="AK797" s="45"/>
      <c r="AL797" s="45"/>
    </row>
    <row r="798" spans="1:38" outlineLevel="2" x14ac:dyDescent="0.25">
      <c r="A798" s="45"/>
      <c r="B798" s="54"/>
      <c r="C798" s="47">
        <f t="shared" si="189"/>
        <v>3</v>
      </c>
      <c r="D798" s="73"/>
      <c r="E798" s="70"/>
      <c r="F798" s="70" t="s">
        <v>1677</v>
      </c>
      <c r="G798" s="73"/>
      <c r="H798" s="76" t="s">
        <v>1678</v>
      </c>
      <c r="I798" s="96" t="s">
        <v>573</v>
      </c>
      <c r="J798" s="96"/>
      <c r="K798" s="97">
        <v>1.75</v>
      </c>
      <c r="L798" s="97">
        <v>1.75</v>
      </c>
      <c r="M798" s="76"/>
      <c r="N798" s="76"/>
      <c r="O798" s="76"/>
      <c r="P798" s="76"/>
      <c r="Q798" s="76"/>
      <c r="R798" s="76" t="s">
        <v>622</v>
      </c>
      <c r="S798" s="76"/>
      <c r="T798" s="76"/>
      <c r="U798" s="261">
        <f t="shared" si="190"/>
        <v>1.75</v>
      </c>
      <c r="V798" s="261">
        <f t="shared" si="190"/>
        <v>1.75</v>
      </c>
      <c r="W798" s="261">
        <f t="shared" si="190"/>
        <v>1.75</v>
      </c>
      <c r="X798" s="261">
        <f t="shared" si="190"/>
        <v>1.75</v>
      </c>
      <c r="Y798" s="261">
        <f t="shared" si="190"/>
        <v>1.75</v>
      </c>
      <c r="Z798" s="261">
        <f t="shared" si="190"/>
        <v>1.75</v>
      </c>
      <c r="AA798" s="261">
        <f t="shared" si="190"/>
        <v>1.75</v>
      </c>
      <c r="AB798" s="261">
        <f t="shared" si="190"/>
        <v>1.75</v>
      </c>
      <c r="AC798" s="76"/>
      <c r="AD798" s="76"/>
      <c r="AE798" s="76"/>
      <c r="AF798" s="97">
        <v>1</v>
      </c>
      <c r="AG798" s="97">
        <v>1</v>
      </c>
      <c r="AH798" s="73"/>
      <c r="AI798" s="57"/>
      <c r="AJ798" s="45"/>
      <c r="AK798" s="45"/>
      <c r="AL798" s="45"/>
    </row>
    <row r="799" spans="1:38" outlineLevel="2" x14ac:dyDescent="0.25">
      <c r="A799" s="45"/>
      <c r="B799" s="54"/>
      <c r="C799" s="47">
        <f t="shared" si="189"/>
        <v>3</v>
      </c>
      <c r="D799" s="73"/>
      <c r="E799" s="70"/>
      <c r="F799" s="70" t="s">
        <v>1679</v>
      </c>
      <c r="G799" s="73"/>
      <c r="H799" s="76" t="s">
        <v>1680</v>
      </c>
      <c r="I799" s="96" t="s">
        <v>573</v>
      </c>
      <c r="J799" s="96"/>
      <c r="K799" s="97">
        <v>2</v>
      </c>
      <c r="L799" s="97">
        <v>2</v>
      </c>
      <c r="M799" s="76"/>
      <c r="N799" s="76"/>
      <c r="O799" s="76"/>
      <c r="P799" s="76"/>
      <c r="Q799" s="76"/>
      <c r="R799" s="76" t="s">
        <v>622</v>
      </c>
      <c r="S799" s="76"/>
      <c r="T799" s="76"/>
      <c r="U799" s="261">
        <f t="shared" si="190"/>
        <v>2</v>
      </c>
      <c r="V799" s="261">
        <f t="shared" si="190"/>
        <v>2</v>
      </c>
      <c r="W799" s="261">
        <f t="shared" si="190"/>
        <v>2</v>
      </c>
      <c r="X799" s="261">
        <f t="shared" si="190"/>
        <v>2</v>
      </c>
      <c r="Y799" s="261">
        <f t="shared" si="190"/>
        <v>2</v>
      </c>
      <c r="Z799" s="261">
        <f t="shared" si="190"/>
        <v>2</v>
      </c>
      <c r="AA799" s="261">
        <f t="shared" si="190"/>
        <v>2</v>
      </c>
      <c r="AB799" s="261">
        <f t="shared" si="190"/>
        <v>2</v>
      </c>
      <c r="AC799" s="76"/>
      <c r="AD799" s="76"/>
      <c r="AE799" s="76"/>
      <c r="AF799" s="97">
        <v>1</v>
      </c>
      <c r="AG799" s="97">
        <v>1</v>
      </c>
      <c r="AH799" s="73"/>
      <c r="AI799" s="57"/>
      <c r="AJ799" s="45"/>
      <c r="AK799" s="45"/>
      <c r="AL799" s="45"/>
    </row>
    <row r="800" spans="1:38" outlineLevel="2" x14ac:dyDescent="0.25">
      <c r="A800" s="45"/>
      <c r="B800" s="54"/>
      <c r="C800" s="47">
        <f t="shared" si="189"/>
        <v>3</v>
      </c>
      <c r="D800" s="73"/>
      <c r="E800" s="70" t="s">
        <v>863</v>
      </c>
      <c r="F800" s="70" t="s">
        <v>1681</v>
      </c>
      <c r="G800" s="73"/>
      <c r="H800" s="76" t="s">
        <v>1682</v>
      </c>
      <c r="I800" s="96" t="s">
        <v>573</v>
      </c>
      <c r="J800" s="96" t="s">
        <v>1257</v>
      </c>
      <c r="K800" s="76"/>
      <c r="L800" s="76"/>
      <c r="M800" s="76"/>
      <c r="N800" s="76"/>
      <c r="O800" s="76"/>
      <c r="P800" s="76"/>
      <c r="Q800" s="76"/>
      <c r="R800" s="76"/>
      <c r="S800" s="76"/>
      <c r="T800" s="76"/>
      <c r="U800" s="76">
        <v>0</v>
      </c>
      <c r="V800" s="76">
        <v>0</v>
      </c>
      <c r="W800" s="76">
        <v>0</v>
      </c>
      <c r="X800" s="76">
        <v>0</v>
      </c>
      <c r="Y800" s="76">
        <v>0</v>
      </c>
      <c r="Z800" s="76">
        <v>0</v>
      </c>
      <c r="AA800" s="76">
        <v>0</v>
      </c>
      <c r="AB800" s="76">
        <v>0</v>
      </c>
      <c r="AC800" s="76"/>
      <c r="AD800" s="76"/>
      <c r="AE800" s="76"/>
      <c r="AF800" s="76">
        <v>1</v>
      </c>
      <c r="AG800" s="76">
        <v>1</v>
      </c>
      <c r="AH800" s="73"/>
      <c r="AI800" s="57"/>
      <c r="AJ800" s="45"/>
      <c r="AK800" s="45"/>
      <c r="AL800" s="45"/>
    </row>
    <row r="801" spans="1:38" outlineLevel="2" x14ac:dyDescent="0.25">
      <c r="A801" s="45"/>
      <c r="B801" s="54"/>
      <c r="C801" s="47">
        <f t="shared" si="189"/>
        <v>3</v>
      </c>
      <c r="D801" s="73"/>
      <c r="E801" s="70"/>
      <c r="F801" s="70" t="s">
        <v>1683</v>
      </c>
      <c r="G801" s="73"/>
      <c r="H801" s="76" t="s">
        <v>1684</v>
      </c>
      <c r="I801" s="96" t="s">
        <v>120</v>
      </c>
      <c r="J801" s="96" t="s">
        <v>1257</v>
      </c>
      <c r="K801" s="97">
        <v>0.1</v>
      </c>
      <c r="L801" s="97">
        <v>0.1</v>
      </c>
      <c r="M801" s="97">
        <v>7.0000000000000007E-2</v>
      </c>
      <c r="N801" s="97">
        <v>7.0000000000000007E-2</v>
      </c>
      <c r="O801" s="97">
        <v>7.0000000000000007E-2</v>
      </c>
      <c r="P801" s="97">
        <v>7.0000000000000007E-2</v>
      </c>
      <c r="Q801" s="76"/>
      <c r="R801" s="76" t="s">
        <v>622</v>
      </c>
      <c r="S801" s="76" t="s">
        <v>622</v>
      </c>
      <c r="T801" s="76"/>
      <c r="U801" s="261">
        <f t="shared" ref="U801:AB803" si="191">INDEX($K801:$Q801,1,U$43)</f>
        <v>0.1</v>
      </c>
      <c r="V801" s="261">
        <f t="shared" si="191"/>
        <v>0.1</v>
      </c>
      <c r="W801" s="261">
        <f t="shared" si="191"/>
        <v>0.1</v>
      </c>
      <c r="X801" s="261">
        <f t="shared" si="191"/>
        <v>0.1</v>
      </c>
      <c r="Y801" s="261">
        <f t="shared" si="191"/>
        <v>0.1</v>
      </c>
      <c r="Z801" s="261">
        <f t="shared" si="191"/>
        <v>0.1</v>
      </c>
      <c r="AA801" s="261">
        <f t="shared" si="191"/>
        <v>0.1</v>
      </c>
      <c r="AB801" s="261">
        <f t="shared" si="191"/>
        <v>0.1</v>
      </c>
      <c r="AC801" s="76"/>
      <c r="AD801" s="76"/>
      <c r="AE801" s="76"/>
      <c r="AF801" s="97">
        <v>1</v>
      </c>
      <c r="AG801" s="97">
        <v>1</v>
      </c>
      <c r="AH801" s="73"/>
      <c r="AI801" s="57"/>
      <c r="AJ801" s="45"/>
      <c r="AK801" s="45"/>
      <c r="AL801" s="45"/>
    </row>
    <row r="802" spans="1:38" outlineLevel="2" x14ac:dyDescent="0.25">
      <c r="A802" s="45"/>
      <c r="B802" s="54"/>
      <c r="C802" s="47">
        <f t="shared" si="189"/>
        <v>3</v>
      </c>
      <c r="D802" s="73"/>
      <c r="E802" s="70"/>
      <c r="F802" s="70" t="s">
        <v>1685</v>
      </c>
      <c r="G802" s="73"/>
      <c r="H802" s="76" t="s">
        <v>1686</v>
      </c>
      <c r="I802" s="96" t="s">
        <v>120</v>
      </c>
      <c r="J802" s="96" t="s">
        <v>1257</v>
      </c>
      <c r="K802" s="97">
        <v>8.5000000000000006E-2</v>
      </c>
      <c r="L802" s="97">
        <v>8.5000000000000006E-2</v>
      </c>
      <c r="M802" s="76"/>
      <c r="N802" s="76"/>
      <c r="O802" s="76"/>
      <c r="P802" s="76"/>
      <c r="Q802" s="76"/>
      <c r="R802" s="76" t="s">
        <v>622</v>
      </c>
      <c r="S802" s="76"/>
      <c r="T802" s="76"/>
      <c r="U802" s="261">
        <f t="shared" si="191"/>
        <v>8.5000000000000006E-2</v>
      </c>
      <c r="V802" s="261">
        <f t="shared" si="191"/>
        <v>8.5000000000000006E-2</v>
      </c>
      <c r="W802" s="261">
        <f t="shared" si="191"/>
        <v>8.5000000000000006E-2</v>
      </c>
      <c r="X802" s="261">
        <f t="shared" si="191"/>
        <v>8.5000000000000006E-2</v>
      </c>
      <c r="Y802" s="261">
        <f t="shared" si="191"/>
        <v>8.5000000000000006E-2</v>
      </c>
      <c r="Z802" s="261">
        <f t="shared" si="191"/>
        <v>8.5000000000000006E-2</v>
      </c>
      <c r="AA802" s="261">
        <f t="shared" si="191"/>
        <v>8.5000000000000006E-2</v>
      </c>
      <c r="AB802" s="261">
        <f t="shared" si="191"/>
        <v>8.5000000000000006E-2</v>
      </c>
      <c r="AC802" s="76"/>
      <c r="AD802" s="76"/>
      <c r="AE802" s="76"/>
      <c r="AF802" s="97">
        <v>1</v>
      </c>
      <c r="AG802" s="97">
        <v>1</v>
      </c>
      <c r="AH802" s="73"/>
      <c r="AI802" s="57"/>
      <c r="AJ802" s="45"/>
      <c r="AK802" s="45"/>
      <c r="AL802" s="45"/>
    </row>
    <row r="803" spans="1:38" outlineLevel="2" x14ac:dyDescent="0.25">
      <c r="A803" s="45"/>
      <c r="B803" s="54"/>
      <c r="C803" s="47">
        <f t="shared" si="189"/>
        <v>3</v>
      </c>
      <c r="D803" s="73"/>
      <c r="E803" s="70"/>
      <c r="F803" s="70" t="s">
        <v>1687</v>
      </c>
      <c r="G803" s="73"/>
      <c r="H803" s="76" t="s">
        <v>1688</v>
      </c>
      <c r="I803" s="96" t="s">
        <v>120</v>
      </c>
      <c r="J803" s="96" t="s">
        <v>1257</v>
      </c>
      <c r="K803" s="97">
        <v>7.0000000000000007E-2</v>
      </c>
      <c r="L803" s="97">
        <v>7.0000000000000007E-2</v>
      </c>
      <c r="M803" s="76"/>
      <c r="N803" s="76"/>
      <c r="O803" s="76"/>
      <c r="P803" s="76"/>
      <c r="Q803" s="76"/>
      <c r="R803" s="76" t="s">
        <v>622</v>
      </c>
      <c r="S803" s="76"/>
      <c r="T803" s="76"/>
      <c r="U803" s="261">
        <f t="shared" si="191"/>
        <v>7.0000000000000007E-2</v>
      </c>
      <c r="V803" s="261">
        <f t="shared" si="191"/>
        <v>7.0000000000000007E-2</v>
      </c>
      <c r="W803" s="261">
        <f t="shared" si="191"/>
        <v>7.0000000000000007E-2</v>
      </c>
      <c r="X803" s="261">
        <f t="shared" si="191"/>
        <v>7.0000000000000007E-2</v>
      </c>
      <c r="Y803" s="261">
        <f t="shared" si="191"/>
        <v>7.0000000000000007E-2</v>
      </c>
      <c r="Z803" s="261">
        <f t="shared" si="191"/>
        <v>7.0000000000000007E-2</v>
      </c>
      <c r="AA803" s="261">
        <f t="shared" si="191"/>
        <v>7.0000000000000007E-2</v>
      </c>
      <c r="AB803" s="261">
        <f t="shared" si="191"/>
        <v>7.0000000000000007E-2</v>
      </c>
      <c r="AC803" s="76"/>
      <c r="AD803" s="76"/>
      <c r="AE803" s="76"/>
      <c r="AF803" s="97">
        <v>1</v>
      </c>
      <c r="AG803" s="97">
        <v>1</v>
      </c>
      <c r="AH803" s="73"/>
      <c r="AI803" s="57"/>
      <c r="AJ803" s="45"/>
      <c r="AK803" s="45"/>
      <c r="AL803" s="45"/>
    </row>
    <row r="804" spans="1:38" outlineLevel="2" x14ac:dyDescent="0.25">
      <c r="A804" s="45"/>
      <c r="B804" s="54"/>
      <c r="C804" s="47">
        <f t="shared" si="189"/>
        <v>3</v>
      </c>
      <c r="D804" s="73"/>
      <c r="E804" s="70"/>
      <c r="F804" s="70" t="s">
        <v>1689</v>
      </c>
      <c r="G804" s="73"/>
      <c r="H804" s="76" t="s">
        <v>1690</v>
      </c>
      <c r="I804" s="96" t="s">
        <v>573</v>
      </c>
      <c r="J804" s="96" t="s">
        <v>1229</v>
      </c>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76"/>
      <c r="AE804" s="76"/>
      <c r="AF804" s="76">
        <v>1</v>
      </c>
      <c r="AG804" s="76">
        <v>1</v>
      </c>
      <c r="AH804" s="73"/>
      <c r="AI804" s="57"/>
      <c r="AJ804" s="45"/>
      <c r="AK804" s="45"/>
      <c r="AL804" s="45"/>
    </row>
    <row r="805" spans="1:38" outlineLevel="2" x14ac:dyDescent="0.25">
      <c r="A805" s="45"/>
      <c r="B805" s="54"/>
      <c r="C805" s="47">
        <f t="shared" si="189"/>
        <v>3</v>
      </c>
      <c r="D805" s="73"/>
      <c r="E805" s="70"/>
      <c r="F805" s="70" t="s">
        <v>1691</v>
      </c>
      <c r="G805" s="73"/>
      <c r="H805" s="76" t="s">
        <v>1692</v>
      </c>
      <c r="I805" s="96" t="s">
        <v>768</v>
      </c>
      <c r="J805" s="96" t="s">
        <v>1229</v>
      </c>
      <c r="K805" s="76"/>
      <c r="L805" s="76"/>
      <c r="M805" s="76"/>
      <c r="N805" s="76"/>
      <c r="O805" s="76"/>
      <c r="P805" s="76"/>
      <c r="Q805" s="76"/>
      <c r="R805" s="76"/>
      <c r="S805" s="76"/>
      <c r="T805" s="76"/>
      <c r="U805" s="97">
        <v>0</v>
      </c>
      <c r="V805" s="263">
        <f t="shared" ref="V805:AB807" si="192">U805</f>
        <v>0</v>
      </c>
      <c r="W805" s="263">
        <f t="shared" si="192"/>
        <v>0</v>
      </c>
      <c r="X805" s="263">
        <f t="shared" si="192"/>
        <v>0</v>
      </c>
      <c r="Y805" s="97">
        <v>0</v>
      </c>
      <c r="Z805" s="263">
        <f t="shared" si="192"/>
        <v>0</v>
      </c>
      <c r="AA805" s="263">
        <f t="shared" si="192"/>
        <v>0</v>
      </c>
      <c r="AB805" s="263">
        <f t="shared" si="192"/>
        <v>0</v>
      </c>
      <c r="AC805" s="76"/>
      <c r="AD805" s="97" t="s">
        <v>2272</v>
      </c>
      <c r="AE805" s="76"/>
      <c r="AF805" s="97">
        <v>1</v>
      </c>
      <c r="AG805" s="97">
        <v>1</v>
      </c>
      <c r="AH805" s="73"/>
      <c r="AI805" s="57"/>
      <c r="AJ805" s="45"/>
      <c r="AK805" s="45"/>
      <c r="AL805" s="45"/>
    </row>
    <row r="806" spans="1:38" outlineLevel="2" x14ac:dyDescent="0.25">
      <c r="A806" s="45"/>
      <c r="B806" s="54"/>
      <c r="C806" s="47">
        <f t="shared" si="189"/>
        <v>3</v>
      </c>
      <c r="D806" s="73"/>
      <c r="E806" s="70"/>
      <c r="F806" s="70" t="s">
        <v>1693</v>
      </c>
      <c r="G806" s="73"/>
      <c r="H806" s="76" t="s">
        <v>1694</v>
      </c>
      <c r="I806" s="96" t="s">
        <v>768</v>
      </c>
      <c r="J806" s="96" t="s">
        <v>1229</v>
      </c>
      <c r="K806" s="76"/>
      <c r="L806" s="76"/>
      <c r="M806" s="76"/>
      <c r="N806" s="76"/>
      <c r="O806" s="76"/>
      <c r="P806" s="76"/>
      <c r="Q806" s="76"/>
      <c r="R806" s="76"/>
      <c r="S806" s="76"/>
      <c r="T806" s="76"/>
      <c r="U806" s="97">
        <v>-0.95650000000000002</v>
      </c>
      <c r="V806" s="263">
        <f t="shared" si="192"/>
        <v>-0.95650000000000002</v>
      </c>
      <c r="W806" s="263">
        <f t="shared" si="192"/>
        <v>-0.95650000000000002</v>
      </c>
      <c r="X806" s="263">
        <f t="shared" si="192"/>
        <v>-0.95650000000000002</v>
      </c>
      <c r="Y806" s="97">
        <v>-1.0820000000000001</v>
      </c>
      <c r="Z806" s="263">
        <f t="shared" si="192"/>
        <v>-1.0820000000000001</v>
      </c>
      <c r="AA806" s="263">
        <f t="shared" si="192"/>
        <v>-1.0820000000000001</v>
      </c>
      <c r="AB806" s="263">
        <f t="shared" si="192"/>
        <v>-1.0820000000000001</v>
      </c>
      <c r="AC806" s="76"/>
      <c r="AD806" s="97"/>
      <c r="AE806" s="76"/>
      <c r="AF806" s="97">
        <v>1</v>
      </c>
      <c r="AG806" s="97">
        <v>1</v>
      </c>
      <c r="AH806" s="73"/>
      <c r="AI806" s="57"/>
      <c r="AJ806" s="45"/>
      <c r="AK806" s="45"/>
      <c r="AL806" s="45"/>
    </row>
    <row r="807" spans="1:38" outlineLevel="2" x14ac:dyDescent="0.25">
      <c r="A807" s="45"/>
      <c r="B807" s="54"/>
      <c r="C807" s="47">
        <f t="shared" si="189"/>
        <v>3</v>
      </c>
      <c r="D807" s="73"/>
      <c r="E807" s="70"/>
      <c r="F807" s="70" t="s">
        <v>1695</v>
      </c>
      <c r="G807" s="73"/>
      <c r="H807" s="76" t="s">
        <v>1696</v>
      </c>
      <c r="I807" s="96" t="s">
        <v>768</v>
      </c>
      <c r="J807" s="96" t="s">
        <v>1229</v>
      </c>
      <c r="K807" s="76"/>
      <c r="L807" s="76"/>
      <c r="M807" s="76"/>
      <c r="N807" s="76"/>
      <c r="O807" s="76"/>
      <c r="P807" s="76"/>
      <c r="Q807" s="76"/>
      <c r="R807" s="76"/>
      <c r="S807" s="76"/>
      <c r="T807" s="76"/>
      <c r="U807" s="97">
        <v>-1.7614000000000001</v>
      </c>
      <c r="V807" s="263">
        <f t="shared" si="192"/>
        <v>-1.7614000000000001</v>
      </c>
      <c r="W807" s="263">
        <f t="shared" si="192"/>
        <v>-1.7614000000000001</v>
      </c>
      <c r="X807" s="263">
        <f t="shared" si="192"/>
        <v>-1.7614000000000001</v>
      </c>
      <c r="Y807" s="97">
        <v>-2.0059999999999998</v>
      </c>
      <c r="Z807" s="263">
        <f t="shared" si="192"/>
        <v>-2.0059999999999998</v>
      </c>
      <c r="AA807" s="263">
        <f t="shared" si="192"/>
        <v>-2.0059999999999998</v>
      </c>
      <c r="AB807" s="263">
        <f t="shared" si="192"/>
        <v>-2.0059999999999998</v>
      </c>
      <c r="AC807" s="76"/>
      <c r="AD807" s="97"/>
      <c r="AE807" s="76"/>
      <c r="AF807" s="97">
        <v>1</v>
      </c>
      <c r="AG807" s="97">
        <v>1</v>
      </c>
      <c r="AH807" s="73"/>
      <c r="AI807" s="57"/>
      <c r="AJ807" s="45"/>
      <c r="AK807" s="45"/>
      <c r="AL807" s="45"/>
    </row>
    <row r="808" spans="1:38" outlineLevel="3" x14ac:dyDescent="0.25">
      <c r="A808" s="45"/>
      <c r="B808" s="54"/>
      <c r="C808" s="47">
        <f t="shared" si="189"/>
        <v>3</v>
      </c>
      <c r="D808" s="73"/>
      <c r="E808" s="70"/>
      <c r="F808" s="70" t="s">
        <v>1697</v>
      </c>
      <c r="G808" s="73"/>
      <c r="H808" s="76" t="s">
        <v>2274</v>
      </c>
      <c r="I808" s="96" t="s">
        <v>573</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outlineLevel="3" x14ac:dyDescent="0.25">
      <c r="A809" s="45"/>
      <c r="B809" s="54"/>
      <c r="C809" s="47">
        <f t="shared" si="189"/>
        <v>3</v>
      </c>
      <c r="D809" s="73"/>
      <c r="E809" s="70"/>
      <c r="F809" s="70" t="s">
        <v>1699</v>
      </c>
      <c r="G809" s="73"/>
      <c r="H809" s="76" t="s">
        <v>1578</v>
      </c>
      <c r="I809" s="96" t="s">
        <v>573</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outlineLevel="3" x14ac:dyDescent="0.25">
      <c r="A810" s="45"/>
      <c r="B810" s="54"/>
      <c r="C810" s="47">
        <f t="shared" si="189"/>
        <v>3</v>
      </c>
      <c r="D810" s="73"/>
      <c r="E810" s="70"/>
      <c r="F810" s="70" t="s">
        <v>1700</v>
      </c>
      <c r="G810" s="73"/>
      <c r="H810" s="76" t="s">
        <v>1580</v>
      </c>
      <c r="I810" s="96" t="s">
        <v>573</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outlineLevel="3" x14ac:dyDescent="0.25">
      <c r="A811" s="45"/>
      <c r="B811" s="54"/>
      <c r="C811" s="47">
        <f t="shared" si="189"/>
        <v>3</v>
      </c>
      <c r="D811" s="73"/>
      <c r="E811" s="70"/>
      <c r="F811" s="70" t="s">
        <v>1701</v>
      </c>
      <c r="G811" s="73"/>
      <c r="H811" s="76" t="s">
        <v>1582</v>
      </c>
      <c r="I811" s="96" t="s">
        <v>573</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outlineLevel="3" x14ac:dyDescent="0.25">
      <c r="A812" s="45"/>
      <c r="B812" s="54"/>
      <c r="C812" s="47">
        <f t="shared" si="189"/>
        <v>3</v>
      </c>
      <c r="D812" s="73"/>
      <c r="E812" s="70"/>
      <c r="F812" s="70" t="s">
        <v>1702</v>
      </c>
      <c r="G812" s="73"/>
      <c r="H812" s="76" t="s">
        <v>1703</v>
      </c>
      <c r="I812" s="96" t="s">
        <v>573</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outlineLevel="3" x14ac:dyDescent="0.25">
      <c r="A813" s="45"/>
      <c r="B813" s="54"/>
      <c r="C813" s="47">
        <f t="shared" si="189"/>
        <v>3</v>
      </c>
      <c r="D813" s="73"/>
      <c r="E813" s="70"/>
      <c r="F813" s="70" t="s">
        <v>1704</v>
      </c>
      <c r="G813" s="73"/>
      <c r="H813" s="76" t="s">
        <v>1705</v>
      </c>
      <c r="I813" s="96" t="s">
        <v>573</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outlineLevel="3" x14ac:dyDescent="0.25">
      <c r="A814" s="45"/>
      <c r="B814" s="54"/>
      <c r="C814" s="47">
        <f t="shared" si="189"/>
        <v>3</v>
      </c>
      <c r="D814" s="73"/>
      <c r="E814" s="70"/>
      <c r="F814" s="70" t="s">
        <v>1706</v>
      </c>
      <c r="G814" s="73"/>
      <c r="H814" s="76" t="s">
        <v>1707</v>
      </c>
      <c r="I814" s="96" t="s">
        <v>573</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outlineLevel="3" x14ac:dyDescent="0.25">
      <c r="A815" s="45"/>
      <c r="B815" s="54"/>
      <c r="C815" s="47">
        <f t="shared" si="189"/>
        <v>3</v>
      </c>
      <c r="D815" s="73"/>
      <c r="E815" s="70"/>
      <c r="F815" s="70" t="s">
        <v>1708</v>
      </c>
      <c r="G815" s="73"/>
      <c r="H815" s="76" t="s">
        <v>1709</v>
      </c>
      <c r="I815" s="96" t="s">
        <v>573</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outlineLevel="3" x14ac:dyDescent="0.25">
      <c r="A816" s="45"/>
      <c r="B816" s="54"/>
      <c r="C816" s="47">
        <f t="shared" si="189"/>
        <v>3</v>
      </c>
      <c r="D816" s="73"/>
      <c r="E816" s="70"/>
      <c r="F816" s="70" t="s">
        <v>1710</v>
      </c>
      <c r="G816" s="73"/>
      <c r="H816" s="76" t="s">
        <v>1576</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 t="shared" si="189"/>
        <v>3</v>
      </c>
      <c r="D817" s="73"/>
      <c r="E817" s="70"/>
      <c r="F817" s="70" t="s">
        <v>1711</v>
      </c>
      <c r="G817" s="73"/>
      <c r="H817" s="76" t="s">
        <v>1578</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 t="shared" si="189"/>
        <v>3</v>
      </c>
      <c r="D818" s="73"/>
      <c r="E818" s="70"/>
      <c r="F818" s="70" t="s">
        <v>1712</v>
      </c>
      <c r="G818" s="73"/>
      <c r="H818" s="76" t="s">
        <v>1580</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 t="shared" si="189"/>
        <v>3</v>
      </c>
      <c r="D819" s="73"/>
      <c r="E819" s="70"/>
      <c r="F819" s="70" t="s">
        <v>1713</v>
      </c>
      <c r="G819" s="73"/>
      <c r="H819" s="76" t="s">
        <v>1582</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3" x14ac:dyDescent="0.25">
      <c r="A820" s="45"/>
      <c r="B820" s="54"/>
      <c r="C820" s="47">
        <f t="shared" si="189"/>
        <v>3</v>
      </c>
      <c r="D820" s="73"/>
      <c r="E820" s="70"/>
      <c r="F820" s="70" t="s">
        <v>2616</v>
      </c>
      <c r="G820" s="73"/>
      <c r="H820" s="76" t="s">
        <v>1576</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outlineLevel="3" x14ac:dyDescent="0.25">
      <c r="A821" s="45"/>
      <c r="B821" s="54"/>
      <c r="C821" s="47">
        <f t="shared" si="189"/>
        <v>3</v>
      </c>
      <c r="D821" s="73"/>
      <c r="E821" s="70"/>
      <c r="F821" s="70" t="s">
        <v>2617</v>
      </c>
      <c r="G821" s="73"/>
      <c r="H821" s="76" t="s">
        <v>1578</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outlineLevel="3" x14ac:dyDescent="0.25">
      <c r="A822" s="45"/>
      <c r="B822" s="54"/>
      <c r="C822" s="47">
        <f t="shared" si="189"/>
        <v>3</v>
      </c>
      <c r="D822" s="73"/>
      <c r="E822" s="70"/>
      <c r="F822" s="70" t="s">
        <v>2618</v>
      </c>
      <c r="G822" s="73"/>
      <c r="H822" s="76" t="s">
        <v>1580</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outlineLevel="3" x14ac:dyDescent="0.25">
      <c r="A823" s="45"/>
      <c r="B823" s="54"/>
      <c r="C823" s="47">
        <f t="shared" si="189"/>
        <v>3</v>
      </c>
      <c r="D823" s="73"/>
      <c r="E823" s="70"/>
      <c r="F823" s="70" t="s">
        <v>2619</v>
      </c>
      <c r="G823" s="73"/>
      <c r="H823" s="76" t="s">
        <v>1582</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outlineLevel="3" x14ac:dyDescent="0.25">
      <c r="A824" s="45"/>
      <c r="B824" s="54"/>
      <c r="C824" s="47">
        <f t="shared" si="189"/>
        <v>3</v>
      </c>
      <c r="D824" s="73"/>
      <c r="E824" s="70"/>
      <c r="F824" s="70" t="s">
        <v>2620</v>
      </c>
      <c r="G824" s="73"/>
      <c r="H824" s="76" t="s">
        <v>1576</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outlineLevel="3" x14ac:dyDescent="0.25">
      <c r="A825" s="45"/>
      <c r="B825" s="54"/>
      <c r="C825" s="47">
        <f t="shared" si="189"/>
        <v>3</v>
      </c>
      <c r="D825" s="73"/>
      <c r="E825" s="70"/>
      <c r="F825" s="70" t="s">
        <v>2621</v>
      </c>
      <c r="G825" s="73"/>
      <c r="H825" s="76" t="s">
        <v>1578</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outlineLevel="3" x14ac:dyDescent="0.25">
      <c r="A826" s="45"/>
      <c r="B826" s="54"/>
      <c r="C826" s="47">
        <f t="shared" si="189"/>
        <v>3</v>
      </c>
      <c r="D826" s="73"/>
      <c r="E826" s="70"/>
      <c r="F826" s="70" t="s">
        <v>2622</v>
      </c>
      <c r="G826" s="73"/>
      <c r="H826" s="76" t="s">
        <v>1580</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3" x14ac:dyDescent="0.25">
      <c r="A827" s="45"/>
      <c r="B827" s="54"/>
      <c r="C827" s="47">
        <f t="shared" si="189"/>
        <v>3</v>
      </c>
      <c r="D827" s="73"/>
      <c r="E827" s="70"/>
      <c r="F827" s="70" t="s">
        <v>2623</v>
      </c>
      <c r="G827" s="73"/>
      <c r="H827" s="76" t="s">
        <v>1582</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outlineLevel="2" x14ac:dyDescent="0.25">
      <c r="A828" s="45"/>
      <c r="B828" s="54"/>
      <c r="C828" s="47">
        <f t="shared" si="189"/>
        <v>3</v>
      </c>
      <c r="D828" s="73"/>
      <c r="E828" s="70"/>
      <c r="F828" s="70" t="s">
        <v>2624</v>
      </c>
      <c r="G828" s="73"/>
      <c r="H828" s="76" t="s">
        <v>2838</v>
      </c>
      <c r="I828" s="96" t="s">
        <v>573</v>
      </c>
      <c r="J828" s="96"/>
      <c r="K828" s="76"/>
      <c r="L828" s="76"/>
      <c r="M828" s="76"/>
      <c r="N828" s="76"/>
      <c r="O828" s="76"/>
      <c r="P828" s="76"/>
      <c r="Q828" s="76"/>
      <c r="R828" s="76"/>
      <c r="S828" s="76"/>
      <c r="T828" s="76"/>
      <c r="U828" s="76">
        <v>0</v>
      </c>
      <c r="V828" s="76">
        <v>0</v>
      </c>
      <c r="W828" s="76">
        <v>0</v>
      </c>
      <c r="X828" s="76">
        <v>0</v>
      </c>
      <c r="Y828" s="76">
        <v>0</v>
      </c>
      <c r="Z828" s="76">
        <v>0</v>
      </c>
      <c r="AA828" s="76">
        <v>0</v>
      </c>
      <c r="AB828" s="76">
        <v>0</v>
      </c>
      <c r="AC828" s="76"/>
      <c r="AD828" s="76"/>
      <c r="AE828" s="76"/>
      <c r="AF828" s="76">
        <v>1</v>
      </c>
      <c r="AG828" s="76">
        <v>1</v>
      </c>
      <c r="AH828" s="73"/>
      <c r="AI828" s="57"/>
      <c r="AJ828" s="45"/>
      <c r="AK828" s="45"/>
      <c r="AL828" s="45"/>
    </row>
    <row r="829" spans="1:38" outlineLevel="2" x14ac:dyDescent="0.25">
      <c r="A829" s="45"/>
      <c r="B829" s="54"/>
      <c r="C829" s="47">
        <f t="shared" si="189"/>
        <v>3</v>
      </c>
      <c r="D829" s="73"/>
      <c r="E829" s="70"/>
      <c r="F829" s="70" t="s">
        <v>2625</v>
      </c>
      <c r="G829" s="73"/>
      <c r="H829" s="76" t="s">
        <v>2840</v>
      </c>
      <c r="I829" s="96" t="s">
        <v>573</v>
      </c>
      <c r="J829" s="96"/>
      <c r="K829" s="76"/>
      <c r="L829" s="76"/>
      <c r="M829" s="76"/>
      <c r="N829" s="76"/>
      <c r="O829" s="76"/>
      <c r="P829" s="76"/>
      <c r="Q829" s="76"/>
      <c r="R829" s="76"/>
      <c r="S829" s="76"/>
      <c r="T829" s="76"/>
      <c r="U829" s="97">
        <v>0</v>
      </c>
      <c r="V829" s="97">
        <v>0</v>
      </c>
      <c r="W829" s="97">
        <v>0</v>
      </c>
      <c r="X829" s="263">
        <f t="shared" ref="X829:X831" si="193">W829</f>
        <v>0</v>
      </c>
      <c r="Y829" s="263">
        <f t="shared" ref="Y829:Y831" si="194">X829</f>
        <v>0</v>
      </c>
      <c r="Z829" s="263">
        <f t="shared" ref="Z829:Z831" si="195">Y829</f>
        <v>0</v>
      </c>
      <c r="AA829" s="263">
        <f t="shared" ref="AA829:AA831" si="196">Z829</f>
        <v>0</v>
      </c>
      <c r="AB829" s="263">
        <f t="shared" ref="AB829:AB831" si="197">AA829</f>
        <v>0</v>
      </c>
      <c r="AC829" s="76"/>
      <c r="AD829" s="76"/>
      <c r="AE829" s="76"/>
      <c r="AF829" s="76">
        <v>1</v>
      </c>
      <c r="AG829" s="76">
        <v>1</v>
      </c>
      <c r="AH829" s="73"/>
      <c r="AI829" s="57"/>
      <c r="AJ829" s="45"/>
      <c r="AK829" s="45"/>
      <c r="AL829" s="45"/>
    </row>
    <row r="830" spans="1:38" outlineLevel="2" x14ac:dyDescent="0.25">
      <c r="A830" s="45"/>
      <c r="B830" s="54"/>
      <c r="C830" s="47">
        <f t="shared" si="189"/>
        <v>3</v>
      </c>
      <c r="D830" s="73"/>
      <c r="E830" s="70"/>
      <c r="F830" s="70" t="s">
        <v>2626</v>
      </c>
      <c r="G830" s="73"/>
      <c r="H830" s="76" t="s">
        <v>2839</v>
      </c>
      <c r="I830" s="96" t="s">
        <v>573</v>
      </c>
      <c r="J830" s="96"/>
      <c r="K830" s="76"/>
      <c r="L830" s="76"/>
      <c r="M830" s="76"/>
      <c r="N830" s="76"/>
      <c r="O830" s="76"/>
      <c r="P830" s="76"/>
      <c r="Q830" s="76"/>
      <c r="R830" s="76"/>
      <c r="S830" s="76"/>
      <c r="T830" s="76"/>
      <c r="U830" s="97">
        <v>0</v>
      </c>
      <c r="V830" s="97">
        <v>0</v>
      </c>
      <c r="W830" s="97">
        <v>0</v>
      </c>
      <c r="X830" s="263">
        <f t="shared" si="193"/>
        <v>0</v>
      </c>
      <c r="Y830" s="263">
        <f t="shared" si="194"/>
        <v>0</v>
      </c>
      <c r="Z830" s="263">
        <f t="shared" si="195"/>
        <v>0</v>
      </c>
      <c r="AA830" s="263">
        <f t="shared" si="196"/>
        <v>0</v>
      </c>
      <c r="AB830" s="263">
        <f t="shared" si="197"/>
        <v>0</v>
      </c>
      <c r="AC830" s="76"/>
      <c r="AD830" s="76"/>
      <c r="AE830" s="76"/>
      <c r="AF830" s="76">
        <v>1</v>
      </c>
      <c r="AG830" s="76">
        <v>1</v>
      </c>
      <c r="AH830" s="73"/>
      <c r="AI830" s="57"/>
      <c r="AJ830" s="45"/>
      <c r="AK830" s="45"/>
      <c r="AL830" s="45"/>
    </row>
    <row r="831" spans="1:38" outlineLevel="2" x14ac:dyDescent="0.25">
      <c r="A831" s="45"/>
      <c r="B831" s="54"/>
      <c r="C831" s="47">
        <f t="shared" si="189"/>
        <v>3</v>
      </c>
      <c r="D831" s="73"/>
      <c r="E831" s="70"/>
      <c r="F831" s="70" t="s">
        <v>2627</v>
      </c>
      <c r="G831" s="73"/>
      <c r="H831" s="76" t="s">
        <v>2841</v>
      </c>
      <c r="I831" s="96" t="s">
        <v>573</v>
      </c>
      <c r="J831" s="96"/>
      <c r="K831" s="76"/>
      <c r="L831" s="76"/>
      <c r="M831" s="76"/>
      <c r="N831" s="76"/>
      <c r="O831" s="76"/>
      <c r="P831" s="76"/>
      <c r="Q831" s="76"/>
      <c r="R831" s="76"/>
      <c r="S831" s="76"/>
      <c r="T831" s="76"/>
      <c r="U831" s="97">
        <v>0</v>
      </c>
      <c r="V831" s="97">
        <v>0</v>
      </c>
      <c r="W831" s="97">
        <v>0</v>
      </c>
      <c r="X831" s="263">
        <f t="shared" si="193"/>
        <v>0</v>
      </c>
      <c r="Y831" s="263">
        <f t="shared" si="194"/>
        <v>0</v>
      </c>
      <c r="Z831" s="263">
        <f t="shared" si="195"/>
        <v>0</v>
      </c>
      <c r="AA831" s="263">
        <f t="shared" si="196"/>
        <v>0</v>
      </c>
      <c r="AB831" s="263">
        <f t="shared" si="197"/>
        <v>0</v>
      </c>
      <c r="AC831" s="76"/>
      <c r="AD831" s="76"/>
      <c r="AE831" s="76"/>
      <c r="AF831" s="76">
        <v>1</v>
      </c>
      <c r="AG831" s="76">
        <v>1</v>
      </c>
      <c r="AH831" s="73"/>
      <c r="AI831" s="57"/>
      <c r="AJ831" s="45"/>
      <c r="AK831" s="45"/>
      <c r="AL831" s="45"/>
    </row>
    <row r="832" spans="1:38" outlineLevel="3" x14ac:dyDescent="0.25">
      <c r="A832" s="45"/>
      <c r="B832" s="54"/>
      <c r="C832" s="47">
        <f t="shared" si="189"/>
        <v>3</v>
      </c>
      <c r="D832" s="73"/>
      <c r="E832" s="70"/>
      <c r="F832" s="70" t="s">
        <v>2628</v>
      </c>
      <c r="G832" s="73"/>
      <c r="H832" s="76" t="s">
        <v>1576</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outlineLevel="3" x14ac:dyDescent="0.25">
      <c r="A833" s="45"/>
      <c r="B833" s="54"/>
      <c r="C833" s="47">
        <f t="shared" si="189"/>
        <v>3</v>
      </c>
      <c r="D833" s="73"/>
      <c r="E833" s="70"/>
      <c r="F833" s="70" t="s">
        <v>2629</v>
      </c>
      <c r="G833" s="73"/>
      <c r="H833" s="76" t="s">
        <v>1578</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outlineLevel="3" x14ac:dyDescent="0.25">
      <c r="A834" s="45"/>
      <c r="B834" s="54"/>
      <c r="C834" s="47">
        <f t="shared" si="189"/>
        <v>3</v>
      </c>
      <c r="D834" s="73"/>
      <c r="E834" s="70"/>
      <c r="F834" s="70" t="s">
        <v>2630</v>
      </c>
      <c r="G834" s="73"/>
      <c r="H834" s="76" t="s">
        <v>1580</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3" x14ac:dyDescent="0.25">
      <c r="A835" s="45"/>
      <c r="B835" s="54"/>
      <c r="C835" s="47">
        <f t="shared" si="189"/>
        <v>3</v>
      </c>
      <c r="D835" s="73"/>
      <c r="E835" s="70"/>
      <c r="F835" s="70" t="s">
        <v>2631</v>
      </c>
      <c r="G835" s="73"/>
      <c r="H835" s="76" t="s">
        <v>1582</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outlineLevel="2" x14ac:dyDescent="0.25">
      <c r="A836" s="45"/>
      <c r="B836" s="54"/>
      <c r="C836" s="47">
        <f t="shared" si="189"/>
        <v>3</v>
      </c>
      <c r="D836" s="73"/>
      <c r="E836" s="70"/>
      <c r="F836" s="70" t="s">
        <v>2632</v>
      </c>
      <c r="G836" s="73"/>
      <c r="H836" s="76" t="s">
        <v>2640</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274" t="s">
        <v>2649</v>
      </c>
      <c r="AE836" s="76"/>
      <c r="AF836" s="76">
        <v>1</v>
      </c>
      <c r="AG836" s="76">
        <v>1</v>
      </c>
      <c r="AH836" s="73"/>
      <c r="AI836" s="57"/>
      <c r="AJ836" s="45"/>
      <c r="AK836" s="45"/>
      <c r="AL836" s="45"/>
    </row>
    <row r="837" spans="1:38" outlineLevel="2" x14ac:dyDescent="0.25">
      <c r="A837" s="45"/>
      <c r="B837" s="54"/>
      <c r="C837" s="47">
        <f t="shared" si="189"/>
        <v>3</v>
      </c>
      <c r="D837" s="73"/>
      <c r="E837" s="70"/>
      <c r="F837" s="70" t="s">
        <v>2633</v>
      </c>
      <c r="G837" s="73"/>
      <c r="H837" s="76" t="s">
        <v>1587</v>
      </c>
      <c r="I837" s="96" t="s">
        <v>573</v>
      </c>
      <c r="J837" s="96"/>
      <c r="K837" s="76"/>
      <c r="L837" s="76"/>
      <c r="M837" s="76"/>
      <c r="N837" s="76"/>
      <c r="O837" s="76"/>
      <c r="P837" s="76"/>
      <c r="Q837" s="76"/>
      <c r="R837" s="76"/>
      <c r="S837" s="76"/>
      <c r="T837" s="76"/>
      <c r="U837" s="97">
        <v>2.2589999999999999</v>
      </c>
      <c r="V837" s="263">
        <f t="shared" ref="V837:V839" si="198">U837</f>
        <v>2.2589999999999999</v>
      </c>
      <c r="W837" s="263">
        <f t="shared" ref="W837:W839" si="199">V837</f>
        <v>2.2589999999999999</v>
      </c>
      <c r="X837" s="263">
        <f>Y837</f>
        <v>1.962</v>
      </c>
      <c r="Y837" s="97">
        <v>1.962</v>
      </c>
      <c r="Z837" s="263">
        <f t="shared" ref="Z837:Z839" si="200">Y837</f>
        <v>1.962</v>
      </c>
      <c r="AA837" s="263">
        <f t="shared" ref="AA837:AA839" si="201">Z837</f>
        <v>1.962</v>
      </c>
      <c r="AB837" s="263">
        <f t="shared" ref="AB837:AB839" si="202">AA837</f>
        <v>1.962</v>
      </c>
      <c r="AC837" s="76"/>
      <c r="AD837" s="97" t="s">
        <v>2644</v>
      </c>
      <c r="AE837" s="76"/>
      <c r="AF837" s="97">
        <v>1</v>
      </c>
      <c r="AG837" s="97">
        <v>1</v>
      </c>
      <c r="AH837" s="73"/>
      <c r="AI837" s="57"/>
      <c r="AJ837" s="45"/>
      <c r="AK837" s="45"/>
      <c r="AL837" s="45"/>
    </row>
    <row r="838" spans="1:38" outlineLevel="2" x14ac:dyDescent="0.25">
      <c r="A838" s="45"/>
      <c r="B838" s="54"/>
      <c r="C838" s="47">
        <f t="shared" si="189"/>
        <v>3</v>
      </c>
      <c r="D838" s="73"/>
      <c r="E838" s="70"/>
      <c r="F838" s="70" t="s">
        <v>2634</v>
      </c>
      <c r="G838" s="73"/>
      <c r="H838" s="76" t="s">
        <v>1591</v>
      </c>
      <c r="I838" s="96" t="s">
        <v>573</v>
      </c>
      <c r="J838" s="96"/>
      <c r="K838" s="76"/>
      <c r="L838" s="76"/>
      <c r="M838" s="76"/>
      <c r="N838" s="76"/>
      <c r="O838" s="76"/>
      <c r="P838" s="76"/>
      <c r="Q838" s="76"/>
      <c r="R838" s="76"/>
      <c r="S838" s="76"/>
      <c r="T838" s="76"/>
      <c r="U838" s="97">
        <v>100</v>
      </c>
      <c r="V838" s="263">
        <f t="shared" si="198"/>
        <v>100</v>
      </c>
      <c r="W838" s="263">
        <f t="shared" si="199"/>
        <v>100</v>
      </c>
      <c r="X838" s="263">
        <f t="shared" ref="X838:X839" si="203">Y838</f>
        <v>5.6980000000000004</v>
      </c>
      <c r="Y838" s="97">
        <v>5.6980000000000004</v>
      </c>
      <c r="Z838" s="263">
        <f t="shared" si="200"/>
        <v>5.6980000000000004</v>
      </c>
      <c r="AA838" s="263">
        <f t="shared" si="201"/>
        <v>5.6980000000000004</v>
      </c>
      <c r="AB838" s="263">
        <f t="shared" si="202"/>
        <v>5.6980000000000004</v>
      </c>
      <c r="AC838" s="76"/>
      <c r="AD838" s="76"/>
      <c r="AE838" s="76"/>
      <c r="AF838" s="97">
        <v>1</v>
      </c>
      <c r="AG838" s="97">
        <v>1</v>
      </c>
      <c r="AH838" s="73"/>
      <c r="AI838" s="57"/>
      <c r="AJ838" s="45"/>
      <c r="AK838" s="45"/>
      <c r="AL838" s="45"/>
    </row>
    <row r="839" spans="1:38" outlineLevel="2" x14ac:dyDescent="0.25">
      <c r="A839" s="45"/>
      <c r="B839" s="54"/>
      <c r="C839" s="47">
        <f t="shared" si="189"/>
        <v>3</v>
      </c>
      <c r="D839" s="73"/>
      <c r="E839" s="70"/>
      <c r="F839" s="70" t="s">
        <v>2635</v>
      </c>
      <c r="G839" s="73"/>
      <c r="H839" s="76" t="s">
        <v>1593</v>
      </c>
      <c r="I839" s="96" t="s">
        <v>573</v>
      </c>
      <c r="J839" s="96"/>
      <c r="K839" s="76"/>
      <c r="L839" s="76"/>
      <c r="M839" s="76"/>
      <c r="N839" s="76"/>
      <c r="O839" s="76"/>
      <c r="P839" s="76"/>
      <c r="Q839" s="76"/>
      <c r="R839" s="76"/>
      <c r="S839" s="76"/>
      <c r="T839" s="76"/>
      <c r="U839" s="76">
        <v>100</v>
      </c>
      <c r="V839" s="76">
        <f t="shared" si="198"/>
        <v>100</v>
      </c>
      <c r="W839" s="76">
        <f t="shared" si="199"/>
        <v>100</v>
      </c>
      <c r="X839" s="76">
        <f t="shared" si="203"/>
        <v>100</v>
      </c>
      <c r="Y839" s="76">
        <v>100</v>
      </c>
      <c r="Z839" s="76">
        <f t="shared" si="200"/>
        <v>100</v>
      </c>
      <c r="AA839" s="76">
        <f t="shared" si="201"/>
        <v>100</v>
      </c>
      <c r="AB839" s="76">
        <f t="shared" si="202"/>
        <v>100</v>
      </c>
      <c r="AC839" s="76"/>
      <c r="AD839" s="274" t="s">
        <v>2648</v>
      </c>
      <c r="AE839" s="76"/>
      <c r="AF839" s="76">
        <v>1</v>
      </c>
      <c r="AG839" s="76">
        <v>1</v>
      </c>
      <c r="AH839" s="73"/>
      <c r="AI839" s="57"/>
      <c r="AJ839" s="45"/>
      <c r="AK839" s="45"/>
      <c r="AL839" s="45"/>
    </row>
    <row r="840" spans="1:38" outlineLevel="2" x14ac:dyDescent="0.25">
      <c r="A840" s="45"/>
      <c r="B840" s="54"/>
      <c r="C840" s="47">
        <f t="shared" si="189"/>
        <v>3</v>
      </c>
      <c r="D840" s="73"/>
      <c r="E840" s="70"/>
      <c r="F840" s="70" t="s">
        <v>2636</v>
      </c>
      <c r="G840" s="73"/>
      <c r="H840" s="76" t="s">
        <v>2707</v>
      </c>
      <c r="I840" s="96" t="s">
        <v>573</v>
      </c>
      <c r="J840" s="96"/>
      <c r="K840" s="76"/>
      <c r="L840" s="76"/>
      <c r="M840" s="76"/>
      <c r="N840" s="76"/>
      <c r="O840" s="76"/>
      <c r="P840" s="76"/>
      <c r="Q840" s="76"/>
      <c r="R840" s="76"/>
      <c r="S840" s="76"/>
      <c r="T840" s="76"/>
      <c r="U840" s="76">
        <v>0</v>
      </c>
      <c r="V840" s="76">
        <v>0</v>
      </c>
      <c r="W840" s="76">
        <v>0</v>
      </c>
      <c r="X840" s="76">
        <v>0</v>
      </c>
      <c r="Y840" s="76">
        <v>0</v>
      </c>
      <c r="Z840" s="76">
        <v>0</v>
      </c>
      <c r="AA840" s="76">
        <v>0</v>
      </c>
      <c r="AB840" s="76">
        <v>0</v>
      </c>
      <c r="AC840" s="76"/>
      <c r="AD840" s="274" t="s">
        <v>2649</v>
      </c>
      <c r="AE840" s="76"/>
      <c r="AF840" s="76">
        <v>1</v>
      </c>
      <c r="AG840" s="76">
        <v>1</v>
      </c>
      <c r="AH840" s="73"/>
      <c r="AI840" s="57"/>
      <c r="AJ840" s="45"/>
      <c r="AK840" s="45"/>
      <c r="AL840" s="45"/>
    </row>
    <row r="841" spans="1:38" outlineLevel="2" x14ac:dyDescent="0.25">
      <c r="A841" s="45"/>
      <c r="B841" s="54"/>
      <c r="C841" s="47">
        <f t="shared" si="189"/>
        <v>3</v>
      </c>
      <c r="D841" s="73"/>
      <c r="E841" s="70"/>
      <c r="F841" s="70" t="s">
        <v>2637</v>
      </c>
      <c r="G841" s="73"/>
      <c r="H841" s="76" t="s">
        <v>2641</v>
      </c>
      <c r="I841" s="96" t="s">
        <v>573</v>
      </c>
      <c r="J841" s="96"/>
      <c r="K841" s="76"/>
      <c r="L841" s="76"/>
      <c r="M841" s="76"/>
      <c r="N841" s="76"/>
      <c r="O841" s="76"/>
      <c r="P841" s="76"/>
      <c r="Q841" s="76"/>
      <c r="R841" s="76"/>
      <c r="S841" s="76"/>
      <c r="T841" s="76"/>
      <c r="U841" s="97">
        <v>3.6</v>
      </c>
      <c r="V841" s="97">
        <v>5.05</v>
      </c>
      <c r="W841" s="263">
        <f t="shared" ref="W841" si="204">V841</f>
        <v>5.05</v>
      </c>
      <c r="X841" s="263">
        <f t="shared" ref="X841:X843" si="205">Y841</f>
        <v>4.3520000000000003</v>
      </c>
      <c r="Y841" s="97">
        <v>4.3520000000000003</v>
      </c>
      <c r="Z841" s="263">
        <f t="shared" ref="Z841:AA841" si="206">Y841</f>
        <v>4.3520000000000003</v>
      </c>
      <c r="AA841" s="263">
        <f t="shared" si="206"/>
        <v>4.3520000000000003</v>
      </c>
      <c r="AB841" s="263">
        <f t="shared" ref="AB841" si="207">AA841</f>
        <v>4.3520000000000003</v>
      </c>
      <c r="AC841" s="76"/>
      <c r="AD841" s="97" t="s">
        <v>2645</v>
      </c>
      <c r="AE841" s="76"/>
      <c r="AF841" s="97">
        <v>1</v>
      </c>
      <c r="AG841" s="97">
        <v>1</v>
      </c>
      <c r="AH841" s="73"/>
      <c r="AI841" s="57"/>
      <c r="AJ841" s="45"/>
      <c r="AK841" s="45"/>
      <c r="AL841" s="45"/>
    </row>
    <row r="842" spans="1:38" outlineLevel="2" x14ac:dyDescent="0.25">
      <c r="A842" s="45"/>
      <c r="B842" s="54"/>
      <c r="C842" s="47">
        <f t="shared" si="189"/>
        <v>3</v>
      </c>
      <c r="D842" s="73"/>
      <c r="E842" s="70"/>
      <c r="F842" s="70" t="s">
        <v>2638</v>
      </c>
      <c r="G842" s="73"/>
      <c r="H842" s="76" t="s">
        <v>2642</v>
      </c>
      <c r="I842" s="96" t="s">
        <v>573</v>
      </c>
      <c r="J842" s="96"/>
      <c r="K842" s="76"/>
      <c r="L842" s="76"/>
      <c r="M842" s="76"/>
      <c r="N842" s="76"/>
      <c r="O842" s="76"/>
      <c r="P842" s="76"/>
      <c r="Q842" s="76"/>
      <c r="R842" s="76"/>
      <c r="S842" s="76"/>
      <c r="T842" s="76"/>
      <c r="U842" s="97">
        <v>8</v>
      </c>
      <c r="V842" s="97">
        <v>9</v>
      </c>
      <c r="W842" s="263">
        <f t="shared" ref="W842" si="208">V842</f>
        <v>9</v>
      </c>
      <c r="X842" s="263">
        <f t="shared" si="205"/>
        <v>8.5020000000000007</v>
      </c>
      <c r="Y842" s="97">
        <v>8.5020000000000007</v>
      </c>
      <c r="Z842" s="263">
        <f t="shared" ref="Z842:AB842" si="209">Y842</f>
        <v>8.5020000000000007</v>
      </c>
      <c r="AA842" s="263">
        <f t="shared" si="209"/>
        <v>8.5020000000000007</v>
      </c>
      <c r="AB842" s="263">
        <f t="shared" si="209"/>
        <v>8.5020000000000007</v>
      </c>
      <c r="AC842" s="76"/>
      <c r="AD842" s="76"/>
      <c r="AE842" s="76"/>
      <c r="AF842" s="97">
        <v>1</v>
      </c>
      <c r="AG842" s="97">
        <v>1</v>
      </c>
      <c r="AH842" s="73"/>
      <c r="AI842" s="57"/>
      <c r="AJ842" s="45"/>
      <c r="AK842" s="45"/>
      <c r="AL842" s="45"/>
    </row>
    <row r="843" spans="1:38" outlineLevel="2" x14ac:dyDescent="0.25">
      <c r="A843" s="45"/>
      <c r="B843" s="54"/>
      <c r="C843" s="47">
        <f t="shared" si="189"/>
        <v>3</v>
      </c>
      <c r="D843" s="73"/>
      <c r="E843" s="70"/>
      <c r="F843" s="70" t="s">
        <v>2639</v>
      </c>
      <c r="G843" s="73"/>
      <c r="H843" s="76" t="s">
        <v>2643</v>
      </c>
      <c r="I843" s="96" t="s">
        <v>573</v>
      </c>
      <c r="J843" s="96"/>
      <c r="K843" s="76"/>
      <c r="L843" s="76"/>
      <c r="M843" s="76"/>
      <c r="N843" s="76"/>
      <c r="O843" s="76"/>
      <c r="P843" s="76"/>
      <c r="Q843" s="76"/>
      <c r="R843" s="76"/>
      <c r="S843" s="76"/>
      <c r="T843" s="76"/>
      <c r="U843" s="76">
        <v>100</v>
      </c>
      <c r="V843" s="76">
        <f t="shared" ref="V843:W843" si="210">U843</f>
        <v>100</v>
      </c>
      <c r="W843" s="76">
        <f t="shared" si="210"/>
        <v>100</v>
      </c>
      <c r="X843" s="76">
        <f t="shared" si="205"/>
        <v>100</v>
      </c>
      <c r="Y843" s="76">
        <v>100</v>
      </c>
      <c r="Z843" s="76">
        <f t="shared" ref="Z843:AB843" si="211">Y843</f>
        <v>100</v>
      </c>
      <c r="AA843" s="76">
        <f t="shared" si="211"/>
        <v>100</v>
      </c>
      <c r="AB843" s="76">
        <f t="shared" si="211"/>
        <v>100</v>
      </c>
      <c r="AC843" s="76"/>
      <c r="AD843" s="274" t="s">
        <v>2648</v>
      </c>
      <c r="AE843" s="76"/>
      <c r="AF843" s="76">
        <v>1</v>
      </c>
      <c r="AG843" s="76">
        <v>1</v>
      </c>
      <c r="AH843" s="73"/>
      <c r="AI843" s="57"/>
      <c r="AJ843" s="45"/>
      <c r="AK843" s="45"/>
      <c r="AL843" s="45"/>
    </row>
    <row r="844" spans="1:38" outlineLevel="1" x14ac:dyDescent="0.25">
      <c r="A844" s="45"/>
      <c r="B844" s="54"/>
      <c r="C844" s="47">
        <f>INT($C$29)+1</f>
        <v>2</v>
      </c>
      <c r="D844" s="73"/>
      <c r="E844" s="70"/>
      <c r="F844" s="275" t="s">
        <v>1714</v>
      </c>
      <c r="G844" s="73"/>
      <c r="H844" s="254" t="s">
        <v>1715</v>
      </c>
      <c r="I844" s="136"/>
      <c r="J844" s="136" t="s">
        <v>1129</v>
      </c>
      <c r="K844" s="76"/>
      <c r="L844" s="76"/>
      <c r="M844" s="76"/>
      <c r="N844" s="76"/>
      <c r="O844" s="76"/>
      <c r="P844" s="76"/>
      <c r="Q844" s="76"/>
      <c r="R844" s="76"/>
      <c r="S844" s="76"/>
      <c r="T844" s="76"/>
      <c r="U844" s="79">
        <v>26</v>
      </c>
      <c r="V844" s="79">
        <v>4</v>
      </c>
      <c r="W844" s="79">
        <v>-12</v>
      </c>
      <c r="X844" s="76"/>
      <c r="Y844" s="76"/>
      <c r="Z844" s="76"/>
      <c r="AA844" s="76"/>
      <c r="AB844" s="76"/>
      <c r="AC844" s="76"/>
      <c r="AD844" s="76"/>
      <c r="AE844" s="76"/>
      <c r="AF844" s="76"/>
      <c r="AG844" s="76"/>
      <c r="AH844" s="73"/>
      <c r="AI844" s="57"/>
      <c r="AJ844" s="45"/>
      <c r="AK844" s="45"/>
      <c r="AL844" s="45"/>
    </row>
    <row r="845" spans="1:38" outlineLevel="2" x14ac:dyDescent="0.25">
      <c r="A845" s="45"/>
      <c r="B845" s="54"/>
      <c r="C845" s="47">
        <f>INT($C$29)+2</f>
        <v>3</v>
      </c>
      <c r="D845" s="73"/>
      <c r="E845" s="70" t="s">
        <v>867</v>
      </c>
      <c r="F845" s="70" t="s">
        <v>1716</v>
      </c>
      <c r="G845" s="73"/>
      <c r="H845" s="76" t="s">
        <v>1717</v>
      </c>
      <c r="I845" s="96" t="s">
        <v>741</v>
      </c>
      <c r="J845" s="96"/>
      <c r="K845" s="76"/>
      <c r="L845" s="76"/>
      <c r="M845" s="76"/>
      <c r="N845" s="76"/>
      <c r="O845" s="76"/>
      <c r="P845" s="76"/>
      <c r="Q845" s="76"/>
      <c r="R845" s="76" t="s">
        <v>748</v>
      </c>
      <c r="S845" s="76" t="s">
        <v>871</v>
      </c>
      <c r="T845" s="76"/>
      <c r="U845" s="76">
        <v>0</v>
      </c>
      <c r="V845" s="76">
        <v>0</v>
      </c>
      <c r="W845" s="76">
        <v>0</v>
      </c>
      <c r="X845" s="76">
        <v>0</v>
      </c>
      <c r="Y845" s="76">
        <v>0</v>
      </c>
      <c r="Z845" s="76">
        <v>0</v>
      </c>
      <c r="AA845" s="76">
        <v>0</v>
      </c>
      <c r="AB845" s="76">
        <v>0</v>
      </c>
      <c r="AC845" s="76"/>
      <c r="AD845" s="274" t="s">
        <v>1718</v>
      </c>
      <c r="AE845" s="76"/>
      <c r="AF845" s="76">
        <v>1</v>
      </c>
      <c r="AG845" s="76">
        <v>1</v>
      </c>
      <c r="AH845" s="73"/>
      <c r="AI845" s="57"/>
      <c r="AJ845" s="45"/>
      <c r="AK845" s="45"/>
      <c r="AL845" s="45"/>
    </row>
    <row r="846" spans="1:38" outlineLevel="2" x14ac:dyDescent="0.25">
      <c r="A846" s="45"/>
      <c r="B846" s="54"/>
      <c r="C846" s="47">
        <f>INT($C$29)+2</f>
        <v>3</v>
      </c>
      <c r="D846" s="73"/>
      <c r="E846" s="70"/>
      <c r="F846" s="70" t="s">
        <v>1719</v>
      </c>
      <c r="G846" s="73"/>
      <c r="H846" s="76" t="s">
        <v>1720</v>
      </c>
      <c r="I846" s="96" t="s">
        <v>741</v>
      </c>
      <c r="J846" s="96"/>
      <c r="K846" s="97">
        <v>0.38900000000000001</v>
      </c>
      <c r="L846" s="97">
        <v>0.48599999999999999</v>
      </c>
      <c r="M846" s="97">
        <v>0.375</v>
      </c>
      <c r="N846" s="97">
        <v>0.375</v>
      </c>
      <c r="O846" s="97">
        <v>0.375</v>
      </c>
      <c r="P846" s="97">
        <v>0.5</v>
      </c>
      <c r="Q846" s="76"/>
      <c r="R846" s="76" t="s">
        <v>748</v>
      </c>
      <c r="S846" s="76" t="s">
        <v>871</v>
      </c>
      <c r="T846" s="76"/>
      <c r="U846" s="261">
        <f t="shared" ref="U846:AB848" si="212">INDEX($K846:$Q846,1,U$43)</f>
        <v>0.38900000000000001</v>
      </c>
      <c r="V846" s="261">
        <f t="shared" si="212"/>
        <v>0.38900000000000001</v>
      </c>
      <c r="W846" s="261">
        <f t="shared" si="212"/>
        <v>0.38900000000000001</v>
      </c>
      <c r="X846" s="261">
        <f t="shared" si="212"/>
        <v>0.48599999999999999</v>
      </c>
      <c r="Y846" s="261">
        <f t="shared" si="212"/>
        <v>0.48599999999999999</v>
      </c>
      <c r="Z846" s="261">
        <f t="shared" si="212"/>
        <v>0.48599999999999999</v>
      </c>
      <c r="AA846" s="261">
        <f t="shared" si="212"/>
        <v>0.48599999999999999</v>
      </c>
      <c r="AB846" s="261">
        <f t="shared" si="212"/>
        <v>0.48599999999999999</v>
      </c>
      <c r="AC846" s="76"/>
      <c r="AD846" s="76"/>
      <c r="AE846" s="76"/>
      <c r="AF846" s="97">
        <v>1</v>
      </c>
      <c r="AG846" s="97">
        <v>1</v>
      </c>
      <c r="AH846" s="73"/>
      <c r="AI846" s="57"/>
      <c r="AJ846" s="45"/>
      <c r="AK846" s="45"/>
      <c r="AL846" s="45"/>
    </row>
    <row r="847" spans="1:38" outlineLevel="2" x14ac:dyDescent="0.25">
      <c r="A847" s="45"/>
      <c r="B847" s="54"/>
      <c r="C847" s="47">
        <f>INT($C$29)+2</f>
        <v>3</v>
      </c>
      <c r="D847" s="73"/>
      <c r="E847" s="70"/>
      <c r="F847" s="70" t="s">
        <v>1716</v>
      </c>
      <c r="G847" s="73"/>
      <c r="H847" s="76" t="s">
        <v>1721</v>
      </c>
      <c r="I847" s="96" t="s">
        <v>741</v>
      </c>
      <c r="J847" s="96"/>
      <c r="K847" s="97">
        <v>0.622</v>
      </c>
      <c r="L847" s="97">
        <v>0.77800000000000002</v>
      </c>
      <c r="M847" s="76"/>
      <c r="N847" s="76"/>
      <c r="O847" s="76"/>
      <c r="P847" s="76"/>
      <c r="Q847" s="76"/>
      <c r="R847" s="76" t="s">
        <v>748</v>
      </c>
      <c r="S847" s="76" t="s">
        <v>871</v>
      </c>
      <c r="T847" s="76"/>
      <c r="U847" s="261">
        <f t="shared" si="212"/>
        <v>0.622</v>
      </c>
      <c r="V847" s="261">
        <f t="shared" si="212"/>
        <v>0.622</v>
      </c>
      <c r="W847" s="261">
        <f t="shared" si="212"/>
        <v>0.622</v>
      </c>
      <c r="X847" s="261">
        <f t="shared" si="212"/>
        <v>0.77800000000000002</v>
      </c>
      <c r="Y847" s="261">
        <f t="shared" si="212"/>
        <v>0.77800000000000002</v>
      </c>
      <c r="Z847" s="261">
        <f t="shared" si="212"/>
        <v>0.77800000000000002</v>
      </c>
      <c r="AA847" s="261">
        <f t="shared" si="212"/>
        <v>0.77800000000000002</v>
      </c>
      <c r="AB847" s="261">
        <f t="shared" si="212"/>
        <v>0.77800000000000002</v>
      </c>
      <c r="AC847" s="76"/>
      <c r="AD847" s="76"/>
      <c r="AE847" s="76"/>
      <c r="AF847" s="97">
        <v>1</v>
      </c>
      <c r="AG847" s="97">
        <v>1</v>
      </c>
      <c r="AH847" s="73"/>
      <c r="AI847" s="57"/>
      <c r="AJ847" s="45"/>
      <c r="AK847" s="45"/>
      <c r="AL847" s="45"/>
    </row>
    <row r="848" spans="1:38" outlineLevel="2" x14ac:dyDescent="0.25">
      <c r="A848" s="45"/>
      <c r="B848" s="54"/>
      <c r="C848" s="47">
        <f>INT($C$29)+2</f>
        <v>3</v>
      </c>
      <c r="D848" s="73"/>
      <c r="E848" s="70"/>
      <c r="F848" s="70" t="s">
        <v>1722</v>
      </c>
      <c r="G848" s="73"/>
      <c r="H848" s="76" t="s">
        <v>1723</v>
      </c>
      <c r="I848" s="96" t="s">
        <v>741</v>
      </c>
      <c r="J848" s="96"/>
      <c r="K848" s="97">
        <v>0.746</v>
      </c>
      <c r="L848" s="97">
        <v>0.93400000000000005</v>
      </c>
      <c r="M848" s="76"/>
      <c r="N848" s="76"/>
      <c r="O848" s="76"/>
      <c r="P848" s="76"/>
      <c r="Q848" s="76"/>
      <c r="R848" s="76" t="s">
        <v>748</v>
      </c>
      <c r="S848" s="76" t="s">
        <v>871</v>
      </c>
      <c r="T848" s="76"/>
      <c r="U848" s="261">
        <f t="shared" si="212"/>
        <v>0.746</v>
      </c>
      <c r="V848" s="261">
        <f t="shared" si="212"/>
        <v>0.746</v>
      </c>
      <c r="W848" s="261">
        <f t="shared" si="212"/>
        <v>0.746</v>
      </c>
      <c r="X848" s="261">
        <f t="shared" si="212"/>
        <v>0.93400000000000005</v>
      </c>
      <c r="Y848" s="261">
        <f t="shared" si="212"/>
        <v>0.93400000000000005</v>
      </c>
      <c r="Z848" s="261">
        <f t="shared" si="212"/>
        <v>0.93400000000000005</v>
      </c>
      <c r="AA848" s="261">
        <f t="shared" si="212"/>
        <v>0.93400000000000005</v>
      </c>
      <c r="AB848" s="261">
        <f t="shared" si="212"/>
        <v>0.93400000000000005</v>
      </c>
      <c r="AC848" s="76"/>
      <c r="AD848" s="76"/>
      <c r="AE848" s="76"/>
      <c r="AF848" s="97">
        <v>1</v>
      </c>
      <c r="AG848" s="97">
        <v>1</v>
      </c>
      <c r="AH848" s="73"/>
      <c r="AI848" s="57"/>
      <c r="AJ848" s="45"/>
      <c r="AK848" s="45"/>
      <c r="AL848" s="45"/>
    </row>
    <row r="849" spans="1:38" outlineLevel="3" x14ac:dyDescent="0.25">
      <c r="A849" s="45"/>
      <c r="B849" s="54"/>
      <c r="C849" s="47">
        <f t="shared" ref="C849:C912" si="213">INT($C$29)+3</f>
        <v>4</v>
      </c>
      <c r="D849" s="73"/>
      <c r="E849" s="70"/>
      <c r="F849" s="70" t="s">
        <v>1724</v>
      </c>
      <c r="G849" s="73"/>
      <c r="H849" s="76" t="s">
        <v>1576</v>
      </c>
      <c r="I849" s="96" t="s">
        <v>573</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outlineLevel="3" x14ac:dyDescent="0.25">
      <c r="A850" s="45"/>
      <c r="B850" s="54"/>
      <c r="C850" s="47">
        <f t="shared" si="213"/>
        <v>4</v>
      </c>
      <c r="D850" s="73"/>
      <c r="E850" s="70"/>
      <c r="F850" s="70" t="s">
        <v>1725</v>
      </c>
      <c r="G850" s="73"/>
      <c r="H850" s="76" t="s">
        <v>1578</v>
      </c>
      <c r="I850" s="96" t="s">
        <v>573</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outlineLevel="3" x14ac:dyDescent="0.25">
      <c r="A851" s="45"/>
      <c r="B851" s="54"/>
      <c r="C851" s="47">
        <f t="shared" si="213"/>
        <v>4</v>
      </c>
      <c r="D851" s="73"/>
      <c r="E851" s="70"/>
      <c r="F851" s="70" t="s">
        <v>1726</v>
      </c>
      <c r="G851" s="73"/>
      <c r="H851" s="76" t="s">
        <v>1580</v>
      </c>
      <c r="I851" s="96" t="s">
        <v>573</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outlineLevel="3" x14ac:dyDescent="0.25">
      <c r="A852" s="45"/>
      <c r="B852" s="54"/>
      <c r="C852" s="47">
        <f t="shared" si="213"/>
        <v>4</v>
      </c>
      <c r="D852" s="73"/>
      <c r="E852" s="70"/>
      <c r="F852" s="70" t="s">
        <v>1727</v>
      </c>
      <c r="G852" s="73"/>
      <c r="H852" s="76" t="s">
        <v>1582</v>
      </c>
      <c r="I852" s="96" t="s">
        <v>573</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outlineLevel="3" x14ac:dyDescent="0.25">
      <c r="A853" s="45"/>
      <c r="B853" s="54"/>
      <c r="C853" s="47">
        <f t="shared" si="213"/>
        <v>4</v>
      </c>
      <c r="D853" s="73"/>
      <c r="E853" s="70"/>
      <c r="F853" s="70" t="s">
        <v>1728</v>
      </c>
      <c r="G853" s="73"/>
      <c r="H853" s="76" t="s">
        <v>1576</v>
      </c>
      <c r="I853" s="96" t="s">
        <v>573</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outlineLevel="3" x14ac:dyDescent="0.25">
      <c r="A854" s="45"/>
      <c r="B854" s="54"/>
      <c r="C854" s="47">
        <f t="shared" si="213"/>
        <v>4</v>
      </c>
      <c r="D854" s="73"/>
      <c r="E854" s="70"/>
      <c r="F854" s="70" t="s">
        <v>1729</v>
      </c>
      <c r="G854" s="73"/>
      <c r="H854" s="76" t="s">
        <v>1578</v>
      </c>
      <c r="I854" s="96" t="s">
        <v>573</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3" x14ac:dyDescent="0.25">
      <c r="A855" s="45"/>
      <c r="B855" s="54"/>
      <c r="C855" s="47">
        <f t="shared" si="213"/>
        <v>4</v>
      </c>
      <c r="D855" s="73"/>
      <c r="E855" s="70"/>
      <c r="F855" s="70" t="s">
        <v>1730</v>
      </c>
      <c r="G855" s="73"/>
      <c r="H855" s="76" t="s">
        <v>1580</v>
      </c>
      <c r="I855" s="96" t="s">
        <v>573</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outlineLevel="3" x14ac:dyDescent="0.25">
      <c r="A856" s="45"/>
      <c r="B856" s="54"/>
      <c r="C856" s="47">
        <f t="shared" si="213"/>
        <v>4</v>
      </c>
      <c r="D856" s="73"/>
      <c r="E856" s="70"/>
      <c r="F856" s="70" t="s">
        <v>1731</v>
      </c>
      <c r="G856" s="73"/>
      <c r="H856" s="76" t="s">
        <v>1582</v>
      </c>
      <c r="I856" s="96" t="s">
        <v>573</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outlineLevel="3" x14ac:dyDescent="0.25">
      <c r="A857" s="45"/>
      <c r="B857" s="54"/>
      <c r="C857" s="47">
        <f t="shared" si="213"/>
        <v>4</v>
      </c>
      <c r="D857" s="73"/>
      <c r="E857" s="70"/>
      <c r="F857" s="70" t="s">
        <v>1732</v>
      </c>
      <c r="G857" s="73"/>
      <c r="H857" s="76" t="s">
        <v>1576</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213"/>
        <v>4</v>
      </c>
      <c r="D858" s="73"/>
      <c r="E858" s="70"/>
      <c r="F858" s="70" t="s">
        <v>1733</v>
      </c>
      <c r="G858" s="73"/>
      <c r="H858" s="76" t="s">
        <v>1578</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213"/>
        <v>4</v>
      </c>
      <c r="D859" s="73"/>
      <c r="E859" s="70"/>
      <c r="F859" s="70" t="s">
        <v>1734</v>
      </c>
      <c r="G859" s="73"/>
      <c r="H859" s="76" t="s">
        <v>1580</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213"/>
        <v>4</v>
      </c>
      <c r="D860" s="73"/>
      <c r="E860" s="70"/>
      <c r="F860" s="70" t="s">
        <v>1735</v>
      </c>
      <c r="G860" s="73"/>
      <c r="H860" s="76" t="s">
        <v>1582</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 t="shared" si="213"/>
        <v>4</v>
      </c>
      <c r="D861" s="73"/>
      <c r="E861" s="70"/>
      <c r="F861" s="70" t="s">
        <v>1736</v>
      </c>
      <c r="G861" s="73"/>
      <c r="H861" s="76" t="s">
        <v>1576</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si="213"/>
        <v>4</v>
      </c>
      <c r="D862" s="73"/>
      <c r="E862" s="70"/>
      <c r="F862" s="70" t="s">
        <v>1737</v>
      </c>
      <c r="G862" s="73"/>
      <c r="H862" s="76" t="s">
        <v>1578</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213"/>
        <v>4</v>
      </c>
      <c r="D863" s="73"/>
      <c r="E863" s="70"/>
      <c r="F863" s="70" t="s">
        <v>1738</v>
      </c>
      <c r="G863" s="73"/>
      <c r="H863" s="76" t="s">
        <v>1580</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213"/>
        <v>4</v>
      </c>
      <c r="D864" s="73"/>
      <c r="E864" s="70"/>
      <c r="F864" s="70" t="s">
        <v>1739</v>
      </c>
      <c r="G864" s="73"/>
      <c r="H864" s="76" t="s">
        <v>1582</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213"/>
        <v>4</v>
      </c>
      <c r="D865" s="73"/>
      <c r="E865" s="70"/>
      <c r="F865" s="70" t="s">
        <v>1740</v>
      </c>
      <c r="G865" s="73"/>
      <c r="H865" s="76" t="s">
        <v>1576</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213"/>
        <v>4</v>
      </c>
      <c r="D866" s="73"/>
      <c r="E866" s="70"/>
      <c r="F866" s="70" t="s">
        <v>1741</v>
      </c>
      <c r="G866" s="73"/>
      <c r="H866" s="76" t="s">
        <v>1578</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213"/>
        <v>4</v>
      </c>
      <c r="D867" s="73"/>
      <c r="E867" s="70"/>
      <c r="F867" s="70" t="s">
        <v>1742</v>
      </c>
      <c r="G867" s="73"/>
      <c r="H867" s="76" t="s">
        <v>1580</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213"/>
        <v>4</v>
      </c>
      <c r="D868" s="73"/>
      <c r="E868" s="70"/>
      <c r="F868" s="70" t="s">
        <v>1743</v>
      </c>
      <c r="G868" s="73"/>
      <c r="H868" s="76" t="s">
        <v>1582</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213"/>
        <v>4</v>
      </c>
      <c r="D869" s="73"/>
      <c r="E869" s="70"/>
      <c r="F869" s="70" t="s">
        <v>1744</v>
      </c>
      <c r="G869" s="73"/>
      <c r="H869" s="76" t="s">
        <v>1576</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213"/>
        <v>4</v>
      </c>
      <c r="D870" s="73"/>
      <c r="E870" s="70"/>
      <c r="F870" s="70" t="s">
        <v>1745</v>
      </c>
      <c r="G870" s="73"/>
      <c r="H870" s="76" t="s">
        <v>1578</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213"/>
        <v>4</v>
      </c>
      <c r="D871" s="73"/>
      <c r="E871" s="70"/>
      <c r="F871" s="70" t="s">
        <v>1746</v>
      </c>
      <c r="G871" s="73"/>
      <c r="H871" s="76" t="s">
        <v>1580</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213"/>
        <v>4</v>
      </c>
      <c r="D872" s="73"/>
      <c r="E872" s="70"/>
      <c r="F872" s="70" t="s">
        <v>1747</v>
      </c>
      <c r="G872" s="73"/>
      <c r="H872" s="76" t="s">
        <v>1582</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213"/>
        <v>4</v>
      </c>
      <c r="D873" s="73"/>
      <c r="E873" s="70"/>
      <c r="F873" s="70" t="s">
        <v>1748</v>
      </c>
      <c r="G873" s="73"/>
      <c r="H873" s="76" t="s">
        <v>1576</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213"/>
        <v>4</v>
      </c>
      <c r="D874" s="73"/>
      <c r="E874" s="70"/>
      <c r="F874" s="70" t="s">
        <v>1749</v>
      </c>
      <c r="G874" s="73"/>
      <c r="H874" s="76" t="s">
        <v>1578</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213"/>
        <v>4</v>
      </c>
      <c r="D875" s="73"/>
      <c r="E875" s="70"/>
      <c r="F875" s="70" t="s">
        <v>1750</v>
      </c>
      <c r="G875" s="73"/>
      <c r="H875" s="76" t="s">
        <v>1580</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13"/>
        <v>4</v>
      </c>
      <c r="D876" s="73"/>
      <c r="E876" s="70"/>
      <c r="F876" s="70" t="s">
        <v>1751</v>
      </c>
      <c r="G876" s="73"/>
      <c r="H876" s="76" t="s">
        <v>1582</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13"/>
        <v>4</v>
      </c>
      <c r="D877" s="73"/>
      <c r="E877" s="70"/>
      <c r="F877" s="70" t="s">
        <v>1752</v>
      </c>
      <c r="G877" s="73"/>
      <c r="H877" s="76" t="s">
        <v>1576</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13"/>
        <v>4</v>
      </c>
      <c r="D878" s="73"/>
      <c r="E878" s="70"/>
      <c r="F878" s="70" t="s">
        <v>1753</v>
      </c>
      <c r="G878" s="73"/>
      <c r="H878" s="76" t="s">
        <v>1578</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13"/>
        <v>4</v>
      </c>
      <c r="D879" s="73"/>
      <c r="E879" s="70"/>
      <c r="F879" s="70" t="s">
        <v>1754</v>
      </c>
      <c r="G879" s="73"/>
      <c r="H879" s="76" t="s">
        <v>1580</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13"/>
        <v>4</v>
      </c>
      <c r="D880" s="73"/>
      <c r="E880" s="70"/>
      <c r="F880" s="70" t="s">
        <v>1755</v>
      </c>
      <c r="G880" s="73"/>
      <c r="H880" s="76" t="s">
        <v>1582</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13"/>
        <v>4</v>
      </c>
      <c r="D881" s="73"/>
      <c r="E881" s="70"/>
      <c r="F881" s="70" t="s">
        <v>1756</v>
      </c>
      <c r="G881" s="73"/>
      <c r="H881" s="76" t="s">
        <v>1576</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13"/>
        <v>4</v>
      </c>
      <c r="D882" s="73"/>
      <c r="E882" s="70"/>
      <c r="F882" s="70" t="s">
        <v>1757</v>
      </c>
      <c r="G882" s="73"/>
      <c r="H882" s="76" t="s">
        <v>1578</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13"/>
        <v>4</v>
      </c>
      <c r="D883" s="73"/>
      <c r="E883" s="70"/>
      <c r="F883" s="70" t="s">
        <v>1758</v>
      </c>
      <c r="G883" s="73"/>
      <c r="H883" s="76" t="s">
        <v>1580</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213"/>
        <v>4</v>
      </c>
      <c r="D884" s="73"/>
      <c r="E884" s="70"/>
      <c r="F884" s="70" t="s">
        <v>1759</v>
      </c>
      <c r="G884" s="73"/>
      <c r="H884" s="76" t="s">
        <v>1582</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213"/>
        <v>4</v>
      </c>
      <c r="D885" s="73"/>
      <c r="E885" s="70"/>
      <c r="F885" s="70" t="s">
        <v>1760</v>
      </c>
      <c r="G885" s="73"/>
      <c r="H885" s="76" t="s">
        <v>1576</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213"/>
        <v>4</v>
      </c>
      <c r="D886" s="73"/>
      <c r="E886" s="70"/>
      <c r="F886" s="70" t="s">
        <v>1761</v>
      </c>
      <c r="G886" s="73"/>
      <c r="H886" s="76" t="s">
        <v>1578</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213"/>
        <v>4</v>
      </c>
      <c r="D887" s="73"/>
      <c r="E887" s="70"/>
      <c r="F887" s="70" t="s">
        <v>1762</v>
      </c>
      <c r="G887" s="73"/>
      <c r="H887" s="76" t="s">
        <v>1580</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3" x14ac:dyDescent="0.25">
      <c r="A888" s="45"/>
      <c r="B888" s="54"/>
      <c r="C888" s="47">
        <f t="shared" si="213"/>
        <v>4</v>
      </c>
      <c r="D888" s="73"/>
      <c r="E888" s="70"/>
      <c r="F888" s="70" t="s">
        <v>1763</v>
      </c>
      <c r="G888" s="73"/>
      <c r="H888" s="76" t="s">
        <v>1582</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outlineLevel="3" x14ac:dyDescent="0.25">
      <c r="A889" s="45"/>
      <c r="B889" s="54"/>
      <c r="C889" s="47">
        <f t="shared" si="213"/>
        <v>4</v>
      </c>
      <c r="D889" s="73"/>
      <c r="E889" s="70"/>
      <c r="F889" s="70" t="s">
        <v>1764</v>
      </c>
      <c r="G889" s="73"/>
      <c r="H889" s="76" t="s">
        <v>1576</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outlineLevel="3" x14ac:dyDescent="0.25">
      <c r="A890" s="45"/>
      <c r="B890" s="54"/>
      <c r="C890" s="47">
        <f t="shared" si="213"/>
        <v>4</v>
      </c>
      <c r="D890" s="73"/>
      <c r="E890" s="70"/>
      <c r="F890" s="70" t="s">
        <v>1765</v>
      </c>
      <c r="G890" s="73"/>
      <c r="H890" s="76" t="s">
        <v>1578</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outlineLevel="3" x14ac:dyDescent="0.25">
      <c r="A891" s="45"/>
      <c r="B891" s="54"/>
      <c r="C891" s="47">
        <f t="shared" si="213"/>
        <v>4</v>
      </c>
      <c r="D891" s="73"/>
      <c r="E891" s="70"/>
      <c r="F891" s="70" t="s">
        <v>1766</v>
      </c>
      <c r="G891" s="73"/>
      <c r="H891" s="76" t="s">
        <v>1580</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3" x14ac:dyDescent="0.25">
      <c r="A892" s="45"/>
      <c r="B892" s="54"/>
      <c r="C892" s="47">
        <f t="shared" si="213"/>
        <v>4</v>
      </c>
      <c r="D892" s="73"/>
      <c r="E892" s="70"/>
      <c r="F892" s="70" t="s">
        <v>1767</v>
      </c>
      <c r="G892" s="73"/>
      <c r="H892" s="76" t="s">
        <v>1582</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3" x14ac:dyDescent="0.25">
      <c r="A893" s="45"/>
      <c r="B893" s="54"/>
      <c r="C893" s="47">
        <f t="shared" si="213"/>
        <v>4</v>
      </c>
      <c r="D893" s="73"/>
      <c r="E893" s="70"/>
      <c r="F893" s="70" t="s">
        <v>1768</v>
      </c>
      <c r="G893" s="73"/>
      <c r="H893" s="76" t="s">
        <v>1664</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outlineLevel="3" x14ac:dyDescent="0.25">
      <c r="A894" s="45"/>
      <c r="B894" s="54"/>
      <c r="C894" s="47">
        <f t="shared" si="213"/>
        <v>4</v>
      </c>
      <c r="D894" s="73"/>
      <c r="E894" s="70"/>
      <c r="F894" s="70" t="s">
        <v>1769</v>
      </c>
      <c r="G894" s="73"/>
      <c r="H894" s="76" t="s">
        <v>1578</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outlineLevel="3" x14ac:dyDescent="0.25">
      <c r="A895" s="45"/>
      <c r="B895" s="54"/>
      <c r="C895" s="47">
        <f t="shared" si="213"/>
        <v>4</v>
      </c>
      <c r="D895" s="73"/>
      <c r="E895" s="70"/>
      <c r="F895" s="70" t="s">
        <v>1770</v>
      </c>
      <c r="G895" s="73"/>
      <c r="H895" s="76" t="s">
        <v>1580</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outlineLevel="3" x14ac:dyDescent="0.25">
      <c r="A896" s="45"/>
      <c r="B896" s="54"/>
      <c r="C896" s="47">
        <f t="shared" si="213"/>
        <v>4</v>
      </c>
      <c r="D896" s="73"/>
      <c r="E896" s="70"/>
      <c r="F896" s="70" t="s">
        <v>1771</v>
      </c>
      <c r="G896" s="73"/>
      <c r="H896" s="76" t="s">
        <v>1582</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outlineLevel="3" x14ac:dyDescent="0.25">
      <c r="A897" s="45"/>
      <c r="B897" s="54"/>
      <c r="C897" s="47">
        <f t="shared" si="213"/>
        <v>4</v>
      </c>
      <c r="D897" s="73"/>
      <c r="E897" s="70"/>
      <c r="F897" s="70" t="s">
        <v>1772</v>
      </c>
      <c r="G897" s="73"/>
      <c r="H897" s="76" t="s">
        <v>1669</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outlineLevel="3" x14ac:dyDescent="0.25">
      <c r="A898" s="45"/>
      <c r="B898" s="54"/>
      <c r="C898" s="47">
        <f t="shared" si="213"/>
        <v>4</v>
      </c>
      <c r="D898" s="73"/>
      <c r="E898" s="70"/>
      <c r="F898" s="70" t="s">
        <v>1773</v>
      </c>
      <c r="G898" s="73"/>
      <c r="H898" s="76" t="s">
        <v>1578</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outlineLevel="3" x14ac:dyDescent="0.25">
      <c r="A899" s="45"/>
      <c r="B899" s="54"/>
      <c r="C899" s="47">
        <f t="shared" si="213"/>
        <v>4</v>
      </c>
      <c r="D899" s="73"/>
      <c r="E899" s="70"/>
      <c r="F899" s="70" t="s">
        <v>1774</v>
      </c>
      <c r="G899" s="73"/>
      <c r="H899" s="76" t="s">
        <v>1580</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outlineLevel="3" x14ac:dyDescent="0.25">
      <c r="A900" s="45"/>
      <c r="B900" s="54"/>
      <c r="C900" s="47">
        <f t="shared" si="213"/>
        <v>4</v>
      </c>
      <c r="D900" s="73"/>
      <c r="E900" s="70"/>
      <c r="F900" s="70" t="s">
        <v>1775</v>
      </c>
      <c r="G900" s="73"/>
      <c r="H900" s="76" t="s">
        <v>1582</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outlineLevel="3" x14ac:dyDescent="0.25">
      <c r="A901" s="45"/>
      <c r="B901" s="54"/>
      <c r="C901" s="47">
        <f t="shared" si="213"/>
        <v>4</v>
      </c>
      <c r="D901" s="73"/>
      <c r="E901" s="70"/>
      <c r="F901" s="70" t="s">
        <v>1776</v>
      </c>
      <c r="G901" s="73"/>
      <c r="H901" s="76" t="s">
        <v>1576</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3" x14ac:dyDescent="0.25">
      <c r="A902" s="45"/>
      <c r="B902" s="54"/>
      <c r="C902" s="47">
        <f t="shared" si="213"/>
        <v>4</v>
      </c>
      <c r="D902" s="73"/>
      <c r="E902" s="70"/>
      <c r="F902" s="70" t="s">
        <v>1777</v>
      </c>
      <c r="G902" s="73"/>
      <c r="H902" s="76" t="s">
        <v>1578</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3" x14ac:dyDescent="0.25">
      <c r="A903" s="45"/>
      <c r="B903" s="54"/>
      <c r="C903" s="47">
        <f t="shared" si="213"/>
        <v>4</v>
      </c>
      <c r="D903" s="73"/>
      <c r="E903" s="70"/>
      <c r="F903" s="70" t="s">
        <v>1778</v>
      </c>
      <c r="G903" s="73"/>
      <c r="H903" s="76" t="s">
        <v>1580</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3" x14ac:dyDescent="0.25">
      <c r="A904" s="45"/>
      <c r="B904" s="54"/>
      <c r="C904" s="47">
        <f t="shared" si="213"/>
        <v>4</v>
      </c>
      <c r="D904" s="73"/>
      <c r="E904" s="70"/>
      <c r="F904" s="70" t="s">
        <v>1779</v>
      </c>
      <c r="G904" s="73"/>
      <c r="H904" s="76" t="s">
        <v>1582</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outlineLevel="3" x14ac:dyDescent="0.25">
      <c r="A905" s="45"/>
      <c r="B905" s="54"/>
      <c r="C905" s="47">
        <f t="shared" si="213"/>
        <v>4</v>
      </c>
      <c r="D905" s="73"/>
      <c r="E905" s="70"/>
      <c r="F905" s="70" t="s">
        <v>1780</v>
      </c>
      <c r="G905" s="73"/>
      <c r="H905" s="76" t="s">
        <v>1576</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outlineLevel="3" x14ac:dyDescent="0.25">
      <c r="A906" s="45"/>
      <c r="B906" s="54"/>
      <c r="C906" s="47">
        <f t="shared" si="213"/>
        <v>4</v>
      </c>
      <c r="D906" s="73"/>
      <c r="E906" s="70"/>
      <c r="F906" s="70" t="s">
        <v>1781</v>
      </c>
      <c r="G906" s="73"/>
      <c r="H906" s="76" t="s">
        <v>1578</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outlineLevel="3" x14ac:dyDescent="0.25">
      <c r="A907" s="45"/>
      <c r="B907" s="54"/>
      <c r="C907" s="47">
        <f t="shared" si="213"/>
        <v>4</v>
      </c>
      <c r="D907" s="73"/>
      <c r="E907" s="70"/>
      <c r="F907" s="70" t="s">
        <v>1782</v>
      </c>
      <c r="G907" s="73"/>
      <c r="H907" s="76" t="s">
        <v>1580</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213"/>
        <v>4</v>
      </c>
      <c r="D908" s="73"/>
      <c r="E908" s="70"/>
      <c r="F908" s="70" t="s">
        <v>1783</v>
      </c>
      <c r="G908" s="73"/>
      <c r="H908" s="76" t="s">
        <v>1582</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213"/>
        <v>4</v>
      </c>
      <c r="D909" s="73"/>
      <c r="E909" s="70"/>
      <c r="F909" s="70" t="s">
        <v>1784</v>
      </c>
      <c r="G909" s="73"/>
      <c r="H909" s="76" t="s">
        <v>1576</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213"/>
        <v>4</v>
      </c>
      <c r="D910" s="73"/>
      <c r="E910" s="70"/>
      <c r="F910" s="70" t="s">
        <v>1785</v>
      </c>
      <c r="G910" s="73"/>
      <c r="H910" s="76" t="s">
        <v>1578</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213"/>
        <v>4</v>
      </c>
      <c r="D911" s="73"/>
      <c r="E911" s="70"/>
      <c r="F911" s="70" t="s">
        <v>1786</v>
      </c>
      <c r="G911" s="73"/>
      <c r="H911" s="76" t="s">
        <v>1580</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si="213"/>
        <v>4</v>
      </c>
      <c r="D912" s="73"/>
      <c r="E912" s="70"/>
      <c r="F912" s="70" t="s">
        <v>1787</v>
      </c>
      <c r="G912" s="73"/>
      <c r="H912" s="76" t="s">
        <v>1582</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ref="C913:C920" si="214">INT($C$29)+3</f>
        <v>4</v>
      </c>
      <c r="D913" s="73"/>
      <c r="E913" s="70"/>
      <c r="F913" s="70" t="s">
        <v>1788</v>
      </c>
      <c r="G913" s="73"/>
      <c r="H913" s="76" t="s">
        <v>1698</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214"/>
        <v>4</v>
      </c>
      <c r="D914" s="73"/>
      <c r="E914" s="70"/>
      <c r="F914" s="70" t="s">
        <v>1789</v>
      </c>
      <c r="G914" s="73"/>
      <c r="H914" s="76" t="s">
        <v>1578</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214"/>
        <v>4</v>
      </c>
      <c r="D915" s="73"/>
      <c r="E915" s="70"/>
      <c r="F915" s="70" t="s">
        <v>1790</v>
      </c>
      <c r="G915" s="73"/>
      <c r="H915" s="76" t="s">
        <v>1580</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214"/>
        <v>4</v>
      </c>
      <c r="D916" s="73"/>
      <c r="E916" s="70"/>
      <c r="F916" s="70" t="s">
        <v>1791</v>
      </c>
      <c r="G916" s="73"/>
      <c r="H916" s="76" t="s">
        <v>1582</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214"/>
        <v>4</v>
      </c>
      <c r="D917" s="73"/>
      <c r="E917" s="70"/>
      <c r="F917" s="70" t="s">
        <v>1792</v>
      </c>
      <c r="G917" s="73"/>
      <c r="H917" s="76" t="s">
        <v>1703</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214"/>
        <v>4</v>
      </c>
      <c r="D918" s="73"/>
      <c r="E918" s="70"/>
      <c r="F918" s="70" t="s">
        <v>1793</v>
      </c>
      <c r="G918" s="73"/>
      <c r="H918" s="76" t="s">
        <v>1705</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214"/>
        <v>4</v>
      </c>
      <c r="D919" s="73"/>
      <c r="E919" s="70"/>
      <c r="F919" s="70" t="s">
        <v>1794</v>
      </c>
      <c r="G919" s="73"/>
      <c r="H919" s="76" t="s">
        <v>1707</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3" x14ac:dyDescent="0.25">
      <c r="A920" s="45"/>
      <c r="B920" s="54"/>
      <c r="C920" s="47">
        <f t="shared" si="214"/>
        <v>4</v>
      </c>
      <c r="D920" s="73"/>
      <c r="E920" s="70"/>
      <c r="F920" s="70" t="s">
        <v>1795</v>
      </c>
      <c r="G920" s="73"/>
      <c r="H920" s="76" t="s">
        <v>1709</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outlineLevel="2" x14ac:dyDescent="0.25">
      <c r="A921" s="45"/>
      <c r="B921" s="54"/>
      <c r="C921" s="47">
        <f>INT($C$29)+2</f>
        <v>3</v>
      </c>
      <c r="D921" s="73"/>
      <c r="E921" s="70" t="s">
        <v>1796</v>
      </c>
      <c r="F921" s="70" t="s">
        <v>1797</v>
      </c>
      <c r="G921" s="73"/>
      <c r="H921" s="76" t="s">
        <v>1798</v>
      </c>
      <c r="I921" s="96" t="s">
        <v>573</v>
      </c>
      <c r="J921" s="96"/>
      <c r="K921" s="76"/>
      <c r="L921" s="76"/>
      <c r="M921" s="76"/>
      <c r="N921" s="76"/>
      <c r="O921" s="76"/>
      <c r="P921" s="76"/>
      <c r="Q921" s="76"/>
      <c r="R921" s="76"/>
      <c r="S921" s="76"/>
      <c r="T921" s="76"/>
      <c r="U921" s="76">
        <v>0</v>
      </c>
      <c r="V921" s="76">
        <v>0</v>
      </c>
      <c r="W921" s="76">
        <v>0</v>
      </c>
      <c r="X921" s="76">
        <v>0</v>
      </c>
      <c r="Y921" s="76">
        <v>0</v>
      </c>
      <c r="Z921" s="76">
        <v>0</v>
      </c>
      <c r="AA921" s="76">
        <v>0</v>
      </c>
      <c r="AB921" s="76">
        <v>0</v>
      </c>
      <c r="AC921" s="76"/>
      <c r="AD921" s="274" t="s">
        <v>1799</v>
      </c>
      <c r="AE921" s="76"/>
      <c r="AF921" s="76">
        <v>1</v>
      </c>
      <c r="AG921" s="76">
        <v>1</v>
      </c>
      <c r="AH921" s="73"/>
      <c r="AI921" s="57"/>
      <c r="AJ921" s="45"/>
      <c r="AK921" s="45"/>
      <c r="AL921" s="45"/>
    </row>
    <row r="922" spans="1:38" outlineLevel="2" x14ac:dyDescent="0.25">
      <c r="A922" s="45"/>
      <c r="B922" s="54"/>
      <c r="C922" s="47">
        <f>INT($C$29)+2</f>
        <v>3</v>
      </c>
      <c r="D922" s="73"/>
      <c r="E922" s="70"/>
      <c r="F922" s="70" t="s">
        <v>1800</v>
      </c>
      <c r="G922" s="73"/>
      <c r="H922" s="76" t="s">
        <v>1801</v>
      </c>
      <c r="I922" s="96" t="s">
        <v>573</v>
      </c>
      <c r="J922" s="96"/>
      <c r="K922" s="97">
        <v>0.52400000000000002</v>
      </c>
      <c r="L922" s="97">
        <v>0.65500000000000003</v>
      </c>
      <c r="M922" s="97">
        <v>0.41599999999999998</v>
      </c>
      <c r="N922" s="97">
        <v>0.41599999999999998</v>
      </c>
      <c r="O922" s="97">
        <v>0.41599999999999998</v>
      </c>
      <c r="P922" s="97">
        <v>0.57699999999999996</v>
      </c>
      <c r="Q922" s="76"/>
      <c r="R922" s="76" t="s">
        <v>622</v>
      </c>
      <c r="S922" s="76" t="s">
        <v>622</v>
      </c>
      <c r="T922" s="76"/>
      <c r="U922" s="261">
        <f t="shared" ref="U922:AB924" si="215">INDEX($K922:$Q922,1,U$43)</f>
        <v>0.52400000000000002</v>
      </c>
      <c r="V922" s="261">
        <f t="shared" si="215"/>
        <v>0.52400000000000002</v>
      </c>
      <c r="W922" s="261">
        <f t="shared" si="215"/>
        <v>0.52400000000000002</v>
      </c>
      <c r="X922" s="261">
        <f t="shared" si="215"/>
        <v>0.65500000000000003</v>
      </c>
      <c r="Y922" s="261">
        <f t="shared" si="215"/>
        <v>0.65500000000000003</v>
      </c>
      <c r="Z922" s="261">
        <f t="shared" si="215"/>
        <v>0.65500000000000003</v>
      </c>
      <c r="AA922" s="261">
        <f t="shared" si="215"/>
        <v>0.65500000000000003</v>
      </c>
      <c r="AB922" s="261">
        <f t="shared" si="215"/>
        <v>0.65500000000000003</v>
      </c>
      <c r="AC922" s="76"/>
      <c r="AD922" s="76"/>
      <c r="AE922" s="76"/>
      <c r="AF922" s="97">
        <v>1</v>
      </c>
      <c r="AG922" s="97">
        <v>1</v>
      </c>
      <c r="AH922" s="73"/>
      <c r="AI922" s="57"/>
      <c r="AJ922" s="45"/>
      <c r="AK922" s="45"/>
      <c r="AL922" s="45"/>
    </row>
    <row r="923" spans="1:38" outlineLevel="2" x14ac:dyDescent="0.25">
      <c r="A923" s="45"/>
      <c r="B923" s="54"/>
      <c r="C923" s="47">
        <f>INT($C$29)+2</f>
        <v>3</v>
      </c>
      <c r="D923" s="73"/>
      <c r="E923" s="70"/>
      <c r="F923" s="70" t="s">
        <v>1802</v>
      </c>
      <c r="G923" s="73"/>
      <c r="H923" s="76" t="s">
        <v>1803</v>
      </c>
      <c r="I923" s="96" t="s">
        <v>573</v>
      </c>
      <c r="J923" s="96"/>
      <c r="K923" s="97">
        <v>0.70699999999999996</v>
      </c>
      <c r="L923" s="97">
        <v>0.88400000000000001</v>
      </c>
      <c r="M923" s="76"/>
      <c r="N923" s="76"/>
      <c r="O923" s="76"/>
      <c r="P923" s="76"/>
      <c r="Q923" s="76"/>
      <c r="R923" s="76" t="s">
        <v>622</v>
      </c>
      <c r="S923" s="76"/>
      <c r="T923" s="76"/>
      <c r="U923" s="261">
        <f t="shared" si="215"/>
        <v>0.70699999999999996</v>
      </c>
      <c r="V923" s="261">
        <f t="shared" si="215"/>
        <v>0.70699999999999996</v>
      </c>
      <c r="W923" s="261">
        <f t="shared" si="215"/>
        <v>0.70699999999999996</v>
      </c>
      <c r="X923" s="261">
        <f t="shared" si="215"/>
        <v>0.88400000000000001</v>
      </c>
      <c r="Y923" s="261">
        <f t="shared" si="215"/>
        <v>0.88400000000000001</v>
      </c>
      <c r="Z923" s="261">
        <f t="shared" si="215"/>
        <v>0.88400000000000001</v>
      </c>
      <c r="AA923" s="261">
        <f t="shared" si="215"/>
        <v>0.88400000000000001</v>
      </c>
      <c r="AB923" s="261">
        <f t="shared" si="215"/>
        <v>0.88400000000000001</v>
      </c>
      <c r="AC923" s="76"/>
      <c r="AD923" s="76"/>
      <c r="AE923" s="76"/>
      <c r="AF923" s="97">
        <v>1</v>
      </c>
      <c r="AG923" s="97">
        <v>1</v>
      </c>
      <c r="AH923" s="73"/>
      <c r="AI923" s="57"/>
      <c r="AJ923" s="45"/>
      <c r="AK923" s="45"/>
      <c r="AL923" s="45"/>
    </row>
    <row r="924" spans="1:38" outlineLevel="2" x14ac:dyDescent="0.25">
      <c r="A924" s="45"/>
      <c r="B924" s="54"/>
      <c r="C924" s="47">
        <f>INT($C$29)+2</f>
        <v>3</v>
      </c>
      <c r="D924" s="73"/>
      <c r="E924" s="70"/>
      <c r="F924" s="70" t="s">
        <v>1804</v>
      </c>
      <c r="G924" s="73"/>
      <c r="H924" s="76" t="s">
        <v>1805</v>
      </c>
      <c r="I924" s="96" t="s">
        <v>573</v>
      </c>
      <c r="J924" s="96"/>
      <c r="K924" s="97">
        <v>0.89100000000000001</v>
      </c>
      <c r="L924" s="97">
        <v>1.1140000000000001</v>
      </c>
      <c r="M924" s="76"/>
      <c r="N924" s="76"/>
      <c r="O924" s="76"/>
      <c r="P924" s="76"/>
      <c r="Q924" s="76"/>
      <c r="R924" s="76" t="s">
        <v>622</v>
      </c>
      <c r="S924" s="76"/>
      <c r="T924" s="76"/>
      <c r="U924" s="261">
        <f t="shared" si="215"/>
        <v>0.89100000000000001</v>
      </c>
      <c r="V924" s="261">
        <f t="shared" si="215"/>
        <v>0.89100000000000001</v>
      </c>
      <c r="W924" s="261">
        <f t="shared" si="215"/>
        <v>0.89100000000000001</v>
      </c>
      <c r="X924" s="261">
        <f t="shared" si="215"/>
        <v>1.1140000000000001</v>
      </c>
      <c r="Y924" s="261">
        <f t="shared" si="215"/>
        <v>1.1140000000000001</v>
      </c>
      <c r="Z924" s="261">
        <f t="shared" si="215"/>
        <v>1.1140000000000001</v>
      </c>
      <c r="AA924" s="261">
        <f t="shared" si="215"/>
        <v>1.1140000000000001</v>
      </c>
      <c r="AB924" s="261">
        <f t="shared" si="215"/>
        <v>1.1140000000000001</v>
      </c>
      <c r="AC924" s="76"/>
      <c r="AD924" s="76"/>
      <c r="AE924" s="76"/>
      <c r="AF924" s="97">
        <v>1</v>
      </c>
      <c r="AG924" s="97">
        <v>1</v>
      </c>
      <c r="AH924" s="73"/>
      <c r="AI924" s="57"/>
      <c r="AJ924" s="45"/>
      <c r="AK924" s="45"/>
      <c r="AL924" s="45"/>
    </row>
    <row r="925" spans="1:38" outlineLevel="3" x14ac:dyDescent="0.25">
      <c r="A925" s="45"/>
      <c r="B925" s="54"/>
      <c r="C925" s="47">
        <f t="shared" ref="C925:C948" si="216">INT($C$29)+3</f>
        <v>4</v>
      </c>
      <c r="D925" s="73"/>
      <c r="E925" s="70"/>
      <c r="F925" s="70" t="s">
        <v>2651</v>
      </c>
      <c r="G925" s="73"/>
      <c r="H925" s="76" t="s">
        <v>1576</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216"/>
        <v>4</v>
      </c>
      <c r="D926" s="73"/>
      <c r="E926" s="70"/>
      <c r="F926" s="70" t="s">
        <v>2652</v>
      </c>
      <c r="G926" s="73"/>
      <c r="H926" s="76" t="s">
        <v>1578</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216"/>
        <v>4</v>
      </c>
      <c r="D927" s="73"/>
      <c r="E927" s="70"/>
      <c r="F927" s="70" t="s">
        <v>2653</v>
      </c>
      <c r="G927" s="73"/>
      <c r="H927" s="76" t="s">
        <v>1580</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216"/>
        <v>4</v>
      </c>
      <c r="D928" s="73"/>
      <c r="E928" s="70"/>
      <c r="F928" s="70" t="s">
        <v>2654</v>
      </c>
      <c r="G928" s="73"/>
      <c r="H928" s="76" t="s">
        <v>1582</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3" x14ac:dyDescent="0.25">
      <c r="A929" s="45"/>
      <c r="B929" s="54"/>
      <c r="C929" s="47">
        <f t="shared" si="216"/>
        <v>4</v>
      </c>
      <c r="D929" s="73"/>
      <c r="E929" s="70"/>
      <c r="F929" s="70" t="s">
        <v>2655</v>
      </c>
      <c r="G929" s="73"/>
      <c r="H929" s="76" t="s">
        <v>1576</v>
      </c>
      <c r="I929" s="96" t="s">
        <v>573</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outlineLevel="3" x14ac:dyDescent="0.25">
      <c r="A930" s="45"/>
      <c r="B930" s="54"/>
      <c r="C930" s="47">
        <f t="shared" si="216"/>
        <v>4</v>
      </c>
      <c r="D930" s="73"/>
      <c r="E930" s="70"/>
      <c r="F930" s="70" t="s">
        <v>2656</v>
      </c>
      <c r="G930" s="73"/>
      <c r="H930" s="76" t="s">
        <v>1578</v>
      </c>
      <c r="I930" s="96" t="s">
        <v>573</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outlineLevel="3" x14ac:dyDescent="0.25">
      <c r="A931" s="45"/>
      <c r="B931" s="54"/>
      <c r="C931" s="47">
        <f t="shared" si="216"/>
        <v>4</v>
      </c>
      <c r="D931" s="73"/>
      <c r="E931" s="70"/>
      <c r="F931" s="70" t="s">
        <v>2657</v>
      </c>
      <c r="G931" s="73"/>
      <c r="H931" s="76" t="s">
        <v>1580</v>
      </c>
      <c r="I931" s="96" t="s">
        <v>573</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outlineLevel="3" x14ac:dyDescent="0.25">
      <c r="A932" s="45"/>
      <c r="B932" s="54"/>
      <c r="C932" s="47">
        <f t="shared" si="216"/>
        <v>4</v>
      </c>
      <c r="D932" s="73"/>
      <c r="E932" s="70"/>
      <c r="F932" s="70" t="s">
        <v>2658</v>
      </c>
      <c r="G932" s="73"/>
      <c r="H932" s="76" t="s">
        <v>1582</v>
      </c>
      <c r="I932" s="96" t="s">
        <v>573</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outlineLevel="3" x14ac:dyDescent="0.25">
      <c r="A933" s="45"/>
      <c r="B933" s="54"/>
      <c r="C933" s="47">
        <f t="shared" si="216"/>
        <v>4</v>
      </c>
      <c r="D933" s="73"/>
      <c r="E933" s="70"/>
      <c r="F933" s="70" t="s">
        <v>2659</v>
      </c>
      <c r="G933" s="73"/>
      <c r="H933" s="76" t="s">
        <v>1576</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216"/>
        <v>4</v>
      </c>
      <c r="D934" s="73"/>
      <c r="E934" s="70"/>
      <c r="F934" s="70" t="s">
        <v>2660</v>
      </c>
      <c r="G934" s="73"/>
      <c r="H934" s="76" t="s">
        <v>1578</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216"/>
        <v>4</v>
      </c>
      <c r="D935" s="73"/>
      <c r="E935" s="70"/>
      <c r="F935" s="70" t="s">
        <v>2661</v>
      </c>
      <c r="G935" s="73"/>
      <c r="H935" s="76" t="s">
        <v>1580</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216"/>
        <v>4</v>
      </c>
      <c r="D936" s="73"/>
      <c r="E936" s="70"/>
      <c r="F936" s="70" t="s">
        <v>2662</v>
      </c>
      <c r="G936" s="73"/>
      <c r="H936" s="76" t="s">
        <v>1582</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216"/>
        <v>4</v>
      </c>
      <c r="D937" s="73"/>
      <c r="E937" s="70"/>
      <c r="F937" s="70" t="s">
        <v>2663</v>
      </c>
      <c r="G937" s="73"/>
      <c r="H937" s="76" t="s">
        <v>1576</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216"/>
        <v>4</v>
      </c>
      <c r="D938" s="73"/>
      <c r="E938" s="70"/>
      <c r="F938" s="70" t="s">
        <v>2664</v>
      </c>
      <c r="G938" s="73"/>
      <c r="H938" s="76" t="s">
        <v>1578</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216"/>
        <v>4</v>
      </c>
      <c r="D939" s="73"/>
      <c r="E939" s="70"/>
      <c r="F939" s="70" t="s">
        <v>2665</v>
      </c>
      <c r="G939" s="73"/>
      <c r="H939" s="76" t="s">
        <v>1580</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216"/>
        <v>4</v>
      </c>
      <c r="D940" s="73"/>
      <c r="E940" s="70"/>
      <c r="F940" s="70" t="s">
        <v>2666</v>
      </c>
      <c r="G940" s="73"/>
      <c r="H940" s="76" t="s">
        <v>1582</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16"/>
        <v>4</v>
      </c>
      <c r="D941" s="73"/>
      <c r="E941" s="70"/>
      <c r="F941" s="70" t="s">
        <v>2667</v>
      </c>
      <c r="G941" s="73"/>
      <c r="H941" s="76" t="s">
        <v>1576</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16"/>
        <v>4</v>
      </c>
      <c r="D942" s="73"/>
      <c r="E942" s="70"/>
      <c r="F942" s="70" t="s">
        <v>2668</v>
      </c>
      <c r="G942" s="73"/>
      <c r="H942" s="76" t="s">
        <v>1578</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16"/>
        <v>4</v>
      </c>
      <c r="D943" s="73"/>
      <c r="E943" s="70"/>
      <c r="F943" s="70" t="s">
        <v>2669</v>
      </c>
      <c r="G943" s="73"/>
      <c r="H943" s="76" t="s">
        <v>1580</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16"/>
        <v>4</v>
      </c>
      <c r="D944" s="73"/>
      <c r="E944" s="70"/>
      <c r="F944" s="70" t="s">
        <v>2670</v>
      </c>
      <c r="G944" s="73"/>
      <c r="H944" s="76" t="s">
        <v>1582</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16"/>
        <v>4</v>
      </c>
      <c r="D945" s="73"/>
      <c r="E945" s="70"/>
      <c r="F945" s="70" t="s">
        <v>2671</v>
      </c>
      <c r="G945" s="73"/>
      <c r="H945" s="76" t="s">
        <v>1576</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16"/>
        <v>4</v>
      </c>
      <c r="D946" s="73"/>
      <c r="E946" s="70"/>
      <c r="F946" s="70" t="s">
        <v>2672</v>
      </c>
      <c r="G946" s="73"/>
      <c r="H946" s="76" t="s">
        <v>1578</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16"/>
        <v>4</v>
      </c>
      <c r="D947" s="73"/>
      <c r="E947" s="70"/>
      <c r="F947" s="70" t="s">
        <v>2673</v>
      </c>
      <c r="G947" s="73"/>
      <c r="H947" s="76" t="s">
        <v>1580</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3" x14ac:dyDescent="0.25">
      <c r="A948" s="45"/>
      <c r="B948" s="54"/>
      <c r="C948" s="47">
        <f t="shared" si="216"/>
        <v>4</v>
      </c>
      <c r="D948" s="73"/>
      <c r="E948" s="70"/>
      <c r="F948" s="70" t="s">
        <v>2674</v>
      </c>
      <c r="G948" s="73"/>
      <c r="H948" s="76" t="s">
        <v>1582</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1" x14ac:dyDescent="0.25">
      <c r="A949" s="45"/>
      <c r="B949" s="54"/>
      <c r="C949" s="47">
        <f>INT($C$29)+1</f>
        <v>2</v>
      </c>
      <c r="D949" s="73"/>
      <c r="E949" s="70"/>
      <c r="F949" s="275" t="s">
        <v>1806</v>
      </c>
      <c r="G949" s="73"/>
      <c r="H949" s="254" t="s">
        <v>1807</v>
      </c>
      <c r="I949" s="96"/>
      <c r="J949" s="96" t="s">
        <v>591</v>
      </c>
      <c r="K949" s="76"/>
      <c r="L949" s="76"/>
      <c r="M949" s="76"/>
      <c r="N949" s="76"/>
      <c r="O949" s="76"/>
      <c r="P949" s="76"/>
      <c r="Q949" s="76"/>
      <c r="R949" s="76"/>
      <c r="S949" s="76"/>
      <c r="T949" s="76"/>
      <c r="U949" s="79">
        <v>5</v>
      </c>
      <c r="V949" s="76"/>
      <c r="W949" s="79">
        <v>0</v>
      </c>
      <c r="X949" s="76"/>
      <c r="Y949" s="76"/>
      <c r="Z949" s="76"/>
      <c r="AA949" s="76"/>
      <c r="AB949" s="76"/>
      <c r="AC949" s="76"/>
      <c r="AD949" s="76"/>
      <c r="AE949" s="76"/>
      <c r="AF949" s="76"/>
      <c r="AG949" s="76"/>
      <c r="AH949" s="73"/>
      <c r="AI949" s="57"/>
      <c r="AJ949" s="45"/>
      <c r="AK949" s="45"/>
      <c r="AL949" s="45"/>
    </row>
    <row r="950" spans="1:38" outlineLevel="2" x14ac:dyDescent="0.25">
      <c r="A950" s="45"/>
      <c r="B950" s="54"/>
      <c r="C950" s="47">
        <f>INT($C$29)+2</f>
        <v>3</v>
      </c>
      <c r="D950" s="73"/>
      <c r="E950" s="70" t="s">
        <v>1808</v>
      </c>
      <c r="F950" s="70" t="s">
        <v>1809</v>
      </c>
      <c r="G950" s="73"/>
      <c r="H950" s="76" t="s">
        <v>1810</v>
      </c>
      <c r="I950" s="76"/>
      <c r="J950" s="76"/>
      <c r="K950" s="97">
        <v>0.99704199999999998</v>
      </c>
      <c r="L950" s="97">
        <v>0.99704199999999998</v>
      </c>
      <c r="M950" s="76"/>
      <c r="N950" s="76"/>
      <c r="O950" s="76"/>
      <c r="P950" s="76"/>
      <c r="Q950" s="76"/>
      <c r="R950" s="76"/>
      <c r="S950" s="76"/>
      <c r="T950" s="76"/>
      <c r="U950" s="261">
        <f t="shared" ref="U950:AB950" si="217">INDEX($K950:$Q950,1,U$43)</f>
        <v>0.99704199999999998</v>
      </c>
      <c r="V950" s="261">
        <f t="shared" si="217"/>
        <v>0.99704199999999998</v>
      </c>
      <c r="W950" s="261">
        <f t="shared" si="217"/>
        <v>0.99704199999999998</v>
      </c>
      <c r="X950" s="261">
        <f t="shared" si="217"/>
        <v>0.99704199999999998</v>
      </c>
      <c r="Y950" s="261">
        <f t="shared" si="217"/>
        <v>0.99704199999999998</v>
      </c>
      <c r="Z950" s="261">
        <f t="shared" si="217"/>
        <v>0.99704199999999998</v>
      </c>
      <c r="AA950" s="261">
        <f t="shared" si="217"/>
        <v>0.99704199999999998</v>
      </c>
      <c r="AB950" s="261">
        <f t="shared" si="217"/>
        <v>0.99704199999999998</v>
      </c>
      <c r="AC950" s="76"/>
      <c r="AD950" s="76"/>
      <c r="AE950" s="76"/>
      <c r="AF950" s="97">
        <v>1</v>
      </c>
      <c r="AG950" s="97">
        <v>1</v>
      </c>
      <c r="AH950" s="73"/>
      <c r="AI950" s="57"/>
      <c r="AJ950" s="45"/>
      <c r="AK950" s="45"/>
      <c r="AL950" s="45"/>
    </row>
    <row r="951" spans="1:38" outlineLevel="2" x14ac:dyDescent="0.25">
      <c r="A951" s="45"/>
      <c r="B951" s="54"/>
      <c r="C951" s="47">
        <f>INT($C$29)+2</f>
        <v>3</v>
      </c>
      <c r="D951" s="73"/>
      <c r="E951" s="70"/>
      <c r="F951" s="70" t="s">
        <v>1811</v>
      </c>
      <c r="G951" s="73"/>
      <c r="H951" s="136" t="s">
        <v>1812</v>
      </c>
      <c r="I951" s="96" t="s">
        <v>1813</v>
      </c>
      <c r="J951" s="96"/>
      <c r="K951" s="76"/>
      <c r="L951" s="76"/>
      <c r="M951" s="76"/>
      <c r="N951" s="76"/>
      <c r="O951" s="76"/>
      <c r="P951" s="76"/>
      <c r="Q951" s="76"/>
      <c r="R951" s="76"/>
      <c r="S951" s="76"/>
      <c r="T951" s="76"/>
      <c r="U951" s="276">
        <v>0.19</v>
      </c>
      <c r="V951" s="276">
        <v>0.19</v>
      </c>
      <c r="W951" s="276">
        <v>0.19</v>
      </c>
      <c r="X951" s="276">
        <v>0.25</v>
      </c>
      <c r="Y951" s="276">
        <v>0.25</v>
      </c>
      <c r="Z951" s="276">
        <v>0.25</v>
      </c>
      <c r="AA951" s="276">
        <v>0.25</v>
      </c>
      <c r="AB951" s="276">
        <v>0.25</v>
      </c>
      <c r="AC951" s="76"/>
      <c r="AD951" s="97" t="s">
        <v>1814</v>
      </c>
      <c r="AE951" s="76"/>
      <c r="AF951" s="97">
        <v>1</v>
      </c>
      <c r="AG951" s="97">
        <v>1</v>
      </c>
      <c r="AH951" s="73"/>
      <c r="AI951" s="57"/>
      <c r="AJ951" s="45"/>
      <c r="AK951" s="45"/>
      <c r="AL951" s="45"/>
    </row>
    <row r="952" spans="1:38" outlineLevel="2" x14ac:dyDescent="0.25">
      <c r="A952" s="45"/>
      <c r="B952" s="54"/>
      <c r="C952" s="47">
        <f>INT($C$29)+2</f>
        <v>3</v>
      </c>
      <c r="D952" s="73"/>
      <c r="E952" s="70"/>
      <c r="F952" s="70" t="s">
        <v>1815</v>
      </c>
      <c r="G952" s="73"/>
      <c r="H952" s="76" t="s">
        <v>1816</v>
      </c>
      <c r="I952" s="76"/>
      <c r="J952" s="76"/>
      <c r="K952" s="76"/>
      <c r="L952" s="76"/>
      <c r="M952" s="76"/>
      <c r="N952" s="76"/>
      <c r="O952" s="76"/>
      <c r="P952" s="76"/>
      <c r="Q952" s="76"/>
      <c r="R952" s="76"/>
      <c r="S952" s="76"/>
      <c r="T952" s="76"/>
      <c r="U952" s="97">
        <v>0.13739999999999999</v>
      </c>
      <c r="V952" s="97">
        <v>0.13739999999999999</v>
      </c>
      <c r="W952" s="97">
        <v>0.13739999999999999</v>
      </c>
      <c r="X952" s="263">
        <f t="shared" ref="X952:AB954" si="218">W952</f>
        <v>0.13739999999999999</v>
      </c>
      <c r="Y952" s="263">
        <f t="shared" si="218"/>
        <v>0.13739999999999999</v>
      </c>
      <c r="Z952" s="263">
        <f t="shared" si="218"/>
        <v>0.13739999999999999</v>
      </c>
      <c r="AA952" s="263">
        <f t="shared" si="218"/>
        <v>0.13739999999999999</v>
      </c>
      <c r="AB952" s="263">
        <f t="shared" si="218"/>
        <v>0.13739999999999999</v>
      </c>
      <c r="AC952" s="76"/>
      <c r="AD952" s="76"/>
      <c r="AE952" s="76"/>
      <c r="AF952" s="97">
        <v>1</v>
      </c>
      <c r="AG952" s="97">
        <v>1</v>
      </c>
      <c r="AH952" s="73"/>
      <c r="AI952" s="57"/>
      <c r="AJ952" s="45"/>
      <c r="AK952" s="45"/>
      <c r="AL952" s="45"/>
    </row>
    <row r="953" spans="1:38" outlineLevel="2" x14ac:dyDescent="0.25">
      <c r="A953" s="45"/>
      <c r="B953" s="54"/>
      <c r="C953" s="47">
        <f>INT($C$29)+2</f>
        <v>3</v>
      </c>
      <c r="D953" s="73"/>
      <c r="E953" s="70"/>
      <c r="F953" s="70" t="s">
        <v>1817</v>
      </c>
      <c r="G953" s="73"/>
      <c r="H953" s="76" t="s">
        <v>1818</v>
      </c>
      <c r="I953" s="76"/>
      <c r="J953" s="76"/>
      <c r="K953" s="76"/>
      <c r="L953" s="76"/>
      <c r="M953" s="76"/>
      <c r="N953" s="76"/>
      <c r="O953" s="76"/>
      <c r="P953" s="76"/>
      <c r="Q953" s="76"/>
      <c r="R953" s="76"/>
      <c r="S953" s="76"/>
      <c r="T953" s="76"/>
      <c r="U953" s="97">
        <v>0.16700000000000001</v>
      </c>
      <c r="V953" s="97">
        <v>0.16700000000000001</v>
      </c>
      <c r="W953" s="97">
        <v>0.16700000000000001</v>
      </c>
      <c r="X953" s="263">
        <f t="shared" si="218"/>
        <v>0.16700000000000001</v>
      </c>
      <c r="Y953" s="263">
        <f t="shared" si="218"/>
        <v>0.16700000000000001</v>
      </c>
      <c r="Z953" s="263">
        <f t="shared" si="218"/>
        <v>0.16700000000000001</v>
      </c>
      <c r="AA953" s="263">
        <f t="shared" si="218"/>
        <v>0.16700000000000001</v>
      </c>
      <c r="AB953" s="263">
        <f t="shared" si="218"/>
        <v>0.16700000000000001</v>
      </c>
      <c r="AC953" s="76"/>
      <c r="AD953" s="76"/>
      <c r="AE953" s="76"/>
      <c r="AF953" s="97">
        <v>1</v>
      </c>
      <c r="AG953" s="97">
        <v>1</v>
      </c>
      <c r="AH953" s="73"/>
      <c r="AI953" s="57"/>
      <c r="AJ953" s="45"/>
      <c r="AK953" s="45"/>
      <c r="AL953" s="45"/>
    </row>
    <row r="954" spans="1:38" outlineLevel="2" x14ac:dyDescent="0.25">
      <c r="A954" s="45"/>
      <c r="B954" s="54"/>
      <c r="C954" s="47">
        <f>INT($C$29)+2</f>
        <v>3</v>
      </c>
      <c r="D954" s="73"/>
      <c r="E954" s="70"/>
      <c r="F954" s="70" t="s">
        <v>1819</v>
      </c>
      <c r="G954" s="73"/>
      <c r="H954" s="76" t="s">
        <v>1820</v>
      </c>
      <c r="I954" s="76"/>
      <c r="J954" s="76"/>
      <c r="K954" s="76"/>
      <c r="L954" s="76"/>
      <c r="M954" s="76"/>
      <c r="N954" s="76"/>
      <c r="O954" s="76"/>
      <c r="P954" s="76"/>
      <c r="Q954" s="76"/>
      <c r="R954" s="76"/>
      <c r="S954" s="76"/>
      <c r="T954" s="76"/>
      <c r="U954" s="97">
        <v>0.08</v>
      </c>
      <c r="V954" s="97">
        <v>0.08</v>
      </c>
      <c r="W954" s="97">
        <v>0.08</v>
      </c>
      <c r="X954" s="263">
        <f t="shared" si="218"/>
        <v>0.08</v>
      </c>
      <c r="Y954" s="263">
        <f t="shared" si="218"/>
        <v>0.08</v>
      </c>
      <c r="Z954" s="263">
        <f t="shared" si="218"/>
        <v>0.08</v>
      </c>
      <c r="AA954" s="263">
        <f t="shared" si="218"/>
        <v>0.08</v>
      </c>
      <c r="AB954" s="263">
        <f t="shared" si="218"/>
        <v>0.08</v>
      </c>
      <c r="AC954" s="76"/>
      <c r="AD954" s="76"/>
      <c r="AE954" s="76"/>
      <c r="AF954" s="97">
        <v>1</v>
      </c>
      <c r="AG954" s="97">
        <v>1</v>
      </c>
      <c r="AH954" s="73"/>
      <c r="AI954" s="57"/>
      <c r="AJ954" s="45"/>
      <c r="AK954" s="45"/>
      <c r="AL954" s="45"/>
    </row>
    <row r="955" spans="1:38" outlineLevel="1" x14ac:dyDescent="0.25">
      <c r="A955" s="45"/>
      <c r="B955" s="54"/>
      <c r="C955" s="47">
        <f>INT($C$29)+1</f>
        <v>2</v>
      </c>
      <c r="D955" s="73"/>
      <c r="E955" s="70"/>
      <c r="F955" s="275" t="s">
        <v>1806</v>
      </c>
      <c r="G955" s="73"/>
      <c r="H955" s="277" t="s">
        <v>1821</v>
      </c>
      <c r="I955" s="136"/>
      <c r="J955" s="136" t="s">
        <v>1129</v>
      </c>
      <c r="K955" s="76"/>
      <c r="L955" s="76"/>
      <c r="M955" s="76"/>
      <c r="N955" s="76"/>
      <c r="O955" s="76"/>
      <c r="P955" s="76"/>
      <c r="Q955" s="76"/>
      <c r="R955" s="76"/>
      <c r="S955" s="76"/>
      <c r="T955" s="76"/>
      <c r="U955" s="79">
        <v>19</v>
      </c>
      <c r="V955" s="79">
        <v>8</v>
      </c>
      <c r="W955" s="79">
        <v>0</v>
      </c>
      <c r="X955" s="76"/>
      <c r="Y955" s="76"/>
      <c r="Z955" s="76"/>
      <c r="AA955" s="76"/>
      <c r="AB955" s="76"/>
      <c r="AC955" s="76"/>
      <c r="AD955" s="76"/>
      <c r="AE955" s="76"/>
      <c r="AF955" s="76"/>
      <c r="AG955" s="76"/>
      <c r="AH955" s="73"/>
      <c r="AI955" s="57"/>
      <c r="AJ955" s="45"/>
      <c r="AK955" s="45"/>
      <c r="AL955" s="45"/>
    </row>
    <row r="956" spans="1:38" outlineLevel="3" x14ac:dyDescent="0.25">
      <c r="A956" s="45"/>
      <c r="B956" s="54"/>
      <c r="C956" s="47">
        <f>INT($C$29)+2</f>
        <v>3</v>
      </c>
      <c r="D956" s="73"/>
      <c r="E956" s="70"/>
      <c r="F956" s="70" t="s">
        <v>1822</v>
      </c>
      <c r="G956" s="73"/>
      <c r="H956" s="76" t="s">
        <v>1823</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outlineLevel="3" x14ac:dyDescent="0.25">
      <c r="A957" s="45"/>
      <c r="B957" s="54"/>
      <c r="C957" s="47">
        <f t="shared" ref="C957:C963" si="219">INT($C$29)+2</f>
        <v>3</v>
      </c>
      <c r="D957" s="73"/>
      <c r="E957" s="70"/>
      <c r="F957" s="70" t="s">
        <v>1824</v>
      </c>
      <c r="G957" s="73"/>
      <c r="H957" s="76" t="s">
        <v>1825</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outlineLevel="3" x14ac:dyDescent="0.25">
      <c r="A958" s="45"/>
      <c r="B958" s="54"/>
      <c r="C958" s="47">
        <f t="shared" si="219"/>
        <v>3</v>
      </c>
      <c r="D958" s="73"/>
      <c r="E958" s="70"/>
      <c r="F958" s="70" t="s">
        <v>1826</v>
      </c>
      <c r="G958" s="73"/>
      <c r="H958" s="76" t="s">
        <v>1827</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outlineLevel="3" x14ac:dyDescent="0.25">
      <c r="A959" s="45"/>
      <c r="B959" s="54"/>
      <c r="C959" s="47">
        <f t="shared" si="219"/>
        <v>3</v>
      </c>
      <c r="D959" s="73"/>
      <c r="E959" s="70"/>
      <c r="F959" s="70" t="s">
        <v>1828</v>
      </c>
      <c r="G959" s="73"/>
      <c r="H959" s="76" t="s">
        <v>1829</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outlineLevel="3" x14ac:dyDescent="0.25">
      <c r="A960" s="45"/>
      <c r="B960" s="54"/>
      <c r="C960" s="47">
        <f t="shared" si="219"/>
        <v>3</v>
      </c>
      <c r="D960" s="73"/>
      <c r="E960" s="70"/>
      <c r="F960" s="70" t="s">
        <v>1830</v>
      </c>
      <c r="G960" s="73"/>
      <c r="H960" s="76" t="s">
        <v>1831</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outlineLevel="3" x14ac:dyDescent="0.25">
      <c r="A961" s="45"/>
      <c r="B961" s="54"/>
      <c r="C961" s="47">
        <f t="shared" si="219"/>
        <v>3</v>
      </c>
      <c r="D961" s="73"/>
      <c r="E961" s="70"/>
      <c r="F961" s="70" t="s">
        <v>1832</v>
      </c>
      <c r="G961" s="73"/>
      <c r="H961" s="76" t="s">
        <v>1833</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outlineLevel="3" x14ac:dyDescent="0.25">
      <c r="A962" s="45"/>
      <c r="B962" s="54"/>
      <c r="C962" s="47">
        <f t="shared" si="219"/>
        <v>3</v>
      </c>
      <c r="D962" s="73"/>
      <c r="E962" s="70"/>
      <c r="F962" s="70" t="s">
        <v>1834</v>
      </c>
      <c r="G962" s="73"/>
      <c r="H962" s="76" t="s">
        <v>1835</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outlineLevel="3" x14ac:dyDescent="0.25">
      <c r="A963" s="45"/>
      <c r="B963" s="54"/>
      <c r="C963" s="47">
        <f t="shared" si="219"/>
        <v>3</v>
      </c>
      <c r="D963" s="73"/>
      <c r="E963" s="70"/>
      <c r="F963" s="70" t="s">
        <v>1836</v>
      </c>
      <c r="G963" s="73"/>
      <c r="H963" s="76" t="s">
        <v>1837</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outlineLevel="3" x14ac:dyDescent="0.25">
      <c r="A964" s="45"/>
      <c r="B964" s="54"/>
      <c r="C964" s="47">
        <f t="shared" ref="C964:C1027" si="220">INT($C$29)+3</f>
        <v>4</v>
      </c>
      <c r="D964" s="73"/>
      <c r="E964" s="70"/>
      <c r="F964" s="70" t="s">
        <v>1838</v>
      </c>
      <c r="G964" s="73"/>
      <c r="H964" s="76" t="s">
        <v>676</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3" x14ac:dyDescent="0.25">
      <c r="A965" s="45"/>
      <c r="B965" s="54"/>
      <c r="C965" s="47">
        <f t="shared" si="220"/>
        <v>4</v>
      </c>
      <c r="D965" s="73"/>
      <c r="E965" s="70"/>
      <c r="F965" s="70" t="s">
        <v>1839</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outlineLevel="3" x14ac:dyDescent="0.25">
      <c r="A966" s="45"/>
      <c r="B966" s="54"/>
      <c r="C966" s="47">
        <f t="shared" si="220"/>
        <v>4</v>
      </c>
      <c r="D966" s="73"/>
      <c r="E966" s="70"/>
      <c r="F966" s="70" t="s">
        <v>1840</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outlineLevel="3" x14ac:dyDescent="0.25">
      <c r="A967" s="45"/>
      <c r="B967" s="54"/>
      <c r="C967" s="47">
        <f t="shared" si="220"/>
        <v>4</v>
      </c>
      <c r="D967" s="73"/>
      <c r="E967" s="70"/>
      <c r="F967" s="70" t="s">
        <v>1841</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outlineLevel="3" x14ac:dyDescent="0.25">
      <c r="A968" s="45"/>
      <c r="B968" s="54"/>
      <c r="C968" s="47">
        <f t="shared" si="220"/>
        <v>4</v>
      </c>
      <c r="D968" s="73"/>
      <c r="E968" s="70"/>
      <c r="F968" s="70" t="s">
        <v>1842</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outlineLevel="3" x14ac:dyDescent="0.25">
      <c r="A969" s="45"/>
      <c r="B969" s="54"/>
      <c r="C969" s="47">
        <f t="shared" si="220"/>
        <v>4</v>
      </c>
      <c r="D969" s="73"/>
      <c r="E969" s="70"/>
      <c r="F969" s="70" t="s">
        <v>1843</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outlineLevel="3" x14ac:dyDescent="0.25">
      <c r="A970" s="45"/>
      <c r="B970" s="54"/>
      <c r="C970" s="47">
        <f t="shared" si="220"/>
        <v>4</v>
      </c>
      <c r="D970" s="73"/>
      <c r="E970" s="70"/>
      <c r="F970" s="70" t="s">
        <v>1844</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outlineLevel="3" x14ac:dyDescent="0.25">
      <c r="A971" s="45"/>
      <c r="B971" s="54"/>
      <c r="C971" s="47">
        <f t="shared" si="220"/>
        <v>4</v>
      </c>
      <c r="D971" s="73"/>
      <c r="E971" s="70"/>
      <c r="F971" s="70" t="s">
        <v>1845</v>
      </c>
      <c r="G971" s="73"/>
      <c r="H971" s="76"/>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outlineLevel="3" x14ac:dyDescent="0.25">
      <c r="A972" s="45"/>
      <c r="B972" s="54"/>
      <c r="C972" s="47">
        <f t="shared" si="220"/>
        <v>4</v>
      </c>
      <c r="D972" s="73"/>
      <c r="E972" s="70"/>
      <c r="F972" s="70" t="s">
        <v>1846</v>
      </c>
      <c r="G972" s="73"/>
      <c r="H972" s="76" t="s">
        <v>676</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outlineLevel="3" x14ac:dyDescent="0.25">
      <c r="A973" s="45"/>
      <c r="B973" s="54"/>
      <c r="C973" s="47">
        <f t="shared" si="220"/>
        <v>4</v>
      </c>
      <c r="D973" s="73"/>
      <c r="E973" s="70"/>
      <c r="F973" s="70" t="s">
        <v>1847</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outlineLevel="3" x14ac:dyDescent="0.25">
      <c r="A974" s="45"/>
      <c r="B974" s="54"/>
      <c r="C974" s="47">
        <f t="shared" si="220"/>
        <v>4</v>
      </c>
      <c r="D974" s="73"/>
      <c r="E974" s="70"/>
      <c r="F974" s="70" t="s">
        <v>1848</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outlineLevel="3" x14ac:dyDescent="0.25">
      <c r="A975" s="45"/>
      <c r="B975" s="54"/>
      <c r="C975" s="47">
        <f t="shared" si="220"/>
        <v>4</v>
      </c>
      <c r="D975" s="73"/>
      <c r="E975" s="70"/>
      <c r="F975" s="70" t="s">
        <v>1849</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outlineLevel="3" x14ac:dyDescent="0.25">
      <c r="A976" s="45"/>
      <c r="B976" s="54"/>
      <c r="C976" s="47">
        <f t="shared" si="220"/>
        <v>4</v>
      </c>
      <c r="D976" s="73"/>
      <c r="E976" s="70"/>
      <c r="F976" s="70" t="s">
        <v>1850</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outlineLevel="3" x14ac:dyDescent="0.25">
      <c r="A977" s="45"/>
      <c r="B977" s="54"/>
      <c r="C977" s="47">
        <f t="shared" si="220"/>
        <v>4</v>
      </c>
      <c r="D977" s="73"/>
      <c r="E977" s="70"/>
      <c r="F977" s="70" t="s">
        <v>1851</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outlineLevel="3" x14ac:dyDescent="0.25">
      <c r="A978" s="45"/>
      <c r="B978" s="54"/>
      <c r="C978" s="47">
        <f t="shared" si="220"/>
        <v>4</v>
      </c>
      <c r="D978" s="73"/>
      <c r="E978" s="70"/>
      <c r="F978" s="70" t="s">
        <v>1852</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outlineLevel="3" x14ac:dyDescent="0.25">
      <c r="A979" s="45"/>
      <c r="B979" s="54"/>
      <c r="C979" s="47">
        <f t="shared" si="220"/>
        <v>4</v>
      </c>
      <c r="D979" s="73"/>
      <c r="E979" s="70"/>
      <c r="F979" s="70" t="s">
        <v>1853</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3" x14ac:dyDescent="0.25">
      <c r="A980" s="45"/>
      <c r="B980" s="54"/>
      <c r="C980" s="47">
        <f t="shared" si="220"/>
        <v>4</v>
      </c>
      <c r="D980" s="73"/>
      <c r="E980" s="70"/>
      <c r="F980" s="70" t="s">
        <v>1854</v>
      </c>
      <c r="G980" s="73"/>
      <c r="H980" s="76" t="s">
        <v>676</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outlineLevel="3" x14ac:dyDescent="0.25">
      <c r="A981" s="45"/>
      <c r="B981" s="54"/>
      <c r="C981" s="47">
        <f t="shared" si="220"/>
        <v>4</v>
      </c>
      <c r="D981" s="73"/>
      <c r="E981" s="70"/>
      <c r="F981" s="70" t="s">
        <v>1855</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outlineLevel="3" x14ac:dyDescent="0.25">
      <c r="A982" s="45"/>
      <c r="B982" s="54"/>
      <c r="C982" s="47">
        <f t="shared" si="220"/>
        <v>4</v>
      </c>
      <c r="D982" s="73"/>
      <c r="E982" s="70"/>
      <c r="F982" s="70" t="s">
        <v>1856</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outlineLevel="3" x14ac:dyDescent="0.25">
      <c r="A983" s="45"/>
      <c r="B983" s="54"/>
      <c r="C983" s="47">
        <f t="shared" si="220"/>
        <v>4</v>
      </c>
      <c r="D983" s="73"/>
      <c r="E983" s="70"/>
      <c r="F983" s="70" t="s">
        <v>1857</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outlineLevel="3" x14ac:dyDescent="0.25">
      <c r="A984" s="45"/>
      <c r="B984" s="54"/>
      <c r="C984" s="47">
        <f t="shared" si="220"/>
        <v>4</v>
      </c>
      <c r="D984" s="73"/>
      <c r="E984" s="70"/>
      <c r="F984" s="70" t="s">
        <v>1858</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3" x14ac:dyDescent="0.25">
      <c r="A985" s="45"/>
      <c r="B985" s="54"/>
      <c r="C985" s="47">
        <f t="shared" si="220"/>
        <v>4</v>
      </c>
      <c r="D985" s="73"/>
      <c r="E985" s="70"/>
      <c r="F985" s="70" t="s">
        <v>1859</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outlineLevel="3" x14ac:dyDescent="0.25">
      <c r="A986" s="45"/>
      <c r="B986" s="54"/>
      <c r="C986" s="47">
        <f t="shared" si="220"/>
        <v>4</v>
      </c>
      <c r="D986" s="73"/>
      <c r="E986" s="70"/>
      <c r="F986" s="70" t="s">
        <v>1860</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outlineLevel="3" x14ac:dyDescent="0.25">
      <c r="A987" s="45"/>
      <c r="B987" s="54"/>
      <c r="C987" s="47">
        <f t="shared" si="220"/>
        <v>4</v>
      </c>
      <c r="D987" s="73"/>
      <c r="E987" s="70"/>
      <c r="F987" s="70" t="s">
        <v>1861</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outlineLevel="3" x14ac:dyDescent="0.25">
      <c r="A988" s="45"/>
      <c r="B988" s="54"/>
      <c r="C988" s="47">
        <f t="shared" si="220"/>
        <v>4</v>
      </c>
      <c r="D988" s="73"/>
      <c r="E988" s="70"/>
      <c r="F988" s="70" t="s">
        <v>1862</v>
      </c>
      <c r="G988" s="73"/>
      <c r="H988" s="76" t="s">
        <v>676</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outlineLevel="3" x14ac:dyDescent="0.25">
      <c r="A989" s="45"/>
      <c r="B989" s="54"/>
      <c r="C989" s="47">
        <f t="shared" si="220"/>
        <v>4</v>
      </c>
      <c r="D989" s="73"/>
      <c r="E989" s="70"/>
      <c r="F989" s="70" t="s">
        <v>1863</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outlineLevel="3" x14ac:dyDescent="0.25">
      <c r="A990" s="45"/>
      <c r="B990" s="54"/>
      <c r="C990" s="47">
        <f t="shared" si="220"/>
        <v>4</v>
      </c>
      <c r="D990" s="73"/>
      <c r="E990" s="70"/>
      <c r="F990" s="70" t="s">
        <v>1864</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outlineLevel="3" x14ac:dyDescent="0.25">
      <c r="A991" s="45"/>
      <c r="B991" s="54"/>
      <c r="C991" s="47">
        <f t="shared" si="220"/>
        <v>4</v>
      </c>
      <c r="D991" s="73"/>
      <c r="E991" s="70"/>
      <c r="F991" s="70" t="s">
        <v>1865</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outlineLevel="3" x14ac:dyDescent="0.25">
      <c r="A992" s="45"/>
      <c r="B992" s="54"/>
      <c r="C992" s="47">
        <f t="shared" si="220"/>
        <v>4</v>
      </c>
      <c r="D992" s="73"/>
      <c r="E992" s="70"/>
      <c r="F992" s="70" t="s">
        <v>1866</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3" x14ac:dyDescent="0.25">
      <c r="A993" s="45"/>
      <c r="B993" s="54"/>
      <c r="C993" s="47">
        <f t="shared" si="220"/>
        <v>4</v>
      </c>
      <c r="D993" s="73"/>
      <c r="E993" s="70"/>
      <c r="F993" s="70" t="s">
        <v>1867</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outlineLevel="3" x14ac:dyDescent="0.25">
      <c r="A994" s="45"/>
      <c r="B994" s="54"/>
      <c r="C994" s="47">
        <f t="shared" si="220"/>
        <v>4</v>
      </c>
      <c r="D994" s="73"/>
      <c r="E994" s="70"/>
      <c r="F994" s="70" t="s">
        <v>1868</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3" x14ac:dyDescent="0.25">
      <c r="A995" s="45"/>
      <c r="B995" s="54"/>
      <c r="C995" s="47">
        <f t="shared" si="220"/>
        <v>4</v>
      </c>
      <c r="D995" s="73"/>
      <c r="E995" s="70"/>
      <c r="F995" s="70" t="s">
        <v>1869</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3" x14ac:dyDescent="0.25">
      <c r="A996" s="45"/>
      <c r="B996" s="54"/>
      <c r="C996" s="47">
        <f t="shared" si="220"/>
        <v>4</v>
      </c>
      <c r="D996" s="73"/>
      <c r="E996" s="70"/>
      <c r="F996" s="70" t="s">
        <v>1870</v>
      </c>
      <c r="G996" s="73"/>
      <c r="H996" s="76" t="s">
        <v>676</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3" x14ac:dyDescent="0.25">
      <c r="A997" s="45"/>
      <c r="B997" s="54"/>
      <c r="C997" s="47">
        <f t="shared" si="220"/>
        <v>4</v>
      </c>
      <c r="D997" s="73"/>
      <c r="E997" s="70"/>
      <c r="F997" s="70" t="s">
        <v>1871</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outlineLevel="3" x14ac:dyDescent="0.25">
      <c r="A998" s="45"/>
      <c r="B998" s="54"/>
      <c r="C998" s="47">
        <f t="shared" si="220"/>
        <v>4</v>
      </c>
      <c r="D998" s="73"/>
      <c r="E998" s="70"/>
      <c r="F998" s="70" t="s">
        <v>1872</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outlineLevel="3" x14ac:dyDescent="0.25">
      <c r="A999" s="45"/>
      <c r="B999" s="54"/>
      <c r="C999" s="47">
        <f t="shared" si="220"/>
        <v>4</v>
      </c>
      <c r="D999" s="73"/>
      <c r="E999" s="70"/>
      <c r="F999" s="70" t="s">
        <v>1873</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outlineLevel="3" x14ac:dyDescent="0.25">
      <c r="A1000" s="45"/>
      <c r="B1000" s="54"/>
      <c r="C1000" s="47">
        <f t="shared" si="220"/>
        <v>4</v>
      </c>
      <c r="D1000" s="73"/>
      <c r="E1000" s="70"/>
      <c r="F1000" s="70" t="s">
        <v>1874</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outlineLevel="3" x14ac:dyDescent="0.25">
      <c r="A1001" s="45"/>
      <c r="B1001" s="54"/>
      <c r="C1001" s="47">
        <f t="shared" si="220"/>
        <v>4</v>
      </c>
      <c r="D1001" s="73"/>
      <c r="E1001" s="70"/>
      <c r="F1001" s="70" t="s">
        <v>1875</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outlineLevel="3" x14ac:dyDescent="0.25">
      <c r="A1002" s="45"/>
      <c r="B1002" s="54"/>
      <c r="C1002" s="47">
        <f t="shared" si="220"/>
        <v>4</v>
      </c>
      <c r="D1002" s="73"/>
      <c r="E1002" s="70"/>
      <c r="F1002" s="70" t="s">
        <v>1876</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outlineLevel="3" x14ac:dyDescent="0.25">
      <c r="A1003" s="45"/>
      <c r="B1003" s="54"/>
      <c r="C1003" s="47">
        <f t="shared" si="220"/>
        <v>4</v>
      </c>
      <c r="D1003" s="73"/>
      <c r="E1003" s="70"/>
      <c r="F1003" s="70" t="s">
        <v>1877</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outlineLevel="3" x14ac:dyDescent="0.25">
      <c r="A1004" s="45"/>
      <c r="B1004" s="54"/>
      <c r="C1004" s="47">
        <f t="shared" si="220"/>
        <v>4</v>
      </c>
      <c r="D1004" s="73"/>
      <c r="E1004" s="70"/>
      <c r="F1004" s="70" t="s">
        <v>1878</v>
      </c>
      <c r="G1004" s="73"/>
      <c r="H1004" s="76" t="s">
        <v>676</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outlineLevel="3" x14ac:dyDescent="0.25">
      <c r="A1005" s="45"/>
      <c r="B1005" s="54"/>
      <c r="C1005" s="47">
        <f t="shared" si="220"/>
        <v>4</v>
      </c>
      <c r="D1005" s="73"/>
      <c r="E1005" s="70"/>
      <c r="F1005" s="70" t="s">
        <v>1879</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outlineLevel="3" x14ac:dyDescent="0.25">
      <c r="A1006" s="45"/>
      <c r="B1006" s="54"/>
      <c r="C1006" s="47">
        <f t="shared" si="220"/>
        <v>4</v>
      </c>
      <c r="D1006" s="73"/>
      <c r="E1006" s="70"/>
      <c r="F1006" s="70" t="s">
        <v>1880</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outlineLevel="3" x14ac:dyDescent="0.25">
      <c r="A1007" s="45"/>
      <c r="B1007" s="54"/>
      <c r="C1007" s="47">
        <f t="shared" si="220"/>
        <v>4</v>
      </c>
      <c r="D1007" s="73"/>
      <c r="E1007" s="70"/>
      <c r="F1007" s="70" t="s">
        <v>1881</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3" x14ac:dyDescent="0.25">
      <c r="A1008" s="45"/>
      <c r="B1008" s="54"/>
      <c r="C1008" s="47">
        <f t="shared" si="220"/>
        <v>4</v>
      </c>
      <c r="D1008" s="73"/>
      <c r="E1008" s="70"/>
      <c r="F1008" s="70" t="s">
        <v>1882</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3" x14ac:dyDescent="0.25">
      <c r="A1009" s="45"/>
      <c r="B1009" s="54"/>
      <c r="C1009" s="47">
        <f t="shared" si="220"/>
        <v>4</v>
      </c>
      <c r="D1009" s="73"/>
      <c r="E1009" s="70"/>
      <c r="F1009" s="70" t="s">
        <v>1883</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outlineLevel="3" x14ac:dyDescent="0.25">
      <c r="A1010" s="45"/>
      <c r="B1010" s="54"/>
      <c r="C1010" s="47">
        <f t="shared" si="220"/>
        <v>4</v>
      </c>
      <c r="D1010" s="73"/>
      <c r="E1010" s="70"/>
      <c r="F1010" s="70" t="s">
        <v>1884</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outlineLevel="3" x14ac:dyDescent="0.25">
      <c r="A1011" s="45"/>
      <c r="B1011" s="54"/>
      <c r="C1011" s="47">
        <f t="shared" si="220"/>
        <v>4</v>
      </c>
      <c r="D1011" s="73"/>
      <c r="E1011" s="70"/>
      <c r="F1011" s="70" t="s">
        <v>1885</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3" x14ac:dyDescent="0.25">
      <c r="A1012" s="45"/>
      <c r="B1012" s="54"/>
      <c r="C1012" s="47">
        <f t="shared" si="220"/>
        <v>4</v>
      </c>
      <c r="D1012" s="73"/>
      <c r="E1012" s="70"/>
      <c r="F1012" s="70" t="s">
        <v>1886</v>
      </c>
      <c r="G1012" s="73"/>
      <c r="H1012" s="76" t="s">
        <v>676</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3" x14ac:dyDescent="0.25">
      <c r="A1013" s="45"/>
      <c r="B1013" s="54"/>
      <c r="C1013" s="47">
        <f t="shared" si="220"/>
        <v>4</v>
      </c>
      <c r="D1013" s="73"/>
      <c r="E1013" s="70"/>
      <c r="F1013" s="70" t="s">
        <v>1887</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outlineLevel="3" x14ac:dyDescent="0.25">
      <c r="A1014" s="45"/>
      <c r="B1014" s="54"/>
      <c r="C1014" s="47">
        <f t="shared" si="220"/>
        <v>4</v>
      </c>
      <c r="D1014" s="73"/>
      <c r="E1014" s="70"/>
      <c r="F1014" s="70" t="s">
        <v>1888</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outlineLevel="3" x14ac:dyDescent="0.25">
      <c r="A1015" s="45"/>
      <c r="B1015" s="54"/>
      <c r="C1015" s="47">
        <f t="shared" si="220"/>
        <v>4</v>
      </c>
      <c r="D1015" s="73"/>
      <c r="E1015" s="70"/>
      <c r="F1015" s="70" t="s">
        <v>1889</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outlineLevel="3" x14ac:dyDescent="0.25">
      <c r="A1016" s="45"/>
      <c r="B1016" s="54"/>
      <c r="C1016" s="47">
        <f t="shared" si="220"/>
        <v>4</v>
      </c>
      <c r="D1016" s="73"/>
      <c r="E1016" s="70"/>
      <c r="F1016" s="70" t="s">
        <v>1890</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outlineLevel="3" x14ac:dyDescent="0.25">
      <c r="A1017" s="45"/>
      <c r="B1017" s="54"/>
      <c r="C1017" s="47">
        <f t="shared" si="220"/>
        <v>4</v>
      </c>
      <c r="D1017" s="73"/>
      <c r="E1017" s="70"/>
      <c r="F1017" s="70" t="s">
        <v>1891</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outlineLevel="3" x14ac:dyDescent="0.25">
      <c r="A1018" s="45"/>
      <c r="B1018" s="54"/>
      <c r="C1018" s="47">
        <f t="shared" si="220"/>
        <v>4</v>
      </c>
      <c r="D1018" s="73"/>
      <c r="E1018" s="70"/>
      <c r="F1018" s="70" t="s">
        <v>1892</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220"/>
        <v>4</v>
      </c>
      <c r="D1019" s="73"/>
      <c r="E1019" s="70"/>
      <c r="F1019" s="70" t="s">
        <v>1893</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220"/>
        <v>4</v>
      </c>
      <c r="D1020" s="73"/>
      <c r="E1020" s="70"/>
      <c r="F1020" s="70" t="s">
        <v>1894</v>
      </c>
      <c r="G1020" s="73"/>
      <c r="H1020" s="76" t="s">
        <v>676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220"/>
        <v>4</v>
      </c>
      <c r="D1021" s="73"/>
      <c r="E1021" s="70"/>
      <c r="F1021" s="70" t="s">
        <v>1895</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220"/>
        <v>4</v>
      </c>
      <c r="D1022" s="73"/>
      <c r="E1022" s="70"/>
      <c r="F1022" s="70" t="s">
        <v>1896</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220"/>
        <v>4</v>
      </c>
      <c r="D1023" s="73"/>
      <c r="E1023" s="70"/>
      <c r="F1023" s="70" t="s">
        <v>1897</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220"/>
        <v>4</v>
      </c>
      <c r="D1024" s="73"/>
      <c r="E1024" s="70"/>
      <c r="F1024" s="70" t="s">
        <v>1898</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220"/>
        <v>4</v>
      </c>
      <c r="D1025" s="73"/>
      <c r="E1025" s="70"/>
      <c r="F1025" s="70" t="s">
        <v>1899</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220"/>
        <v>4</v>
      </c>
      <c r="D1026" s="73"/>
      <c r="E1026" s="70"/>
      <c r="F1026" s="70" t="s">
        <v>1900</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si="220"/>
        <v>4</v>
      </c>
      <c r="D1027" s="73"/>
      <c r="E1027" s="70"/>
      <c r="F1027" s="70" t="s">
        <v>1901</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ref="C1028:C1051" si="221">INT($C$29)+3</f>
        <v>4</v>
      </c>
      <c r="D1028" s="73"/>
      <c r="E1028" s="70"/>
      <c r="F1028" s="70" t="s">
        <v>1902</v>
      </c>
      <c r="G1028" s="73"/>
      <c r="H1028" s="76" t="s">
        <v>676</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221"/>
        <v>4</v>
      </c>
      <c r="D1029" s="73"/>
      <c r="E1029" s="70"/>
      <c r="F1029" s="70" t="s">
        <v>1903</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221"/>
        <v>4</v>
      </c>
      <c r="D1030" s="73"/>
      <c r="E1030" s="70"/>
      <c r="F1030" s="70" t="s">
        <v>1904</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221"/>
        <v>4</v>
      </c>
      <c r="D1031" s="73"/>
      <c r="E1031" s="70"/>
      <c r="F1031" s="70" t="s">
        <v>1905</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221"/>
        <v>4</v>
      </c>
      <c r="D1032" s="73"/>
      <c r="E1032" s="70"/>
      <c r="F1032" s="70" t="s">
        <v>1906</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221"/>
        <v>4</v>
      </c>
      <c r="D1033" s="73"/>
      <c r="E1033" s="70"/>
      <c r="F1033" s="70" t="s">
        <v>1907</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221"/>
        <v>4</v>
      </c>
      <c r="D1034" s="73"/>
      <c r="E1034" s="70"/>
      <c r="F1034" s="70" t="s">
        <v>1908</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outlineLevel="3" x14ac:dyDescent="0.25">
      <c r="A1035" s="45"/>
      <c r="B1035" s="54"/>
      <c r="C1035" s="47">
        <f t="shared" si="221"/>
        <v>4</v>
      </c>
      <c r="D1035" s="73"/>
      <c r="E1035" s="70"/>
      <c r="F1035" s="70" t="s">
        <v>1909</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outlineLevel="3" x14ac:dyDescent="0.25">
      <c r="A1036" s="45"/>
      <c r="B1036" s="54"/>
      <c r="C1036" s="47">
        <f t="shared" si="221"/>
        <v>4</v>
      </c>
      <c r="D1036" s="73"/>
      <c r="E1036" s="70"/>
      <c r="F1036" s="70" t="s">
        <v>1910</v>
      </c>
      <c r="G1036" s="73"/>
      <c r="H1036" s="76" t="s">
        <v>676</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outlineLevel="3" x14ac:dyDescent="0.25">
      <c r="A1037" s="45"/>
      <c r="B1037" s="54"/>
      <c r="C1037" s="47">
        <f t="shared" si="221"/>
        <v>4</v>
      </c>
      <c r="D1037" s="73"/>
      <c r="E1037" s="70"/>
      <c r="F1037" s="70" t="s">
        <v>1911</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outlineLevel="3" x14ac:dyDescent="0.25">
      <c r="A1038" s="45"/>
      <c r="B1038" s="54"/>
      <c r="C1038" s="47">
        <f t="shared" si="221"/>
        <v>4</v>
      </c>
      <c r="D1038" s="73"/>
      <c r="E1038" s="70"/>
      <c r="F1038" s="70" t="s">
        <v>1912</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outlineLevel="3" x14ac:dyDescent="0.25">
      <c r="A1039" s="45"/>
      <c r="B1039" s="54"/>
      <c r="C1039" s="47">
        <f t="shared" si="221"/>
        <v>4</v>
      </c>
      <c r="D1039" s="73"/>
      <c r="E1039" s="70"/>
      <c r="F1039" s="70" t="s">
        <v>1913</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outlineLevel="3" x14ac:dyDescent="0.25">
      <c r="A1040" s="45"/>
      <c r="B1040" s="54"/>
      <c r="C1040" s="47">
        <f t="shared" si="221"/>
        <v>4</v>
      </c>
      <c r="D1040" s="73"/>
      <c r="E1040" s="70"/>
      <c r="F1040" s="70" t="s">
        <v>1914</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outlineLevel="3" x14ac:dyDescent="0.25">
      <c r="A1041" s="45"/>
      <c r="B1041" s="54"/>
      <c r="C1041" s="47">
        <f t="shared" si="221"/>
        <v>4</v>
      </c>
      <c r="D1041" s="73"/>
      <c r="E1041" s="70"/>
      <c r="F1041" s="70" t="s">
        <v>1915</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outlineLevel="3" x14ac:dyDescent="0.25">
      <c r="A1042" s="45"/>
      <c r="B1042" s="54"/>
      <c r="C1042" s="47">
        <f t="shared" si="221"/>
        <v>4</v>
      </c>
      <c r="D1042" s="73"/>
      <c r="E1042" s="70"/>
      <c r="F1042" s="70" t="s">
        <v>1916</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outlineLevel="3" x14ac:dyDescent="0.25">
      <c r="A1043" s="45"/>
      <c r="B1043" s="54"/>
      <c r="C1043" s="47">
        <f t="shared" si="221"/>
        <v>4</v>
      </c>
      <c r="D1043" s="73"/>
      <c r="E1043" s="70"/>
      <c r="F1043" s="70" t="s">
        <v>1917</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outlineLevel="3" x14ac:dyDescent="0.25">
      <c r="A1044" s="45"/>
      <c r="B1044" s="54"/>
      <c r="C1044" s="47">
        <f t="shared" si="221"/>
        <v>4</v>
      </c>
      <c r="D1044" s="73"/>
      <c r="E1044" s="70"/>
      <c r="F1044" s="70" t="s">
        <v>1918</v>
      </c>
      <c r="G1044" s="73"/>
      <c r="H1044" s="76" t="s">
        <v>676</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outlineLevel="3" x14ac:dyDescent="0.25">
      <c r="A1045" s="45"/>
      <c r="B1045" s="54"/>
      <c r="C1045" s="47">
        <f t="shared" si="221"/>
        <v>4</v>
      </c>
      <c r="D1045" s="73"/>
      <c r="E1045" s="70"/>
      <c r="F1045" s="70" t="s">
        <v>1919</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outlineLevel="3" x14ac:dyDescent="0.25">
      <c r="A1046" s="45"/>
      <c r="B1046" s="54"/>
      <c r="C1046" s="47">
        <f t="shared" si="221"/>
        <v>4</v>
      </c>
      <c r="D1046" s="73"/>
      <c r="E1046" s="70"/>
      <c r="F1046" s="70" t="s">
        <v>1920</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outlineLevel="3" x14ac:dyDescent="0.25">
      <c r="A1047" s="45"/>
      <c r="B1047" s="54"/>
      <c r="C1047" s="47">
        <f t="shared" si="221"/>
        <v>4</v>
      </c>
      <c r="D1047" s="73"/>
      <c r="E1047" s="70"/>
      <c r="F1047" s="70" t="s">
        <v>1921</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outlineLevel="3" x14ac:dyDescent="0.25">
      <c r="A1048" s="45"/>
      <c r="B1048" s="54"/>
      <c r="C1048" s="47">
        <f t="shared" si="221"/>
        <v>4</v>
      </c>
      <c r="D1048" s="73"/>
      <c r="E1048" s="70"/>
      <c r="F1048" s="70" t="s">
        <v>1922</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outlineLevel="3" x14ac:dyDescent="0.25">
      <c r="A1049" s="45"/>
      <c r="B1049" s="54"/>
      <c r="C1049" s="47">
        <f t="shared" si="221"/>
        <v>4</v>
      </c>
      <c r="D1049" s="73"/>
      <c r="E1049" s="70"/>
      <c r="F1049" s="70" t="s">
        <v>1923</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outlineLevel="3" x14ac:dyDescent="0.25">
      <c r="A1050" s="45"/>
      <c r="B1050" s="54"/>
      <c r="C1050" s="47">
        <f t="shared" si="221"/>
        <v>4</v>
      </c>
      <c r="D1050" s="73"/>
      <c r="E1050" s="70"/>
      <c r="F1050" s="70" t="s">
        <v>1924</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outlineLevel="3" x14ac:dyDescent="0.25">
      <c r="A1051" s="45"/>
      <c r="B1051" s="54"/>
      <c r="C1051" s="47">
        <f t="shared" si="221"/>
        <v>4</v>
      </c>
      <c r="D1051" s="73"/>
      <c r="E1051" s="70"/>
      <c r="F1051" s="70" t="s">
        <v>1925</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outlineLevel="2" x14ac:dyDescent="0.25">
      <c r="A1052" s="45"/>
      <c r="B1052" s="54"/>
      <c r="C1052" s="47">
        <f t="shared" ref="C1052:C1107" si="222">INT($C$29)+2</f>
        <v>3</v>
      </c>
      <c r="D1052" s="73"/>
      <c r="E1052" s="70"/>
      <c r="F1052" s="70" t="s">
        <v>1926</v>
      </c>
      <c r="G1052" s="73"/>
      <c r="H1052" s="76" t="s">
        <v>1927</v>
      </c>
      <c r="I1052" s="96" t="s">
        <v>2263</v>
      </c>
      <c r="J1052" s="96"/>
      <c r="K1052" s="76"/>
      <c r="L1052" s="76"/>
      <c r="M1052" s="76"/>
      <c r="N1052" s="76"/>
      <c r="O1052" s="76"/>
      <c r="P1052" s="76"/>
      <c r="Q1052" s="76"/>
      <c r="R1052" s="76"/>
      <c r="S1052" s="76"/>
      <c r="T1052" s="76"/>
      <c r="U1052" s="97">
        <v>1.2E-2</v>
      </c>
      <c r="V1052" s="97">
        <v>1.2E-2</v>
      </c>
      <c r="W1052" s="97">
        <v>1.2E-2</v>
      </c>
      <c r="X1052" s="263">
        <f>W1052</f>
        <v>1.2E-2</v>
      </c>
      <c r="Y1052" s="263">
        <f>X1052</f>
        <v>1.2E-2</v>
      </c>
      <c r="Z1052" s="263">
        <f>Y1052</f>
        <v>1.2E-2</v>
      </c>
      <c r="AA1052" s="263">
        <f>Z1052</f>
        <v>1.2E-2</v>
      </c>
      <c r="AB1052" s="263">
        <f>AA1052</f>
        <v>1.2E-2</v>
      </c>
      <c r="AC1052" s="76"/>
      <c r="AD1052" s="97" t="s">
        <v>1928</v>
      </c>
      <c r="AE1052" s="76"/>
      <c r="AF1052" s="97">
        <v>1</v>
      </c>
      <c r="AG1052" s="97">
        <v>1</v>
      </c>
      <c r="AH1052" s="73"/>
      <c r="AI1052" s="57"/>
      <c r="AJ1052" s="45"/>
      <c r="AK1052" s="45"/>
      <c r="AL1052" s="45"/>
    </row>
    <row r="1053" spans="1:38" outlineLevel="2" x14ac:dyDescent="0.25">
      <c r="A1053" s="45"/>
      <c r="B1053" s="54"/>
      <c r="C1053" s="47">
        <f t="shared" si="222"/>
        <v>3</v>
      </c>
      <c r="D1053" s="73"/>
      <c r="E1053" s="70"/>
      <c r="F1053" s="70" t="s">
        <v>1929</v>
      </c>
      <c r="G1053" s="73"/>
      <c r="H1053" s="76" t="s">
        <v>1930</v>
      </c>
      <c r="I1053" s="96"/>
      <c r="J1053" s="96"/>
      <c r="K1053" s="76"/>
      <c r="L1053" s="76"/>
      <c r="M1053" s="76"/>
      <c r="N1053" s="76"/>
      <c r="O1053" s="76"/>
      <c r="P1053" s="76"/>
      <c r="Q1053" s="76"/>
      <c r="R1053" s="76"/>
      <c r="S1053" s="76"/>
      <c r="T1053" s="76"/>
      <c r="U1053" s="290">
        <f>U1054</f>
        <v>9.9999999999999985E-3</v>
      </c>
      <c r="V1053" s="261">
        <f t="shared" ref="V1053:AB1053" si="223">V1054</f>
        <v>9.9999999999999985E-3</v>
      </c>
      <c r="W1053" s="261">
        <f t="shared" si="223"/>
        <v>9.9999999999999985E-3</v>
      </c>
      <c r="X1053" s="261">
        <f t="shared" si="223"/>
        <v>9.9999999999999985E-3</v>
      </c>
      <c r="Y1053" s="261">
        <f t="shared" si="223"/>
        <v>9.9999999999999985E-3</v>
      </c>
      <c r="Z1053" s="261">
        <f t="shared" si="223"/>
        <v>9.9999999999999985E-3</v>
      </c>
      <c r="AA1053" s="261">
        <f t="shared" si="223"/>
        <v>9.9999999999999985E-3</v>
      </c>
      <c r="AB1053" s="261">
        <f t="shared" si="223"/>
        <v>9.9999999999999985E-3</v>
      </c>
      <c r="AC1053" s="76"/>
      <c r="AD1053" s="76"/>
      <c r="AE1053" s="76"/>
      <c r="AF1053" s="261">
        <f>AF1054</f>
        <v>1</v>
      </c>
      <c r="AG1053" s="261">
        <f>AG1054</f>
        <v>1</v>
      </c>
      <c r="AH1053" s="73"/>
      <c r="AI1053" s="57"/>
      <c r="AJ1053" s="45"/>
      <c r="AK1053" s="45"/>
      <c r="AL1053" s="45"/>
    </row>
    <row r="1054" spans="1:38" outlineLevel="2" x14ac:dyDescent="0.25">
      <c r="A1054" s="45"/>
      <c r="B1054" s="54"/>
      <c r="C1054" s="47">
        <f t="shared" si="222"/>
        <v>3</v>
      </c>
      <c r="D1054" s="73"/>
      <c r="E1054" s="70"/>
      <c r="F1054" s="70" t="s">
        <v>1931</v>
      </c>
      <c r="G1054" s="73"/>
      <c r="H1054" s="76" t="s">
        <v>1932</v>
      </c>
      <c r="I1054" s="96" t="s">
        <v>2262</v>
      </c>
      <c r="J1054" s="96"/>
      <c r="K1054" s="76"/>
      <c r="L1054" s="76"/>
      <c r="M1054" s="76"/>
      <c r="N1054" s="76"/>
      <c r="O1054" s="76"/>
      <c r="P1054" s="76"/>
      <c r="Q1054" s="76"/>
      <c r="R1054" s="76"/>
      <c r="S1054" s="76"/>
      <c r="T1054" s="76"/>
      <c r="U1054" s="291">
        <f>0.022-U$1052</f>
        <v>9.9999999999999985E-3</v>
      </c>
      <c r="V1054" s="97">
        <f>0.022-V$1052</f>
        <v>9.9999999999999985E-3</v>
      </c>
      <c r="W1054" s="97">
        <f>0.022-W$1052</f>
        <v>9.9999999999999985E-3</v>
      </c>
      <c r="X1054" s="263">
        <f t="shared" ref="X1054:AB1055" si="224">W1054</f>
        <v>9.9999999999999985E-3</v>
      </c>
      <c r="Y1054" s="263">
        <f t="shared" si="224"/>
        <v>9.9999999999999985E-3</v>
      </c>
      <c r="Z1054" s="263">
        <f t="shared" si="224"/>
        <v>9.9999999999999985E-3</v>
      </c>
      <c r="AA1054" s="263">
        <f t="shared" si="224"/>
        <v>9.9999999999999985E-3</v>
      </c>
      <c r="AB1054" s="263">
        <f t="shared" si="224"/>
        <v>9.9999999999999985E-3</v>
      </c>
      <c r="AC1054" s="76"/>
      <c r="AD1054" s="76"/>
      <c r="AE1054" s="76"/>
      <c r="AF1054" s="97">
        <v>1</v>
      </c>
      <c r="AG1054" s="97">
        <v>1</v>
      </c>
      <c r="AH1054" s="73"/>
      <c r="AI1054" s="57"/>
      <c r="AJ1054" s="45"/>
      <c r="AK1054" s="45"/>
      <c r="AL1054" s="45"/>
    </row>
    <row r="1055" spans="1:38" outlineLevel="2" x14ac:dyDescent="0.25">
      <c r="A1055" s="45"/>
      <c r="B1055" s="54"/>
      <c r="C1055" s="47">
        <f t="shared" si="222"/>
        <v>3</v>
      </c>
      <c r="D1055" s="73"/>
      <c r="E1055" s="70"/>
      <c r="F1055" s="70" t="s">
        <v>1933</v>
      </c>
      <c r="G1055" s="73"/>
      <c r="H1055" s="76" t="s">
        <v>1934</v>
      </c>
      <c r="I1055" s="96" t="s">
        <v>2262</v>
      </c>
      <c r="J1055" s="96"/>
      <c r="K1055" s="76"/>
      <c r="L1055" s="76"/>
      <c r="M1055" s="76"/>
      <c r="N1055" s="76"/>
      <c r="O1055" s="76"/>
      <c r="P1055" s="76"/>
      <c r="Q1055" s="76"/>
      <c r="R1055" s="76"/>
      <c r="S1055" s="76"/>
      <c r="T1055" s="76"/>
      <c r="U1055" s="291">
        <f>0.021-U$1052</f>
        <v>9.0000000000000011E-3</v>
      </c>
      <c r="V1055" s="97">
        <f>0.021-V$1052</f>
        <v>9.0000000000000011E-3</v>
      </c>
      <c r="W1055" s="97">
        <f>0.021-W$1052</f>
        <v>9.0000000000000011E-3</v>
      </c>
      <c r="X1055" s="263">
        <f t="shared" si="224"/>
        <v>9.0000000000000011E-3</v>
      </c>
      <c r="Y1055" s="263">
        <f t="shared" si="224"/>
        <v>9.0000000000000011E-3</v>
      </c>
      <c r="Z1055" s="263">
        <f t="shared" si="224"/>
        <v>9.0000000000000011E-3</v>
      </c>
      <c r="AA1055" s="263">
        <f t="shared" si="224"/>
        <v>9.0000000000000011E-3</v>
      </c>
      <c r="AB1055" s="263">
        <f t="shared" si="224"/>
        <v>9.0000000000000011E-3</v>
      </c>
      <c r="AC1055" s="76"/>
      <c r="AD1055" s="76"/>
      <c r="AE1055" s="76"/>
      <c r="AF1055" s="97">
        <v>1</v>
      </c>
      <c r="AG1055" s="97">
        <v>1</v>
      </c>
      <c r="AH1055" s="73"/>
      <c r="AI1055" s="57"/>
      <c r="AJ1055" s="45"/>
      <c r="AK1055" s="45"/>
      <c r="AL1055" s="45"/>
    </row>
    <row r="1056" spans="1:38" outlineLevel="3" x14ac:dyDescent="0.25">
      <c r="A1056" s="45"/>
      <c r="B1056" s="54"/>
      <c r="C1056" s="47">
        <f>INT($C$29)+3</f>
        <v>4</v>
      </c>
      <c r="D1056" s="73"/>
      <c r="E1056" s="70"/>
      <c r="F1056" s="70" t="s">
        <v>1935</v>
      </c>
      <c r="G1056" s="73"/>
      <c r="H1056" s="76" t="s">
        <v>1936</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outlineLevel="3" x14ac:dyDescent="0.25">
      <c r="A1057" s="45"/>
      <c r="B1057" s="54"/>
      <c r="C1057" s="47">
        <f>INT($C$29)+3</f>
        <v>4</v>
      </c>
      <c r="D1057" s="73"/>
      <c r="E1057" s="70"/>
      <c r="F1057" s="70" t="s">
        <v>1937</v>
      </c>
      <c r="G1057" s="73"/>
      <c r="H1057" s="76" t="s">
        <v>1938</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outlineLevel="3" x14ac:dyDescent="0.25">
      <c r="A1058" s="45"/>
      <c r="B1058" s="54"/>
      <c r="C1058" s="47">
        <f>INT($C$29)+3</f>
        <v>4</v>
      </c>
      <c r="D1058" s="73"/>
      <c r="E1058" s="70"/>
      <c r="F1058" s="70" t="s">
        <v>1939</v>
      </c>
      <c r="G1058" s="73"/>
      <c r="H1058" s="76" t="s">
        <v>1940</v>
      </c>
      <c r="I1058" s="76"/>
      <c r="J1058" s="76"/>
      <c r="K1058" s="76"/>
      <c r="L1058" s="76"/>
      <c r="M1058" s="76"/>
      <c r="N1058" s="76"/>
      <c r="O1058" s="76"/>
      <c r="P1058" s="76"/>
      <c r="Q1058" s="76"/>
      <c r="R1058" s="76"/>
      <c r="S1058" s="76"/>
      <c r="T1058" s="76"/>
      <c r="U1058" s="76">
        <v>0</v>
      </c>
      <c r="V1058" s="76">
        <v>0</v>
      </c>
      <c r="W1058" s="76">
        <v>0</v>
      </c>
      <c r="X1058" s="76">
        <v>0</v>
      </c>
      <c r="Y1058" s="76">
        <v>0</v>
      </c>
      <c r="Z1058" s="76">
        <v>0</v>
      </c>
      <c r="AA1058" s="76">
        <v>0</v>
      </c>
      <c r="AB1058" s="76">
        <v>0</v>
      </c>
      <c r="AC1058" s="76"/>
      <c r="AD1058" s="76"/>
      <c r="AE1058" s="76"/>
      <c r="AF1058" s="76">
        <v>1</v>
      </c>
      <c r="AG1058" s="76">
        <v>1</v>
      </c>
      <c r="AH1058" s="73"/>
      <c r="AI1058" s="57"/>
      <c r="AJ1058" s="45"/>
      <c r="AK1058" s="45"/>
      <c r="AL1058" s="45"/>
    </row>
    <row r="1059" spans="1:38" outlineLevel="2" x14ac:dyDescent="0.25">
      <c r="A1059" s="45"/>
      <c r="B1059" s="54"/>
      <c r="C1059" s="47">
        <f t="shared" si="222"/>
        <v>3</v>
      </c>
      <c r="D1059" s="73"/>
      <c r="E1059" s="70"/>
      <c r="F1059" s="70" t="s">
        <v>1941</v>
      </c>
      <c r="G1059" s="73"/>
      <c r="H1059" s="76" t="s">
        <v>1942</v>
      </c>
      <c r="I1059" s="76"/>
      <c r="J1059" s="76"/>
      <c r="K1059" s="76"/>
      <c r="L1059" s="76"/>
      <c r="M1059" s="76"/>
      <c r="N1059" s="76"/>
      <c r="O1059" s="76"/>
      <c r="P1059" s="76"/>
      <c r="Q1059" s="76"/>
      <c r="R1059" s="76"/>
      <c r="S1059" s="76"/>
      <c r="T1059" s="76"/>
      <c r="U1059" s="97">
        <v>0</v>
      </c>
      <c r="V1059" s="97">
        <v>0</v>
      </c>
      <c r="W1059" s="97">
        <v>0</v>
      </c>
      <c r="X1059" s="263">
        <f t="shared" ref="X1059:AB1060" si="225">W1059</f>
        <v>0</v>
      </c>
      <c r="Y1059" s="263">
        <f t="shared" si="225"/>
        <v>0</v>
      </c>
      <c r="Z1059" s="263">
        <f t="shared" si="225"/>
        <v>0</v>
      </c>
      <c r="AA1059" s="263">
        <f t="shared" si="225"/>
        <v>0</v>
      </c>
      <c r="AB1059" s="263">
        <f t="shared" si="225"/>
        <v>0</v>
      </c>
      <c r="AC1059" s="76"/>
      <c r="AD1059" s="97" t="s">
        <v>2260</v>
      </c>
      <c r="AE1059" s="76"/>
      <c r="AF1059" s="97">
        <v>1</v>
      </c>
      <c r="AG1059" s="97">
        <v>1</v>
      </c>
      <c r="AH1059" s="73"/>
      <c r="AI1059" s="57"/>
      <c r="AJ1059" s="45"/>
      <c r="AK1059" s="45"/>
      <c r="AL1059" s="45"/>
    </row>
    <row r="1060" spans="1:38" outlineLevel="2" x14ac:dyDescent="0.25">
      <c r="A1060" s="45"/>
      <c r="B1060" s="54"/>
      <c r="C1060" s="47">
        <f t="shared" si="222"/>
        <v>3</v>
      </c>
      <c r="D1060" s="73"/>
      <c r="E1060" s="70"/>
      <c r="F1060" s="70" t="s">
        <v>1943</v>
      </c>
      <c r="G1060" s="73"/>
      <c r="H1060" s="76" t="s">
        <v>1944</v>
      </c>
      <c r="I1060" s="96" t="s">
        <v>2265</v>
      </c>
      <c r="J1060" s="96"/>
      <c r="K1060" s="76"/>
      <c r="L1060" s="76"/>
      <c r="M1060" s="76"/>
      <c r="N1060" s="76"/>
      <c r="O1060" s="76"/>
      <c r="P1060" s="76"/>
      <c r="Q1060" s="76"/>
      <c r="R1060" s="76"/>
      <c r="S1060" s="76"/>
      <c r="T1060" s="76"/>
      <c r="U1060" s="97">
        <v>0</v>
      </c>
      <c r="V1060" s="97">
        <v>0</v>
      </c>
      <c r="W1060" s="97">
        <v>0</v>
      </c>
      <c r="X1060" s="263">
        <f t="shared" si="225"/>
        <v>0</v>
      </c>
      <c r="Y1060" s="263">
        <f t="shared" si="225"/>
        <v>0</v>
      </c>
      <c r="Z1060" s="263">
        <f t="shared" si="225"/>
        <v>0</v>
      </c>
      <c r="AA1060" s="263">
        <f t="shared" si="225"/>
        <v>0</v>
      </c>
      <c r="AB1060" s="263">
        <f t="shared" si="225"/>
        <v>0</v>
      </c>
      <c r="AC1060" s="76"/>
      <c r="AD1060" s="97" t="s">
        <v>1945</v>
      </c>
      <c r="AE1060" s="76"/>
      <c r="AF1060" s="97">
        <v>1</v>
      </c>
      <c r="AG1060" s="97">
        <v>1</v>
      </c>
      <c r="AH1060" s="73"/>
      <c r="AI1060" s="57"/>
      <c r="AJ1060" s="45"/>
      <c r="AK1060" s="45"/>
      <c r="AL1060" s="45"/>
    </row>
    <row r="1061" spans="1:38" outlineLevel="2" x14ac:dyDescent="0.25">
      <c r="A1061" s="45"/>
      <c r="B1061" s="54"/>
      <c r="C1061" s="47">
        <f t="shared" si="222"/>
        <v>3</v>
      </c>
      <c r="D1061" s="73"/>
      <c r="E1061" s="70"/>
      <c r="F1061" s="70" t="s">
        <v>1946</v>
      </c>
      <c r="G1061" s="73"/>
      <c r="H1061" s="76" t="s">
        <v>1947</v>
      </c>
      <c r="I1061" s="96"/>
      <c r="J1061" s="96"/>
      <c r="K1061" s="76"/>
      <c r="L1061" s="76"/>
      <c r="M1061" s="76"/>
      <c r="N1061" s="76"/>
      <c r="O1061" s="76"/>
      <c r="P1061" s="76"/>
      <c r="Q1061" s="76"/>
      <c r="R1061" s="76"/>
      <c r="S1061" s="76"/>
      <c r="T1061" s="76"/>
      <c r="U1061" s="261">
        <f t="shared" ref="U1061:AB1061" si="226">U1062</f>
        <v>-1.9E-2</v>
      </c>
      <c r="V1061" s="261">
        <f t="shared" si="226"/>
        <v>-1.9E-2</v>
      </c>
      <c r="W1061" s="261">
        <f t="shared" si="226"/>
        <v>-1.9E-2</v>
      </c>
      <c r="X1061" s="261">
        <f t="shared" si="226"/>
        <v>-1.9E-2</v>
      </c>
      <c r="Y1061" s="261">
        <f t="shared" si="226"/>
        <v>-1.9E-2</v>
      </c>
      <c r="Z1061" s="261">
        <f t="shared" si="226"/>
        <v>-1.9E-2</v>
      </c>
      <c r="AA1061" s="261">
        <f t="shared" si="226"/>
        <v>-1.9E-2</v>
      </c>
      <c r="AB1061" s="261">
        <f t="shared" si="226"/>
        <v>-1.9E-2</v>
      </c>
      <c r="AC1061" s="76"/>
      <c r="AD1061" s="76"/>
      <c r="AE1061" s="76"/>
      <c r="AF1061" s="261">
        <f>AF1062</f>
        <v>1</v>
      </c>
      <c r="AG1061" s="261">
        <f>AG1062</f>
        <v>1</v>
      </c>
      <c r="AH1061" s="73"/>
      <c r="AI1061" s="57"/>
      <c r="AJ1061" s="45"/>
      <c r="AK1061" s="45"/>
      <c r="AL1061" s="45"/>
    </row>
    <row r="1062" spans="1:38" outlineLevel="2" x14ac:dyDescent="0.25">
      <c r="A1062" s="45"/>
      <c r="B1062" s="54"/>
      <c r="C1062" s="47">
        <f t="shared" si="222"/>
        <v>3</v>
      </c>
      <c r="D1062" s="73"/>
      <c r="E1062" s="70"/>
      <c r="F1062" s="70" t="s">
        <v>1948</v>
      </c>
      <c r="G1062" s="73"/>
      <c r="H1062" s="76" t="s">
        <v>1949</v>
      </c>
      <c r="I1062" s="96" t="s">
        <v>2264</v>
      </c>
      <c r="J1062" s="96"/>
      <c r="K1062" s="76"/>
      <c r="L1062" s="76"/>
      <c r="M1062" s="76"/>
      <c r="N1062" s="76"/>
      <c r="O1062" s="76"/>
      <c r="P1062" s="76"/>
      <c r="Q1062" s="76"/>
      <c r="R1062" s="76"/>
      <c r="S1062" s="76"/>
      <c r="T1062" s="76"/>
      <c r="U1062" s="97">
        <f>-0.019-U$1060</f>
        <v>-1.9E-2</v>
      </c>
      <c r="V1062" s="97">
        <f>-0.019-V$1060</f>
        <v>-1.9E-2</v>
      </c>
      <c r="W1062" s="97">
        <f>-0.019-W$1060</f>
        <v>-1.9E-2</v>
      </c>
      <c r="X1062" s="263">
        <f t="shared" ref="X1062:AB1063" si="227">W1062</f>
        <v>-1.9E-2</v>
      </c>
      <c r="Y1062" s="263">
        <f t="shared" si="227"/>
        <v>-1.9E-2</v>
      </c>
      <c r="Z1062" s="263">
        <f t="shared" si="227"/>
        <v>-1.9E-2</v>
      </c>
      <c r="AA1062" s="263">
        <f t="shared" si="227"/>
        <v>-1.9E-2</v>
      </c>
      <c r="AB1062" s="263">
        <f t="shared" si="227"/>
        <v>-1.9E-2</v>
      </c>
      <c r="AC1062" s="76"/>
      <c r="AD1062" s="76"/>
      <c r="AE1062" s="76"/>
      <c r="AF1062" s="97">
        <v>1</v>
      </c>
      <c r="AG1062" s="97">
        <v>1</v>
      </c>
      <c r="AH1062" s="73"/>
      <c r="AI1062" s="57"/>
      <c r="AJ1062" s="45"/>
      <c r="AK1062" s="45"/>
      <c r="AL1062" s="45"/>
    </row>
    <row r="1063" spans="1:38" outlineLevel="2" x14ac:dyDescent="0.25">
      <c r="A1063" s="45"/>
      <c r="B1063" s="54"/>
      <c r="C1063" s="47">
        <f t="shared" si="222"/>
        <v>3</v>
      </c>
      <c r="D1063" s="73"/>
      <c r="E1063" s="70"/>
      <c r="F1063" s="70" t="s">
        <v>1950</v>
      </c>
      <c r="G1063" s="73"/>
      <c r="H1063" s="76" t="s">
        <v>1951</v>
      </c>
      <c r="I1063" s="96" t="s">
        <v>2264</v>
      </c>
      <c r="J1063" s="96"/>
      <c r="K1063" s="76"/>
      <c r="L1063" s="76"/>
      <c r="M1063" s="76"/>
      <c r="N1063" s="76"/>
      <c r="O1063" s="76"/>
      <c r="P1063" s="76"/>
      <c r="Q1063" s="76"/>
      <c r="R1063" s="76"/>
      <c r="S1063" s="76"/>
      <c r="T1063" s="76"/>
      <c r="U1063" s="97">
        <f>-0.031-U$1060</f>
        <v>-3.1E-2</v>
      </c>
      <c r="V1063" s="97">
        <f>-0.031-V$1060</f>
        <v>-3.1E-2</v>
      </c>
      <c r="W1063" s="97">
        <f>-0.031-W$1060</f>
        <v>-3.1E-2</v>
      </c>
      <c r="X1063" s="263">
        <f t="shared" si="227"/>
        <v>-3.1E-2</v>
      </c>
      <c r="Y1063" s="263">
        <f t="shared" si="227"/>
        <v>-3.1E-2</v>
      </c>
      <c r="Z1063" s="263">
        <f t="shared" si="227"/>
        <v>-3.1E-2</v>
      </c>
      <c r="AA1063" s="263">
        <f t="shared" si="227"/>
        <v>-3.1E-2</v>
      </c>
      <c r="AB1063" s="263">
        <f t="shared" si="227"/>
        <v>-3.1E-2</v>
      </c>
      <c r="AC1063" s="76"/>
      <c r="AD1063" s="76"/>
      <c r="AE1063" s="76"/>
      <c r="AF1063" s="97">
        <v>1</v>
      </c>
      <c r="AG1063" s="97">
        <v>1</v>
      </c>
      <c r="AH1063" s="73"/>
      <c r="AI1063" s="57"/>
      <c r="AJ1063" s="45"/>
      <c r="AK1063" s="45"/>
      <c r="AL1063" s="45"/>
    </row>
    <row r="1064" spans="1:38" outlineLevel="3" x14ac:dyDescent="0.25">
      <c r="A1064" s="45"/>
      <c r="B1064" s="54"/>
      <c r="C1064" s="47">
        <f>INT($C$29)+3</f>
        <v>4</v>
      </c>
      <c r="D1064" s="73"/>
      <c r="E1064" s="70"/>
      <c r="F1064" s="70" t="s">
        <v>1952</v>
      </c>
      <c r="G1064" s="73"/>
      <c r="H1064" s="76" t="s">
        <v>1953</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outlineLevel="3" x14ac:dyDescent="0.25">
      <c r="A1065" s="45"/>
      <c r="B1065" s="54"/>
      <c r="C1065" s="47">
        <f>INT($C$29)+3</f>
        <v>4</v>
      </c>
      <c r="D1065" s="73"/>
      <c r="E1065" s="70"/>
      <c r="F1065" s="70" t="s">
        <v>1954</v>
      </c>
      <c r="G1065" s="73"/>
      <c r="H1065" s="76" t="s">
        <v>1955</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outlineLevel="3" x14ac:dyDescent="0.25">
      <c r="A1066" s="45"/>
      <c r="B1066" s="54"/>
      <c r="C1066" s="47">
        <f>INT($C$29)+3</f>
        <v>4</v>
      </c>
      <c r="D1066" s="73"/>
      <c r="E1066" s="70"/>
      <c r="F1066" s="70" t="s">
        <v>1956</v>
      </c>
      <c r="G1066" s="73"/>
      <c r="H1066" s="76" t="s">
        <v>1957</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outlineLevel="2" x14ac:dyDescent="0.25">
      <c r="A1067" s="45"/>
      <c r="B1067" s="54"/>
      <c r="C1067" s="47">
        <f t="shared" si="222"/>
        <v>3</v>
      </c>
      <c r="D1067" s="73"/>
      <c r="E1067" s="70"/>
      <c r="F1067" s="70" t="s">
        <v>1958</v>
      </c>
      <c r="G1067" s="73"/>
      <c r="H1067" s="76" t="s">
        <v>1837</v>
      </c>
      <c r="I1067" s="76"/>
      <c r="J1067" s="76"/>
      <c r="K1067" s="76"/>
      <c r="L1067" s="76"/>
      <c r="M1067" s="76"/>
      <c r="N1067" s="76"/>
      <c r="O1067" s="76"/>
      <c r="P1067" s="76"/>
      <c r="Q1067" s="76"/>
      <c r="R1067" s="76"/>
      <c r="S1067" s="76"/>
      <c r="T1067" s="76"/>
      <c r="U1067" s="97">
        <v>0</v>
      </c>
      <c r="V1067" s="97">
        <v>0</v>
      </c>
      <c r="W1067" s="97">
        <v>0</v>
      </c>
      <c r="X1067" s="263">
        <f>W1067</f>
        <v>0</v>
      </c>
      <c r="Y1067" s="263">
        <f>X1067</f>
        <v>0</v>
      </c>
      <c r="Z1067" s="263">
        <f>Y1067</f>
        <v>0</v>
      </c>
      <c r="AA1067" s="263">
        <f>Z1067</f>
        <v>0</v>
      </c>
      <c r="AB1067" s="263">
        <f>AA1067</f>
        <v>0</v>
      </c>
      <c r="AC1067" s="76"/>
      <c r="AD1067" s="97" t="s">
        <v>2260</v>
      </c>
      <c r="AE1067" s="76"/>
      <c r="AF1067" s="97">
        <v>1</v>
      </c>
      <c r="AG1067" s="97">
        <v>1</v>
      </c>
      <c r="AH1067" s="73"/>
      <c r="AI1067" s="57"/>
      <c r="AJ1067" s="45"/>
      <c r="AK1067" s="45"/>
      <c r="AL1067" s="45"/>
    </row>
    <row r="1068" spans="1:38" outlineLevel="3" x14ac:dyDescent="0.25">
      <c r="A1068" s="45"/>
      <c r="B1068" s="54"/>
      <c r="C1068" s="47">
        <f t="shared" ref="C1068:C1083" si="228">INT($C$29)+3</f>
        <v>4</v>
      </c>
      <c r="D1068" s="73"/>
      <c r="E1068" s="70"/>
      <c r="F1068" s="70" t="s">
        <v>1959</v>
      </c>
      <c r="G1068" s="73"/>
      <c r="H1068" s="76" t="s">
        <v>676</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outlineLevel="3" x14ac:dyDescent="0.25">
      <c r="A1069" s="45"/>
      <c r="B1069" s="54"/>
      <c r="C1069" s="47">
        <f t="shared" si="228"/>
        <v>4</v>
      </c>
      <c r="D1069" s="73"/>
      <c r="E1069" s="70"/>
      <c r="F1069" s="70" t="s">
        <v>1960</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outlineLevel="3" x14ac:dyDescent="0.25">
      <c r="A1070" s="45"/>
      <c r="B1070" s="54"/>
      <c r="C1070" s="47">
        <f t="shared" si="228"/>
        <v>4</v>
      </c>
      <c r="D1070" s="73"/>
      <c r="E1070" s="70"/>
      <c r="F1070" s="70" t="s">
        <v>1961</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outlineLevel="3" x14ac:dyDescent="0.25">
      <c r="A1071" s="45"/>
      <c r="B1071" s="54"/>
      <c r="C1071" s="47">
        <f t="shared" si="228"/>
        <v>4</v>
      </c>
      <c r="D1071" s="73"/>
      <c r="E1071" s="70"/>
      <c r="F1071" s="70" t="s">
        <v>1962</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outlineLevel="3" x14ac:dyDescent="0.25">
      <c r="A1072" s="45"/>
      <c r="B1072" s="54"/>
      <c r="C1072" s="47">
        <f t="shared" si="228"/>
        <v>4</v>
      </c>
      <c r="D1072" s="73"/>
      <c r="E1072" s="70"/>
      <c r="F1072" s="70" t="s">
        <v>1963</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outlineLevel="3" x14ac:dyDescent="0.25">
      <c r="A1073" s="45"/>
      <c r="B1073" s="54"/>
      <c r="C1073" s="47">
        <f t="shared" si="228"/>
        <v>4</v>
      </c>
      <c r="D1073" s="73"/>
      <c r="E1073" s="70"/>
      <c r="F1073" s="70" t="s">
        <v>1964</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outlineLevel="3" x14ac:dyDescent="0.25">
      <c r="A1074" s="45"/>
      <c r="B1074" s="54"/>
      <c r="C1074" s="47">
        <f t="shared" si="228"/>
        <v>4</v>
      </c>
      <c r="D1074" s="73"/>
      <c r="E1074" s="70"/>
      <c r="F1074" s="70" t="s">
        <v>1965</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outlineLevel="3" x14ac:dyDescent="0.25">
      <c r="A1075" s="45"/>
      <c r="B1075" s="54"/>
      <c r="C1075" s="47">
        <f t="shared" si="228"/>
        <v>4</v>
      </c>
      <c r="D1075" s="73"/>
      <c r="E1075" s="70"/>
      <c r="F1075" s="70" t="s">
        <v>1966</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outlineLevel="3" x14ac:dyDescent="0.25">
      <c r="A1076" s="45"/>
      <c r="B1076" s="54"/>
      <c r="C1076" s="47">
        <f t="shared" si="228"/>
        <v>4</v>
      </c>
      <c r="D1076" s="73"/>
      <c r="E1076" s="70"/>
      <c r="F1076" s="70" t="s">
        <v>1967</v>
      </c>
      <c r="G1076" s="73"/>
      <c r="H1076" s="76" t="s">
        <v>676</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outlineLevel="3" x14ac:dyDescent="0.25">
      <c r="A1077" s="45"/>
      <c r="B1077" s="54"/>
      <c r="C1077" s="47">
        <f t="shared" si="228"/>
        <v>4</v>
      </c>
      <c r="D1077" s="73"/>
      <c r="E1077" s="70"/>
      <c r="F1077" s="70" t="s">
        <v>1968</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outlineLevel="3" x14ac:dyDescent="0.25">
      <c r="A1078" s="45"/>
      <c r="B1078" s="54"/>
      <c r="C1078" s="47">
        <f t="shared" si="228"/>
        <v>4</v>
      </c>
      <c r="D1078" s="73"/>
      <c r="E1078" s="70"/>
      <c r="F1078" s="70" t="s">
        <v>1969</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outlineLevel="3" x14ac:dyDescent="0.25">
      <c r="A1079" s="45"/>
      <c r="B1079" s="54"/>
      <c r="C1079" s="47">
        <f t="shared" si="228"/>
        <v>4</v>
      </c>
      <c r="D1079" s="73"/>
      <c r="E1079" s="70"/>
      <c r="F1079" s="70" t="s">
        <v>1970</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outlineLevel="3" x14ac:dyDescent="0.25">
      <c r="A1080" s="45"/>
      <c r="B1080" s="54"/>
      <c r="C1080" s="47">
        <f t="shared" si="228"/>
        <v>4</v>
      </c>
      <c r="D1080" s="73"/>
      <c r="E1080" s="70"/>
      <c r="F1080" s="70" t="s">
        <v>1971</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outlineLevel="3" x14ac:dyDescent="0.25">
      <c r="A1081" s="45"/>
      <c r="B1081" s="54"/>
      <c r="C1081" s="47">
        <f t="shared" si="228"/>
        <v>4</v>
      </c>
      <c r="D1081" s="73"/>
      <c r="E1081" s="70"/>
      <c r="F1081" s="70" t="s">
        <v>1972</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outlineLevel="3" x14ac:dyDescent="0.25">
      <c r="A1082" s="45"/>
      <c r="B1082" s="54"/>
      <c r="C1082" s="47">
        <f t="shared" si="228"/>
        <v>4</v>
      </c>
      <c r="D1082" s="73"/>
      <c r="E1082" s="70"/>
      <c r="F1082" s="70" t="s">
        <v>1973</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outlineLevel="3" x14ac:dyDescent="0.25">
      <c r="A1083" s="45"/>
      <c r="B1083" s="54"/>
      <c r="C1083" s="47">
        <f t="shared" si="228"/>
        <v>4</v>
      </c>
      <c r="D1083" s="73"/>
      <c r="E1083" s="444"/>
      <c r="F1083" s="444" t="s">
        <v>1974</v>
      </c>
      <c r="G1083" s="73"/>
      <c r="H1083" s="109"/>
      <c r="I1083" s="109"/>
      <c r="J1083" s="109"/>
      <c r="K1083" s="109"/>
      <c r="L1083" s="109"/>
      <c r="M1083" s="109"/>
      <c r="N1083" s="109"/>
      <c r="O1083" s="109"/>
      <c r="P1083" s="109"/>
      <c r="Q1083" s="109"/>
      <c r="R1083" s="109"/>
      <c r="S1083" s="109"/>
      <c r="T1083" s="109"/>
      <c r="U1083" s="109"/>
      <c r="V1083" s="109"/>
      <c r="W1083" s="109"/>
      <c r="X1083" s="109"/>
      <c r="Y1083" s="109"/>
      <c r="Z1083" s="109"/>
      <c r="AA1083" s="109"/>
      <c r="AB1083" s="109"/>
      <c r="AC1083" s="109"/>
      <c r="AD1083" s="109"/>
      <c r="AE1083" s="109"/>
      <c r="AF1083" s="109">
        <v>1</v>
      </c>
      <c r="AG1083" s="109">
        <v>1</v>
      </c>
      <c r="AH1083" s="73"/>
      <c r="AI1083" s="57"/>
      <c r="AJ1083" s="45"/>
      <c r="AK1083" s="45"/>
      <c r="AL1083" s="45"/>
    </row>
    <row r="1084" spans="1:38" outlineLevel="2" x14ac:dyDescent="0.25">
      <c r="A1084" s="45"/>
      <c r="B1084" s="54"/>
      <c r="C1084" s="47">
        <f t="shared" si="222"/>
        <v>3</v>
      </c>
      <c r="D1084" s="73"/>
      <c r="E1084" s="448"/>
      <c r="F1084" s="448" t="s">
        <v>1975</v>
      </c>
      <c r="G1084" s="449"/>
      <c r="H1084" s="189" t="s">
        <v>1976</v>
      </c>
      <c r="I1084" s="158"/>
      <c r="J1084" s="158"/>
      <c r="K1084" s="189"/>
      <c r="L1084" s="189"/>
      <c r="M1084" s="189"/>
      <c r="N1084" s="189"/>
      <c r="O1084" s="189"/>
      <c r="P1084" s="189"/>
      <c r="Q1084" s="189"/>
      <c r="R1084" s="189"/>
      <c r="S1084" s="189"/>
      <c r="T1084" s="189"/>
      <c r="U1084" s="450">
        <v>3.024E-2</v>
      </c>
      <c r="V1084" s="451">
        <f t="shared" ref="V1084:W1084" si="229">U1084</f>
        <v>3.024E-2</v>
      </c>
      <c r="W1084" s="451">
        <f t="shared" si="229"/>
        <v>3.024E-2</v>
      </c>
      <c r="X1084" s="451">
        <f>Y1084</f>
        <v>2.248E-2</v>
      </c>
      <c r="Y1084" s="450">
        <v>2.248E-2</v>
      </c>
      <c r="Z1084" s="451">
        <f>Y1084</f>
        <v>2.248E-2</v>
      </c>
      <c r="AA1084" s="451">
        <f>Z1084</f>
        <v>2.248E-2</v>
      </c>
      <c r="AB1084" s="451">
        <f>AA1084</f>
        <v>2.248E-2</v>
      </c>
      <c r="AC1084" s="189"/>
      <c r="AD1084" s="450" t="s">
        <v>1977</v>
      </c>
      <c r="AE1084" s="189"/>
      <c r="AF1084" s="450">
        <v>1</v>
      </c>
      <c r="AG1084" s="450">
        <v>1</v>
      </c>
      <c r="AH1084" s="73"/>
      <c r="AI1084" s="57"/>
      <c r="AJ1084" s="45"/>
      <c r="AK1084" s="45"/>
      <c r="AL1084" s="45"/>
    </row>
    <row r="1085" spans="1:38" outlineLevel="2" x14ac:dyDescent="0.25">
      <c r="A1085" s="45"/>
      <c r="B1085" s="54"/>
      <c r="C1085" s="47">
        <f t="shared" si="222"/>
        <v>3</v>
      </c>
      <c r="D1085" s="73"/>
      <c r="E1085" s="70"/>
      <c r="F1085" s="70" t="s">
        <v>1978</v>
      </c>
      <c r="G1085" s="242"/>
      <c r="H1085" s="76" t="s">
        <v>1979</v>
      </c>
      <c r="I1085" s="96"/>
      <c r="J1085" s="96"/>
      <c r="K1085" s="76"/>
      <c r="L1085" s="76"/>
      <c r="M1085" s="76"/>
      <c r="N1085" s="76"/>
      <c r="O1085" s="76"/>
      <c r="P1085" s="76"/>
      <c r="Q1085" s="76"/>
      <c r="R1085" s="76"/>
      <c r="S1085" s="76"/>
      <c r="T1085" s="76"/>
      <c r="U1085" s="261">
        <f t="shared" ref="U1085:AB1085" si="230">U1086</f>
        <v>8.5699999999999995E-3</v>
      </c>
      <c r="V1085" s="261">
        <f t="shared" si="230"/>
        <v>8.5699999999999995E-3</v>
      </c>
      <c r="W1085" s="261">
        <f t="shared" si="230"/>
        <v>8.5699999999999995E-3</v>
      </c>
      <c r="X1085" s="261">
        <f t="shared" si="230"/>
        <v>2.7799999999999999E-3</v>
      </c>
      <c r="Y1085" s="261">
        <f t="shared" si="230"/>
        <v>2.7799999999999999E-3</v>
      </c>
      <c r="Z1085" s="261">
        <f t="shared" si="230"/>
        <v>2.7799999999999999E-3</v>
      </c>
      <c r="AA1085" s="261">
        <f t="shared" si="230"/>
        <v>2.7799999999999999E-3</v>
      </c>
      <c r="AB1085" s="261">
        <f t="shared" si="230"/>
        <v>2.7799999999999999E-3</v>
      </c>
      <c r="AC1085" s="76"/>
      <c r="AD1085" s="97" t="s">
        <v>2273</v>
      </c>
      <c r="AE1085" s="76"/>
      <c r="AF1085" s="261">
        <f>AF1086</f>
        <v>1</v>
      </c>
      <c r="AG1085" s="261">
        <f>AG1086</f>
        <v>1</v>
      </c>
      <c r="AH1085" s="73"/>
      <c r="AI1085" s="57"/>
      <c r="AJ1085" s="45"/>
      <c r="AK1085" s="45"/>
      <c r="AL1085" s="45"/>
    </row>
    <row r="1086" spans="1:38" outlineLevel="2" x14ac:dyDescent="0.25">
      <c r="A1086" s="45"/>
      <c r="B1086" s="54"/>
      <c r="C1086" s="47">
        <f t="shared" si="222"/>
        <v>3</v>
      </c>
      <c r="D1086" s="73"/>
      <c r="E1086" s="70"/>
      <c r="F1086" s="70" t="s">
        <v>1980</v>
      </c>
      <c r="G1086" s="242"/>
      <c r="H1086" s="76" t="s">
        <v>1981</v>
      </c>
      <c r="I1086" s="96"/>
      <c r="J1086" s="96"/>
      <c r="K1086" s="76"/>
      <c r="L1086" s="76"/>
      <c r="M1086" s="76"/>
      <c r="N1086" s="76"/>
      <c r="O1086" s="76"/>
      <c r="P1086" s="76"/>
      <c r="Q1086" s="76"/>
      <c r="R1086" s="76"/>
      <c r="S1086" s="76"/>
      <c r="T1086" s="76"/>
      <c r="U1086" s="97">
        <v>8.5699999999999995E-3</v>
      </c>
      <c r="V1086" s="446">
        <f t="shared" ref="V1086:V1087" si="231">U1086</f>
        <v>8.5699999999999995E-3</v>
      </c>
      <c r="W1086" s="446">
        <f t="shared" ref="W1086:W1087" si="232">V1086</f>
        <v>8.5699999999999995E-3</v>
      </c>
      <c r="X1086" s="446">
        <f>Y1086</f>
        <v>2.7799999999999999E-3</v>
      </c>
      <c r="Y1086" s="97">
        <v>2.7799999999999999E-3</v>
      </c>
      <c r="Z1086" s="446">
        <f t="shared" ref="Z1086:AB1087" si="233">Y1086</f>
        <v>2.7799999999999999E-3</v>
      </c>
      <c r="AA1086" s="446">
        <f t="shared" si="233"/>
        <v>2.7799999999999999E-3</v>
      </c>
      <c r="AB1086" s="446">
        <f t="shared" si="233"/>
        <v>2.7799999999999999E-3</v>
      </c>
      <c r="AC1086" s="76"/>
      <c r="AD1086" s="76"/>
      <c r="AE1086" s="76"/>
      <c r="AF1086" s="97">
        <v>1</v>
      </c>
      <c r="AG1086" s="97">
        <v>1</v>
      </c>
      <c r="AH1086" s="73"/>
      <c r="AI1086" s="57"/>
      <c r="AJ1086" s="45"/>
      <c r="AK1086" s="45"/>
      <c r="AL1086" s="45"/>
    </row>
    <row r="1087" spans="1:38" outlineLevel="2" x14ac:dyDescent="0.25">
      <c r="A1087" s="45"/>
      <c r="B1087" s="54"/>
      <c r="C1087" s="47">
        <f t="shared" si="222"/>
        <v>3</v>
      </c>
      <c r="D1087" s="73"/>
      <c r="E1087" s="70"/>
      <c r="F1087" s="70" t="s">
        <v>1982</v>
      </c>
      <c r="G1087" s="242"/>
      <c r="H1087" s="76" t="s">
        <v>1983</v>
      </c>
      <c r="I1087" s="96"/>
      <c r="J1087" s="96"/>
      <c r="K1087" s="76"/>
      <c r="L1087" s="76"/>
      <c r="M1087" s="76"/>
      <c r="N1087" s="76"/>
      <c r="O1087" s="76"/>
      <c r="P1087" s="76"/>
      <c r="Q1087" s="76"/>
      <c r="R1087" s="76"/>
      <c r="S1087" s="76"/>
      <c r="T1087" s="76"/>
      <c r="U1087" s="97">
        <v>1.626E-2</v>
      </c>
      <c r="V1087" s="446">
        <f t="shared" si="231"/>
        <v>1.626E-2</v>
      </c>
      <c r="W1087" s="446">
        <f t="shared" si="232"/>
        <v>1.626E-2</v>
      </c>
      <c r="X1087" s="446">
        <f>Y1087</f>
        <v>1.6129999999999999E-2</v>
      </c>
      <c r="Y1087" s="97">
        <v>1.6129999999999999E-2</v>
      </c>
      <c r="Z1087" s="446">
        <f t="shared" si="233"/>
        <v>1.6129999999999999E-2</v>
      </c>
      <c r="AA1087" s="446">
        <f t="shared" si="233"/>
        <v>1.6129999999999999E-2</v>
      </c>
      <c r="AB1087" s="446">
        <f t="shared" si="233"/>
        <v>1.6129999999999999E-2</v>
      </c>
      <c r="AC1087" s="76"/>
      <c r="AD1087" s="76"/>
      <c r="AE1087" s="76"/>
      <c r="AF1087" s="97">
        <v>1</v>
      </c>
      <c r="AG1087" s="97">
        <v>1</v>
      </c>
      <c r="AH1087" s="73"/>
      <c r="AI1087" s="57"/>
      <c r="AJ1087" s="45"/>
      <c r="AK1087" s="45"/>
      <c r="AL1087" s="45"/>
    </row>
    <row r="1088" spans="1:38" outlineLevel="3" x14ac:dyDescent="0.25">
      <c r="A1088" s="45"/>
      <c r="B1088" s="54"/>
      <c r="C1088" s="47">
        <f>INT($C$29)+3</f>
        <v>4</v>
      </c>
      <c r="D1088" s="73"/>
      <c r="E1088" s="70"/>
      <c r="F1088" s="70" t="s">
        <v>1984</v>
      </c>
      <c r="G1088" s="242"/>
      <c r="H1088" s="76" t="s">
        <v>1985</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outlineLevel="3" x14ac:dyDescent="0.25">
      <c r="A1089" s="45"/>
      <c r="B1089" s="54"/>
      <c r="C1089" s="47">
        <f>INT($C$29)+3</f>
        <v>4</v>
      </c>
      <c r="D1089" s="73"/>
      <c r="E1089" s="70"/>
      <c r="F1089" s="70" t="s">
        <v>1986</v>
      </c>
      <c r="G1089" s="242"/>
      <c r="H1089" s="76" t="s">
        <v>1987</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outlineLevel="3" x14ac:dyDescent="0.25">
      <c r="A1090" s="45"/>
      <c r="B1090" s="54"/>
      <c r="C1090" s="47">
        <f>INT($C$29)+3</f>
        <v>4</v>
      </c>
      <c r="D1090" s="73"/>
      <c r="E1090" s="70"/>
      <c r="F1090" s="70" t="s">
        <v>1988</v>
      </c>
      <c r="G1090" s="242"/>
      <c r="H1090" s="76" t="s">
        <v>1989</v>
      </c>
      <c r="I1090" s="76"/>
      <c r="J1090" s="76"/>
      <c r="K1090" s="76"/>
      <c r="L1090" s="76"/>
      <c r="M1090" s="76"/>
      <c r="N1090" s="76"/>
      <c r="O1090" s="76"/>
      <c r="P1090" s="76"/>
      <c r="Q1090" s="76"/>
      <c r="R1090" s="76"/>
      <c r="S1090" s="76"/>
      <c r="T1090" s="76"/>
      <c r="U1090" s="76">
        <v>0</v>
      </c>
      <c r="V1090" s="76">
        <v>0</v>
      </c>
      <c r="W1090" s="76">
        <v>0</v>
      </c>
      <c r="X1090" s="76">
        <v>0</v>
      </c>
      <c r="Y1090" s="76">
        <v>0</v>
      </c>
      <c r="Z1090" s="76">
        <v>0</v>
      </c>
      <c r="AA1090" s="76">
        <v>0</v>
      </c>
      <c r="AB1090" s="76">
        <v>0</v>
      </c>
      <c r="AC1090" s="76"/>
      <c r="AD1090" s="76"/>
      <c r="AE1090" s="76"/>
      <c r="AF1090" s="76">
        <v>1</v>
      </c>
      <c r="AG1090" s="76">
        <v>1</v>
      </c>
      <c r="AH1090" s="73"/>
      <c r="AI1090" s="57"/>
      <c r="AJ1090" s="45"/>
      <c r="AK1090" s="45"/>
      <c r="AL1090" s="45"/>
    </row>
    <row r="1091" spans="1:38" outlineLevel="2" x14ac:dyDescent="0.25">
      <c r="A1091" s="45"/>
      <c r="B1091" s="54"/>
      <c r="C1091" s="47">
        <f t="shared" si="222"/>
        <v>3</v>
      </c>
      <c r="D1091" s="73"/>
      <c r="E1091" s="452"/>
      <c r="F1091" s="452" t="s">
        <v>1990</v>
      </c>
      <c r="G1091" s="453"/>
      <c r="H1091" s="192" t="s">
        <v>1991</v>
      </c>
      <c r="I1091" s="192"/>
      <c r="J1091" s="192"/>
      <c r="K1091" s="192"/>
      <c r="L1091" s="192"/>
      <c r="M1091" s="192"/>
      <c r="N1091" s="192"/>
      <c r="O1091" s="192"/>
      <c r="P1091" s="192"/>
      <c r="Q1091" s="192"/>
      <c r="R1091" s="192"/>
      <c r="S1091" s="192"/>
      <c r="T1091" s="192"/>
      <c r="U1091" s="454">
        <v>3.496</v>
      </c>
      <c r="V1091" s="454">
        <v>3.496</v>
      </c>
      <c r="W1091" s="454">
        <v>3.496</v>
      </c>
      <c r="X1091" s="457">
        <f>Y1091</f>
        <v>4.2411000000000003</v>
      </c>
      <c r="Y1091" s="458">
        <v>4.2411000000000003</v>
      </c>
      <c r="Z1091" s="457">
        <f t="shared" ref="Z1091" si="234">Y1091</f>
        <v>4.2411000000000003</v>
      </c>
      <c r="AA1091" s="457">
        <f t="shared" ref="AA1091" si="235">Z1091</f>
        <v>4.2411000000000003</v>
      </c>
      <c r="AB1091" s="457">
        <f t="shared" ref="AB1091" si="236">AA1091</f>
        <v>4.2411000000000003</v>
      </c>
      <c r="AC1091" s="192"/>
      <c r="AD1091" s="192"/>
      <c r="AE1091" s="192"/>
      <c r="AF1091" s="455">
        <v>1</v>
      </c>
      <c r="AG1091" s="455">
        <v>1</v>
      </c>
      <c r="AH1091" s="73"/>
      <c r="AI1091" s="57"/>
      <c r="AJ1091" s="45"/>
      <c r="AK1091" s="45"/>
      <c r="AL1091" s="45"/>
    </row>
    <row r="1092" spans="1:38" outlineLevel="2" x14ac:dyDescent="0.25">
      <c r="A1092" s="45"/>
      <c r="B1092" s="54"/>
      <c r="C1092" s="47">
        <f t="shared" si="222"/>
        <v>3</v>
      </c>
      <c r="D1092" s="73"/>
      <c r="E1092" s="445"/>
      <c r="F1092" s="445" t="s">
        <v>1992</v>
      </c>
      <c r="G1092" s="73"/>
      <c r="H1092" s="105" t="s">
        <v>1993</v>
      </c>
      <c r="I1092" s="185"/>
      <c r="J1092" s="185"/>
      <c r="K1092" s="105"/>
      <c r="L1092" s="105"/>
      <c r="M1092" s="105"/>
      <c r="N1092" s="105"/>
      <c r="O1092" s="105"/>
      <c r="P1092" s="105"/>
      <c r="Q1092" s="105"/>
      <c r="R1092" s="105"/>
      <c r="S1092" s="105"/>
      <c r="T1092" s="105"/>
      <c r="U1092" s="126">
        <v>0.18</v>
      </c>
      <c r="V1092" s="126">
        <v>0.18</v>
      </c>
      <c r="W1092" s="126">
        <v>0.18</v>
      </c>
      <c r="X1092" s="447">
        <f>Y1092</f>
        <v>0.13919999999999999</v>
      </c>
      <c r="Y1092" s="126">
        <v>0.13919999999999999</v>
      </c>
      <c r="Z1092" s="447">
        <f t="shared" ref="Z1092:AB1092" si="237">Y1092</f>
        <v>0.13919999999999999</v>
      </c>
      <c r="AA1092" s="447">
        <f t="shared" si="237"/>
        <v>0.13919999999999999</v>
      </c>
      <c r="AB1092" s="447">
        <f t="shared" si="237"/>
        <v>0.13919999999999999</v>
      </c>
      <c r="AC1092" s="105"/>
      <c r="AD1092" s="126" t="s">
        <v>1370</v>
      </c>
      <c r="AE1092" s="105"/>
      <c r="AF1092" s="126">
        <v>1</v>
      </c>
      <c r="AG1092" s="126">
        <v>1</v>
      </c>
      <c r="AH1092" s="73"/>
      <c r="AI1092" s="57"/>
      <c r="AJ1092" s="45"/>
      <c r="AK1092" s="45"/>
      <c r="AL1092" s="45"/>
    </row>
    <row r="1093" spans="1:38" outlineLevel="2" x14ac:dyDescent="0.25">
      <c r="A1093" s="45"/>
      <c r="B1093" s="54"/>
      <c r="C1093" s="47">
        <f t="shared" si="222"/>
        <v>3</v>
      </c>
      <c r="D1093" s="73"/>
      <c r="E1093" s="70"/>
      <c r="F1093" s="70" t="s">
        <v>1994</v>
      </c>
      <c r="G1093" s="73"/>
      <c r="H1093" s="76" t="s">
        <v>1995</v>
      </c>
      <c r="I1093" s="96"/>
      <c r="J1093" s="96"/>
      <c r="K1093" s="76"/>
      <c r="L1093" s="76"/>
      <c r="M1093" s="76"/>
      <c r="N1093" s="76"/>
      <c r="O1093" s="76"/>
      <c r="P1093" s="76"/>
      <c r="Q1093" s="76"/>
      <c r="R1093" s="76"/>
      <c r="S1093" s="76"/>
      <c r="T1093" s="76"/>
      <c r="U1093" s="261">
        <f t="shared" ref="U1093:AB1093" si="238">U1094</f>
        <v>0.03</v>
      </c>
      <c r="V1093" s="261">
        <f t="shared" si="238"/>
        <v>0.03</v>
      </c>
      <c r="W1093" s="261">
        <f t="shared" si="238"/>
        <v>0.03</v>
      </c>
      <c r="X1093" s="261">
        <f t="shared" si="238"/>
        <v>7.0000000000000062E-3</v>
      </c>
      <c r="Y1093" s="261">
        <f t="shared" si="238"/>
        <v>7.0000000000000062E-3</v>
      </c>
      <c r="Z1093" s="261">
        <f t="shared" si="238"/>
        <v>7.0000000000000062E-3</v>
      </c>
      <c r="AA1093" s="261">
        <f t="shared" si="238"/>
        <v>7.0000000000000062E-3</v>
      </c>
      <c r="AB1093" s="261">
        <f t="shared" si="238"/>
        <v>7.0000000000000062E-3</v>
      </c>
      <c r="AC1093" s="76"/>
      <c r="AD1093" s="97" t="s">
        <v>2273</v>
      </c>
      <c r="AE1093" s="76"/>
      <c r="AF1093" s="261">
        <f>AF1094</f>
        <v>1</v>
      </c>
      <c r="AG1093" s="261">
        <f>AG1094</f>
        <v>1</v>
      </c>
      <c r="AH1093" s="73"/>
      <c r="AI1093" s="57"/>
      <c r="AJ1093" s="45"/>
      <c r="AK1093" s="45"/>
      <c r="AL1093" s="45"/>
    </row>
    <row r="1094" spans="1:38" outlineLevel="2" x14ac:dyDescent="0.25">
      <c r="A1094" s="45"/>
      <c r="B1094" s="54"/>
      <c r="C1094" s="47">
        <f t="shared" si="222"/>
        <v>3</v>
      </c>
      <c r="D1094" s="73"/>
      <c r="E1094" s="70"/>
      <c r="F1094" s="70" t="s">
        <v>1996</v>
      </c>
      <c r="G1094" s="73"/>
      <c r="H1094" s="76" t="s">
        <v>1827</v>
      </c>
      <c r="I1094" s="96"/>
      <c r="J1094" s="96"/>
      <c r="K1094" s="76"/>
      <c r="L1094" s="76"/>
      <c r="M1094" s="76"/>
      <c r="N1094" s="76"/>
      <c r="O1094" s="76"/>
      <c r="P1094" s="76"/>
      <c r="Q1094" s="76"/>
      <c r="R1094" s="76"/>
      <c r="S1094" s="76"/>
      <c r="T1094" s="76"/>
      <c r="U1094" s="97">
        <f>0.21-U$1092</f>
        <v>0.03</v>
      </c>
      <c r="V1094" s="97">
        <f>0.21-V$1092</f>
        <v>0.03</v>
      </c>
      <c r="W1094" s="97">
        <f>0.21-W$1092</f>
        <v>0.03</v>
      </c>
      <c r="X1094" s="263">
        <f t="shared" ref="X1094:X1100" si="239">Y1094</f>
        <v>7.0000000000000062E-3</v>
      </c>
      <c r="Y1094" s="97">
        <f>0.1462-Y$1092</f>
        <v>7.0000000000000062E-3</v>
      </c>
      <c r="Z1094" s="263">
        <f t="shared" ref="Z1094:AB1100" si="240">Y1094</f>
        <v>7.0000000000000062E-3</v>
      </c>
      <c r="AA1094" s="263">
        <f t="shared" si="240"/>
        <v>7.0000000000000062E-3</v>
      </c>
      <c r="AB1094" s="263">
        <f t="shared" si="240"/>
        <v>7.0000000000000062E-3</v>
      </c>
      <c r="AC1094" s="76"/>
      <c r="AD1094" s="76"/>
      <c r="AE1094" s="76"/>
      <c r="AF1094" s="97">
        <v>1</v>
      </c>
      <c r="AG1094" s="97">
        <v>1</v>
      </c>
      <c r="AH1094" s="73"/>
      <c r="AI1094" s="57"/>
      <c r="AJ1094" s="45"/>
      <c r="AK1094" s="45"/>
      <c r="AL1094" s="45"/>
    </row>
    <row r="1095" spans="1:38" outlineLevel="2" x14ac:dyDescent="0.25">
      <c r="A1095" s="45"/>
      <c r="B1095" s="54"/>
      <c r="C1095" s="47">
        <f t="shared" si="222"/>
        <v>3</v>
      </c>
      <c r="D1095" s="73"/>
      <c r="E1095" s="70"/>
      <c r="F1095" s="70" t="s">
        <v>1997</v>
      </c>
      <c r="G1095" s="73"/>
      <c r="H1095" s="76" t="s">
        <v>1829</v>
      </c>
      <c r="I1095" s="96"/>
      <c r="J1095" s="96"/>
      <c r="K1095" s="76"/>
      <c r="L1095" s="76"/>
      <c r="M1095" s="76"/>
      <c r="N1095" s="76"/>
      <c r="O1095" s="76"/>
      <c r="P1095" s="76"/>
      <c r="Q1095" s="76"/>
      <c r="R1095" s="76"/>
      <c r="S1095" s="76"/>
      <c r="T1095" s="76"/>
      <c r="U1095" s="97">
        <f>0.14-U$1092</f>
        <v>-3.999999999999998E-2</v>
      </c>
      <c r="V1095" s="97">
        <f>0.14-V$1092</f>
        <v>-3.999999999999998E-2</v>
      </c>
      <c r="W1095" s="97">
        <f>0.14-W$1092</f>
        <v>-3.999999999999998E-2</v>
      </c>
      <c r="X1095" s="263">
        <f t="shared" si="239"/>
        <v>-3.0299999999999994E-2</v>
      </c>
      <c r="Y1095" s="97">
        <f>0.1089-Y$1092</f>
        <v>-3.0299999999999994E-2</v>
      </c>
      <c r="Z1095" s="263">
        <f t="shared" si="240"/>
        <v>-3.0299999999999994E-2</v>
      </c>
      <c r="AA1095" s="263">
        <f t="shared" si="240"/>
        <v>-3.0299999999999994E-2</v>
      </c>
      <c r="AB1095" s="263">
        <f t="shared" si="240"/>
        <v>-3.0299999999999994E-2</v>
      </c>
      <c r="AC1095" s="76"/>
      <c r="AD1095" s="76"/>
      <c r="AE1095" s="76"/>
      <c r="AF1095" s="97">
        <v>1</v>
      </c>
      <c r="AG1095" s="97">
        <v>1</v>
      </c>
      <c r="AH1095" s="73"/>
      <c r="AI1095" s="57"/>
      <c r="AJ1095" s="45"/>
      <c r="AK1095" s="45"/>
      <c r="AL1095" s="45"/>
    </row>
    <row r="1096" spans="1:38" outlineLevel="2" x14ac:dyDescent="0.25">
      <c r="A1096" s="45"/>
      <c r="B1096" s="54"/>
      <c r="C1096" s="47">
        <f t="shared" si="222"/>
        <v>3</v>
      </c>
      <c r="D1096" s="73"/>
      <c r="E1096" s="70"/>
      <c r="F1096" s="70" t="s">
        <v>1998</v>
      </c>
      <c r="G1096" s="73"/>
      <c r="H1096" s="76" t="s">
        <v>1831</v>
      </c>
      <c r="I1096" s="76"/>
      <c r="J1096" s="76"/>
      <c r="K1096" s="76"/>
      <c r="L1096" s="76"/>
      <c r="M1096" s="76"/>
      <c r="N1096" s="76"/>
      <c r="O1096" s="76"/>
      <c r="P1096" s="76"/>
      <c r="Q1096" s="76"/>
      <c r="R1096" s="76"/>
      <c r="S1096" s="76"/>
      <c r="T1096" s="76"/>
      <c r="U1096" s="97">
        <f>0-U$1092</f>
        <v>-0.18</v>
      </c>
      <c r="V1096" s="97">
        <f>0-V$1092</f>
        <v>-0.18</v>
      </c>
      <c r="W1096" s="97">
        <f>0-W$1092</f>
        <v>-0.18</v>
      </c>
      <c r="X1096" s="263">
        <f t="shared" si="239"/>
        <v>-0.13919999999999999</v>
      </c>
      <c r="Y1096" s="97">
        <f>0-Y$1092</f>
        <v>-0.13919999999999999</v>
      </c>
      <c r="Z1096" s="263">
        <f t="shared" si="240"/>
        <v>-0.13919999999999999</v>
      </c>
      <c r="AA1096" s="263">
        <f t="shared" si="240"/>
        <v>-0.13919999999999999</v>
      </c>
      <c r="AB1096" s="263">
        <f t="shared" si="240"/>
        <v>-0.13919999999999999</v>
      </c>
      <c r="AC1096" s="76"/>
      <c r="AD1096" s="76"/>
      <c r="AE1096" s="76"/>
      <c r="AF1096" s="97">
        <v>1</v>
      </c>
      <c r="AG1096" s="97">
        <v>1</v>
      </c>
      <c r="AH1096" s="73"/>
      <c r="AI1096" s="57"/>
      <c r="AJ1096" s="45"/>
      <c r="AK1096" s="45"/>
      <c r="AL1096" s="45"/>
    </row>
    <row r="1097" spans="1:38" outlineLevel="2" x14ac:dyDescent="0.25">
      <c r="A1097" s="45"/>
      <c r="B1097" s="54"/>
      <c r="C1097" s="47">
        <f t="shared" si="222"/>
        <v>3</v>
      </c>
      <c r="D1097" s="73"/>
      <c r="E1097" s="70"/>
      <c r="F1097" s="70" t="s">
        <v>1999</v>
      </c>
      <c r="G1097" s="73"/>
      <c r="H1097" s="76" t="s">
        <v>1987</v>
      </c>
      <c r="I1097" s="76"/>
      <c r="J1097" s="76"/>
      <c r="K1097" s="76"/>
      <c r="L1097" s="76"/>
      <c r="M1097" s="76"/>
      <c r="N1097" s="76"/>
      <c r="O1097" s="76"/>
      <c r="P1097" s="76"/>
      <c r="Q1097" s="76"/>
      <c r="R1097" s="76"/>
      <c r="S1097" s="76"/>
      <c r="T1097" s="76"/>
      <c r="U1097" s="97">
        <v>7.9000000000000008E-3</v>
      </c>
      <c r="V1097" s="97">
        <v>7.9000000000000008E-3</v>
      </c>
      <c r="W1097" s="97">
        <v>7.9000000000000008E-3</v>
      </c>
      <c r="X1097" s="263">
        <f t="shared" si="239"/>
        <v>0</v>
      </c>
      <c r="Y1097" s="76">
        <v>0</v>
      </c>
      <c r="Z1097" s="263">
        <f t="shared" si="240"/>
        <v>0</v>
      </c>
      <c r="AA1097" s="263">
        <f t="shared" si="240"/>
        <v>0</v>
      </c>
      <c r="AB1097" s="263">
        <f t="shared" si="240"/>
        <v>0</v>
      </c>
      <c r="AC1097" s="76"/>
      <c r="AD1097" s="76"/>
      <c r="AE1097" s="76"/>
      <c r="AF1097" s="97">
        <v>1</v>
      </c>
      <c r="AG1097" s="97">
        <v>1</v>
      </c>
      <c r="AH1097" s="73"/>
      <c r="AI1097" s="57"/>
      <c r="AJ1097" s="45"/>
      <c r="AK1097" s="45"/>
      <c r="AL1097" s="45"/>
    </row>
    <row r="1098" spans="1:38" outlineLevel="2" x14ac:dyDescent="0.25">
      <c r="A1098" s="45"/>
      <c r="B1098" s="54"/>
      <c r="C1098" s="47">
        <f t="shared" si="222"/>
        <v>3</v>
      </c>
      <c r="D1098" s="73"/>
      <c r="E1098" s="70"/>
      <c r="F1098" s="70" t="s">
        <v>2000</v>
      </c>
      <c r="G1098" s="73"/>
      <c r="H1098" s="76" t="s">
        <v>1989</v>
      </c>
      <c r="I1098" s="76"/>
      <c r="J1098" s="76"/>
      <c r="K1098" s="76"/>
      <c r="L1098" s="76"/>
      <c r="M1098" s="76"/>
      <c r="N1098" s="76"/>
      <c r="O1098" s="76"/>
      <c r="P1098" s="76"/>
      <c r="Q1098" s="76"/>
      <c r="R1098" s="76"/>
      <c r="S1098" s="76"/>
      <c r="T1098" s="76"/>
      <c r="U1098" s="97">
        <v>-1.5E-6</v>
      </c>
      <c r="V1098" s="97">
        <v>-1.5E-6</v>
      </c>
      <c r="W1098" s="97">
        <v>-1.5E-6</v>
      </c>
      <c r="X1098" s="263">
        <f t="shared" si="239"/>
        <v>0</v>
      </c>
      <c r="Y1098" s="76">
        <v>0</v>
      </c>
      <c r="Z1098" s="263">
        <f t="shared" si="240"/>
        <v>0</v>
      </c>
      <c r="AA1098" s="263">
        <f t="shared" si="240"/>
        <v>0</v>
      </c>
      <c r="AB1098" s="263">
        <f t="shared" si="240"/>
        <v>0</v>
      </c>
      <c r="AC1098" s="76"/>
      <c r="AD1098" s="76"/>
      <c r="AE1098" s="76"/>
      <c r="AF1098" s="97">
        <v>1</v>
      </c>
      <c r="AG1098" s="97">
        <v>1</v>
      </c>
      <c r="AH1098" s="73"/>
      <c r="AI1098" s="57"/>
      <c r="AJ1098" s="45"/>
      <c r="AK1098" s="45"/>
      <c r="AL1098" s="45"/>
    </row>
    <row r="1099" spans="1:38" outlineLevel="2" x14ac:dyDescent="0.25">
      <c r="A1099" s="45"/>
      <c r="B1099" s="54"/>
      <c r="C1099" s="47">
        <f t="shared" si="222"/>
        <v>3</v>
      </c>
      <c r="D1099" s="73"/>
      <c r="E1099" s="70"/>
      <c r="F1099" s="70" t="s">
        <v>2001</v>
      </c>
      <c r="G1099" s="73"/>
      <c r="H1099" s="76" t="s">
        <v>2002</v>
      </c>
      <c r="I1099" s="76"/>
      <c r="J1099" s="76"/>
      <c r="K1099" s="76"/>
      <c r="L1099" s="76"/>
      <c r="M1099" s="76"/>
      <c r="N1099" s="76"/>
      <c r="O1099" s="76"/>
      <c r="P1099" s="76"/>
      <c r="Q1099" s="76"/>
      <c r="R1099" s="76"/>
      <c r="S1099" s="76"/>
      <c r="T1099" s="76"/>
      <c r="U1099" s="97">
        <v>4.5599999999999996</v>
      </c>
      <c r="V1099" s="97">
        <v>4.5599999999999996</v>
      </c>
      <c r="W1099" s="97">
        <v>4.5599999999999996</v>
      </c>
      <c r="X1099" s="263">
        <f t="shared" si="239"/>
        <v>24.748000000000001</v>
      </c>
      <c r="Y1099" s="97">
        <f>27.01-0.2262*10</f>
        <v>24.748000000000001</v>
      </c>
      <c r="Z1099" s="263">
        <f t="shared" si="240"/>
        <v>24.748000000000001</v>
      </c>
      <c r="AA1099" s="263">
        <f t="shared" si="240"/>
        <v>24.748000000000001</v>
      </c>
      <c r="AB1099" s="263">
        <f t="shared" si="240"/>
        <v>24.748000000000001</v>
      </c>
      <c r="AC1099" s="76"/>
      <c r="AD1099" s="76"/>
      <c r="AE1099" s="76"/>
      <c r="AF1099" s="97">
        <v>1</v>
      </c>
      <c r="AG1099" s="97">
        <v>1</v>
      </c>
      <c r="AH1099" s="73"/>
      <c r="AI1099" s="57"/>
      <c r="AJ1099" s="45"/>
      <c r="AK1099" s="45"/>
      <c r="AL1099" s="45"/>
    </row>
    <row r="1100" spans="1:38" outlineLevel="2" x14ac:dyDescent="0.25">
      <c r="A1100" s="45"/>
      <c r="B1100" s="54"/>
      <c r="C1100" s="47">
        <f t="shared" si="222"/>
        <v>3</v>
      </c>
      <c r="D1100" s="73"/>
      <c r="E1100" s="70"/>
      <c r="F1100" s="70" t="s">
        <v>2003</v>
      </c>
      <c r="G1100" s="73"/>
      <c r="H1100" s="76" t="s">
        <v>2004</v>
      </c>
      <c r="I1100" s="96"/>
      <c r="J1100" s="96"/>
      <c r="K1100" s="76"/>
      <c r="L1100" s="76"/>
      <c r="M1100" s="76"/>
      <c r="N1100" s="76"/>
      <c r="O1100" s="76"/>
      <c r="P1100" s="76"/>
      <c r="Q1100" s="76"/>
      <c r="R1100" s="76"/>
      <c r="S1100" s="76"/>
      <c r="T1100" s="76"/>
      <c r="U1100" s="97">
        <f>2.05/1000</f>
        <v>2.0499999999999997E-3</v>
      </c>
      <c r="V1100" s="97">
        <f>2.05/1000</f>
        <v>2.0499999999999997E-3</v>
      </c>
      <c r="W1100" s="97">
        <f>2.05/1000</f>
        <v>2.0499999999999997E-3</v>
      </c>
      <c r="X1100" s="263">
        <f t="shared" si="239"/>
        <v>2.0499999999999997E-3</v>
      </c>
      <c r="Y1100" s="97">
        <f>2.05/1000</f>
        <v>2.0499999999999997E-3</v>
      </c>
      <c r="Z1100" s="263">
        <f t="shared" si="240"/>
        <v>2.0499999999999997E-3</v>
      </c>
      <c r="AA1100" s="263">
        <f t="shared" si="240"/>
        <v>2.0499999999999997E-3</v>
      </c>
      <c r="AB1100" s="263">
        <f t="shared" si="240"/>
        <v>2.0499999999999997E-3</v>
      </c>
      <c r="AC1100" s="76"/>
      <c r="AD1100" s="97" t="s">
        <v>1377</v>
      </c>
      <c r="AE1100" s="76"/>
      <c r="AF1100" s="97">
        <v>1</v>
      </c>
      <c r="AG1100" s="97">
        <v>1</v>
      </c>
      <c r="AH1100" s="73"/>
      <c r="AI1100" s="57"/>
      <c r="AJ1100" s="45"/>
      <c r="AK1100" s="45"/>
      <c r="AL1100" s="45"/>
    </row>
    <row r="1101" spans="1:38" outlineLevel="2" x14ac:dyDescent="0.25">
      <c r="A1101" s="45"/>
      <c r="B1101" s="54"/>
      <c r="C1101" s="47">
        <f t="shared" si="222"/>
        <v>3</v>
      </c>
      <c r="D1101" s="73"/>
      <c r="E1101" s="70"/>
      <c r="F1101" s="70" t="s">
        <v>2005</v>
      </c>
      <c r="G1101" s="73"/>
      <c r="H1101" s="76" t="s">
        <v>2006</v>
      </c>
      <c r="I1101" s="96"/>
      <c r="J1101" s="96"/>
      <c r="K1101" s="76"/>
      <c r="L1101" s="76"/>
      <c r="M1101" s="76"/>
      <c r="N1101" s="76"/>
      <c r="O1101" s="76"/>
      <c r="P1101" s="76"/>
      <c r="Q1101" s="76"/>
      <c r="R1101" s="76"/>
      <c r="S1101" s="76"/>
      <c r="T1101" s="76"/>
      <c r="U1101" s="261">
        <f t="shared" ref="U1101:AB1101" si="241">U1102</f>
        <v>-5.9999999999999724E-5</v>
      </c>
      <c r="V1101" s="261">
        <f t="shared" si="241"/>
        <v>-5.9999999999999724E-5</v>
      </c>
      <c r="W1101" s="261">
        <f t="shared" si="241"/>
        <v>-5.9999999999999724E-5</v>
      </c>
      <c r="X1101" s="261">
        <f t="shared" si="241"/>
        <v>-5.9999999999999724E-5</v>
      </c>
      <c r="Y1101" s="261">
        <f t="shared" si="241"/>
        <v>-5.9999999999999724E-5</v>
      </c>
      <c r="Z1101" s="261">
        <f t="shared" si="241"/>
        <v>-5.9999999999999724E-5</v>
      </c>
      <c r="AA1101" s="261">
        <f t="shared" si="241"/>
        <v>-5.9999999999999724E-5</v>
      </c>
      <c r="AB1101" s="261">
        <f t="shared" si="241"/>
        <v>-5.9999999999999724E-5</v>
      </c>
      <c r="AC1101" s="76"/>
      <c r="AD1101" s="76"/>
      <c r="AE1101" s="76"/>
      <c r="AF1101" s="261">
        <f>AF1102</f>
        <v>1</v>
      </c>
      <c r="AG1101" s="261">
        <f>AG1102</f>
        <v>1</v>
      </c>
      <c r="AH1101" s="73"/>
      <c r="AI1101" s="57"/>
      <c r="AJ1101" s="45"/>
      <c r="AK1101" s="45"/>
      <c r="AL1101" s="45"/>
    </row>
    <row r="1102" spans="1:38" outlineLevel="2" x14ac:dyDescent="0.25">
      <c r="A1102" s="45"/>
      <c r="B1102" s="54"/>
      <c r="C1102" s="47">
        <f t="shared" si="222"/>
        <v>3</v>
      </c>
      <c r="D1102" s="73"/>
      <c r="E1102" s="70"/>
      <c r="F1102" s="70" t="s">
        <v>2007</v>
      </c>
      <c r="G1102" s="73"/>
      <c r="H1102" s="76" t="s">
        <v>2008</v>
      </c>
      <c r="I1102" s="96"/>
      <c r="J1102" s="96"/>
      <c r="K1102" s="76"/>
      <c r="L1102" s="76"/>
      <c r="M1102" s="76"/>
      <c r="N1102" s="76"/>
      <c r="O1102" s="76"/>
      <c r="P1102" s="76"/>
      <c r="Q1102" s="76"/>
      <c r="R1102" s="76"/>
      <c r="S1102" s="76"/>
      <c r="T1102" s="76"/>
      <c r="U1102" s="97">
        <f>1.99/1000-U$1100</f>
        <v>-5.9999999999999724E-5</v>
      </c>
      <c r="V1102" s="97">
        <f>1.99/1000-V$1100</f>
        <v>-5.9999999999999724E-5</v>
      </c>
      <c r="W1102" s="97">
        <f>1.99/1000-W$1100</f>
        <v>-5.9999999999999724E-5</v>
      </c>
      <c r="X1102" s="263">
        <f t="shared" ref="X1102:X1107" si="242">Y1102</f>
        <v>-5.9999999999999724E-5</v>
      </c>
      <c r="Y1102" s="97">
        <f>1.99/1000-Y$1100</f>
        <v>-5.9999999999999724E-5</v>
      </c>
      <c r="Z1102" s="263">
        <f t="shared" ref="Z1102:AB1107" si="243">Y1102</f>
        <v>-5.9999999999999724E-5</v>
      </c>
      <c r="AA1102" s="263">
        <f t="shared" si="243"/>
        <v>-5.9999999999999724E-5</v>
      </c>
      <c r="AB1102" s="263">
        <f t="shared" si="243"/>
        <v>-5.9999999999999724E-5</v>
      </c>
      <c r="AC1102" s="76"/>
      <c r="AD1102" s="76"/>
      <c r="AE1102" s="76"/>
      <c r="AF1102" s="97">
        <v>1</v>
      </c>
      <c r="AG1102" s="97">
        <v>1</v>
      </c>
      <c r="AH1102" s="73"/>
      <c r="AI1102" s="57"/>
      <c r="AJ1102" s="45"/>
      <c r="AK1102" s="45"/>
      <c r="AL1102" s="45"/>
    </row>
    <row r="1103" spans="1:38" outlineLevel="2" x14ac:dyDescent="0.25">
      <c r="A1103" s="45"/>
      <c r="B1103" s="54"/>
      <c r="C1103" s="47">
        <f t="shared" si="222"/>
        <v>3</v>
      </c>
      <c r="D1103" s="73"/>
      <c r="E1103" s="70"/>
      <c r="F1103" s="70" t="s">
        <v>2009</v>
      </c>
      <c r="G1103" s="73"/>
      <c r="H1103" s="76" t="s">
        <v>2010</v>
      </c>
      <c r="I1103" s="96"/>
      <c r="J1103" s="96"/>
      <c r="K1103" s="76"/>
      <c r="L1103" s="76"/>
      <c r="M1103" s="76"/>
      <c r="N1103" s="76"/>
      <c r="O1103" s="76"/>
      <c r="P1103" s="76"/>
      <c r="Q1103" s="76"/>
      <c r="R1103" s="76"/>
      <c r="S1103" s="76"/>
      <c r="T1103" s="76"/>
      <c r="U1103" s="97">
        <f>1.4/1000-U$1100</f>
        <v>-6.4999999999999975E-4</v>
      </c>
      <c r="V1103" s="97">
        <f>1.4/1000-V$1100</f>
        <v>-6.4999999999999975E-4</v>
      </c>
      <c r="W1103" s="97">
        <f>1.4/1000-W$1100</f>
        <v>-6.4999999999999975E-4</v>
      </c>
      <c r="X1103" s="263">
        <f t="shared" si="242"/>
        <v>-6.4999999999999975E-4</v>
      </c>
      <c r="Y1103" s="97">
        <f>1.4/1000-Y$1100</f>
        <v>-6.4999999999999975E-4</v>
      </c>
      <c r="Z1103" s="263">
        <f t="shared" si="243"/>
        <v>-6.4999999999999975E-4</v>
      </c>
      <c r="AA1103" s="263">
        <f t="shared" si="243"/>
        <v>-6.4999999999999975E-4</v>
      </c>
      <c r="AB1103" s="263">
        <f t="shared" si="243"/>
        <v>-6.4999999999999975E-4</v>
      </c>
      <c r="AC1103" s="76"/>
      <c r="AD1103" s="76"/>
      <c r="AE1103" s="76"/>
      <c r="AF1103" s="97">
        <v>1</v>
      </c>
      <c r="AG1103" s="97">
        <v>1</v>
      </c>
      <c r="AH1103" s="73"/>
      <c r="AI1103" s="57"/>
      <c r="AJ1103" s="45"/>
      <c r="AK1103" s="45"/>
      <c r="AL1103" s="45"/>
    </row>
    <row r="1104" spans="1:38" outlineLevel="2" x14ac:dyDescent="0.25">
      <c r="A1104" s="45"/>
      <c r="B1104" s="54"/>
      <c r="C1104" s="47">
        <f t="shared" si="222"/>
        <v>3</v>
      </c>
      <c r="D1104" s="73"/>
      <c r="E1104" s="70"/>
      <c r="F1104" s="70" t="s">
        <v>2011</v>
      </c>
      <c r="G1104" s="73"/>
      <c r="H1104" s="76" t="s">
        <v>2012</v>
      </c>
      <c r="I1104" s="76"/>
      <c r="J1104" s="76"/>
      <c r="K1104" s="76"/>
      <c r="L1104" s="76"/>
      <c r="M1104" s="76"/>
      <c r="N1104" s="76"/>
      <c r="O1104" s="76"/>
      <c r="P1104" s="76"/>
      <c r="Q1104" s="76"/>
      <c r="R1104" s="76"/>
      <c r="S1104" s="76"/>
      <c r="T1104" s="76"/>
      <c r="U1104" s="97">
        <f>0-U$1100</f>
        <v>-2.0499999999999997E-3</v>
      </c>
      <c r="V1104" s="97">
        <f>0-V$1100</f>
        <v>-2.0499999999999997E-3</v>
      </c>
      <c r="W1104" s="97">
        <f>0-W$1100</f>
        <v>-2.0499999999999997E-3</v>
      </c>
      <c r="X1104" s="263">
        <f t="shared" si="242"/>
        <v>-2.0499999999999997E-3</v>
      </c>
      <c r="Y1104" s="97">
        <f>0-Y$1100</f>
        <v>-2.0499999999999997E-3</v>
      </c>
      <c r="Z1104" s="263">
        <f t="shared" si="243"/>
        <v>-2.0499999999999997E-3</v>
      </c>
      <c r="AA1104" s="263">
        <f t="shared" si="243"/>
        <v>-2.0499999999999997E-3</v>
      </c>
      <c r="AB1104" s="263">
        <f t="shared" si="243"/>
        <v>-2.0499999999999997E-3</v>
      </c>
      <c r="AC1104" s="76"/>
      <c r="AD1104" s="76"/>
      <c r="AE1104" s="76"/>
      <c r="AF1104" s="97">
        <v>1</v>
      </c>
      <c r="AG1104" s="97">
        <v>1</v>
      </c>
      <c r="AH1104" s="73"/>
      <c r="AI1104" s="57"/>
      <c r="AJ1104" s="45"/>
      <c r="AK1104" s="45"/>
      <c r="AL1104" s="45"/>
    </row>
    <row r="1105" spans="1:38" outlineLevel="2" x14ac:dyDescent="0.25">
      <c r="A1105" s="45"/>
      <c r="B1105" s="54"/>
      <c r="C1105" s="47">
        <f t="shared" si="222"/>
        <v>3</v>
      </c>
      <c r="D1105" s="73"/>
      <c r="E1105" s="70"/>
      <c r="F1105" s="70" t="s">
        <v>2013</v>
      </c>
      <c r="G1105" s="73"/>
      <c r="H1105" s="76" t="s">
        <v>2014</v>
      </c>
      <c r="I1105" s="76"/>
      <c r="J1105" s="76"/>
      <c r="K1105" s="76"/>
      <c r="L1105" s="76"/>
      <c r="M1105" s="76"/>
      <c r="N1105" s="76"/>
      <c r="O1105" s="76"/>
      <c r="P1105" s="76"/>
      <c r="Q1105" s="76"/>
      <c r="R1105" s="76"/>
      <c r="S1105" s="76"/>
      <c r="T1105" s="76"/>
      <c r="U1105" s="97">
        <f>0.102/1000</f>
        <v>1.02E-4</v>
      </c>
      <c r="V1105" s="97">
        <f>0.102/1000</f>
        <v>1.02E-4</v>
      </c>
      <c r="W1105" s="97">
        <f>0.102/1000</f>
        <v>1.02E-4</v>
      </c>
      <c r="X1105" s="263">
        <f t="shared" si="242"/>
        <v>1.02E-4</v>
      </c>
      <c r="Y1105" s="97">
        <f>0.102/1000</f>
        <v>1.02E-4</v>
      </c>
      <c r="Z1105" s="263">
        <f t="shared" si="243"/>
        <v>1.02E-4</v>
      </c>
      <c r="AA1105" s="263">
        <f t="shared" si="243"/>
        <v>1.02E-4</v>
      </c>
      <c r="AB1105" s="263">
        <f t="shared" si="243"/>
        <v>1.02E-4</v>
      </c>
      <c r="AC1105" s="76"/>
      <c r="AD1105" s="76"/>
      <c r="AE1105" s="76"/>
      <c r="AF1105" s="97">
        <v>1</v>
      </c>
      <c r="AG1105" s="97">
        <v>1</v>
      </c>
      <c r="AH1105" s="73"/>
      <c r="AI1105" s="57"/>
      <c r="AJ1105" s="45"/>
      <c r="AK1105" s="45"/>
      <c r="AL1105" s="45"/>
    </row>
    <row r="1106" spans="1:38" outlineLevel="2" x14ac:dyDescent="0.25">
      <c r="A1106" s="45"/>
      <c r="B1106" s="54"/>
      <c r="C1106" s="47">
        <f t="shared" si="222"/>
        <v>3</v>
      </c>
      <c r="D1106" s="73"/>
      <c r="E1106" s="70"/>
      <c r="F1106" s="70" t="s">
        <v>2015</v>
      </c>
      <c r="G1106" s="73"/>
      <c r="H1106" s="76" t="s">
        <v>2016</v>
      </c>
      <c r="I1106" s="76"/>
      <c r="J1106" s="76"/>
      <c r="K1106" s="76"/>
      <c r="L1106" s="76"/>
      <c r="M1106" s="76"/>
      <c r="N1106" s="76"/>
      <c r="O1106" s="76"/>
      <c r="P1106" s="76"/>
      <c r="Q1106" s="76"/>
      <c r="R1106" s="76"/>
      <c r="S1106" s="76"/>
      <c r="T1106" s="76"/>
      <c r="U1106" s="97">
        <f>-0.000019/1000</f>
        <v>-1.9000000000000001E-8</v>
      </c>
      <c r="V1106" s="97">
        <f>-0.000019/1000</f>
        <v>-1.9000000000000001E-8</v>
      </c>
      <c r="W1106" s="97">
        <f>-0.000019/1000</f>
        <v>-1.9000000000000001E-8</v>
      </c>
      <c r="X1106" s="263">
        <f t="shared" si="242"/>
        <v>-1.9000000000000001E-8</v>
      </c>
      <c r="Y1106" s="97">
        <f>-0.000019/1000</f>
        <v>-1.9000000000000001E-8</v>
      </c>
      <c r="Z1106" s="263">
        <f t="shared" si="243"/>
        <v>-1.9000000000000001E-8</v>
      </c>
      <c r="AA1106" s="263">
        <f t="shared" si="243"/>
        <v>-1.9000000000000001E-8</v>
      </c>
      <c r="AB1106" s="263">
        <f t="shared" si="243"/>
        <v>-1.9000000000000001E-8</v>
      </c>
      <c r="AC1106" s="76"/>
      <c r="AD1106" s="76"/>
      <c r="AE1106" s="76"/>
      <c r="AF1106" s="97">
        <v>1</v>
      </c>
      <c r="AG1106" s="97">
        <v>1</v>
      </c>
      <c r="AH1106" s="73"/>
      <c r="AI1106" s="57"/>
      <c r="AJ1106" s="45"/>
      <c r="AK1106" s="45"/>
      <c r="AL1106" s="45"/>
    </row>
    <row r="1107" spans="1:38" outlineLevel="2" x14ac:dyDescent="0.25">
      <c r="A1107" s="45"/>
      <c r="B1107" s="54"/>
      <c r="C1107" s="47">
        <f t="shared" si="222"/>
        <v>3</v>
      </c>
      <c r="D1107" s="73"/>
      <c r="E1107" s="70"/>
      <c r="F1107" s="70" t="s">
        <v>2017</v>
      </c>
      <c r="G1107" s="73"/>
      <c r="H1107" s="76" t="s">
        <v>2018</v>
      </c>
      <c r="I1107" s="76"/>
      <c r="J1107" s="76"/>
      <c r="K1107" s="76"/>
      <c r="L1107" s="76"/>
      <c r="M1107" s="76"/>
      <c r="N1107" s="76"/>
      <c r="O1107" s="76"/>
      <c r="P1107" s="76"/>
      <c r="Q1107" s="76"/>
      <c r="R1107" s="76"/>
      <c r="S1107" s="76"/>
      <c r="T1107" s="76"/>
      <c r="U1107" s="97">
        <f>14.9/1000</f>
        <v>1.49E-2</v>
      </c>
      <c r="V1107" s="97">
        <f>14.9/1000</f>
        <v>1.49E-2</v>
      </c>
      <c r="W1107" s="97">
        <f>14.9/1000</f>
        <v>1.49E-2</v>
      </c>
      <c r="X1107" s="263">
        <f t="shared" si="242"/>
        <v>1.49E-2</v>
      </c>
      <c r="Y1107" s="97">
        <f>14.9/1000</f>
        <v>1.49E-2</v>
      </c>
      <c r="Z1107" s="263">
        <f t="shared" si="243"/>
        <v>1.49E-2</v>
      </c>
      <c r="AA1107" s="263">
        <f t="shared" si="243"/>
        <v>1.49E-2</v>
      </c>
      <c r="AB1107" s="263">
        <f t="shared" si="243"/>
        <v>1.49E-2</v>
      </c>
      <c r="AC1107" s="76"/>
      <c r="AD1107" s="76"/>
      <c r="AE1107" s="76"/>
      <c r="AF1107" s="97">
        <v>1</v>
      </c>
      <c r="AG1107" s="97">
        <v>1</v>
      </c>
      <c r="AH1107" s="73"/>
      <c r="AI1107" s="57"/>
      <c r="AJ1107" s="45"/>
      <c r="AK1107" s="45"/>
      <c r="AL1107" s="45"/>
    </row>
    <row r="1108" spans="1:38" outlineLevel="1" x14ac:dyDescent="0.25">
      <c r="A1108" s="45"/>
      <c r="B1108" s="54"/>
      <c r="C1108" s="47">
        <f>INT($C$29)+1</f>
        <v>2</v>
      </c>
      <c r="D1108" s="73"/>
      <c r="E1108" s="70"/>
      <c r="F1108" s="275" t="s">
        <v>1806</v>
      </c>
      <c r="G1108" s="73"/>
      <c r="H1108" s="277" t="s">
        <v>2766</v>
      </c>
      <c r="I1108" s="136"/>
      <c r="J1108" s="136" t="s">
        <v>1129</v>
      </c>
      <c r="K1108" s="76"/>
      <c r="L1108" s="76"/>
      <c r="M1108" s="76"/>
      <c r="N1108" s="76"/>
      <c r="O1108" s="76"/>
      <c r="P1108" s="76"/>
      <c r="Q1108" s="76"/>
      <c r="R1108" s="76"/>
      <c r="S1108" s="76"/>
      <c r="T1108" s="76"/>
      <c r="U1108" s="79">
        <v>26</v>
      </c>
      <c r="V1108" s="79">
        <v>9</v>
      </c>
      <c r="W1108" s="79">
        <v>-15</v>
      </c>
      <c r="X1108" s="76"/>
      <c r="Y1108" s="76"/>
      <c r="Z1108" s="76"/>
      <c r="AA1108" s="76"/>
      <c r="AB1108" s="76"/>
      <c r="AC1108" s="76"/>
      <c r="AD1108" s="76"/>
      <c r="AE1108" s="76"/>
      <c r="AF1108" s="76"/>
      <c r="AG1108" s="76"/>
      <c r="AH1108" s="73"/>
      <c r="AI1108" s="57"/>
      <c r="AJ1108" s="45"/>
      <c r="AK1108" s="45"/>
      <c r="AL1108" s="45"/>
    </row>
    <row r="1109" spans="1:38" outlineLevel="3" x14ac:dyDescent="0.25">
      <c r="A1109" s="45"/>
      <c r="B1109" s="54"/>
      <c r="C1109" s="47">
        <f t="shared" ref="C1109:C1239" si="244">INT($C$29)+3</f>
        <v>4</v>
      </c>
      <c r="D1109" s="73"/>
      <c r="E1109" s="70"/>
      <c r="F1109" s="70" t="s">
        <v>2019</v>
      </c>
      <c r="G1109" s="73"/>
      <c r="H1109" s="76" t="s">
        <v>2020</v>
      </c>
      <c r="I1109" s="96" t="s">
        <v>2451</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outlineLevel="3" x14ac:dyDescent="0.25">
      <c r="A1110" s="45"/>
      <c r="B1110" s="54"/>
      <c r="C1110" s="47">
        <f t="shared" si="244"/>
        <v>4</v>
      </c>
      <c r="D1110" s="73"/>
      <c r="E1110" s="70"/>
      <c r="F1110" s="70" t="s">
        <v>2021</v>
      </c>
      <c r="G1110" s="73"/>
      <c r="H1110" s="76" t="s">
        <v>2022</v>
      </c>
      <c r="I1110" s="96" t="s">
        <v>2452</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3" x14ac:dyDescent="0.25">
      <c r="A1111" s="45"/>
      <c r="B1111" s="54"/>
      <c r="C1111" s="47">
        <f t="shared" si="244"/>
        <v>4</v>
      </c>
      <c r="D1111" s="73"/>
      <c r="E1111" s="70"/>
      <c r="F1111" s="70" t="s">
        <v>2023</v>
      </c>
      <c r="G1111" s="73"/>
      <c r="H1111" s="76" t="s">
        <v>2024</v>
      </c>
      <c r="I1111" s="96" t="s">
        <v>2453</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outlineLevel="3" x14ac:dyDescent="0.25">
      <c r="A1112" s="45"/>
      <c r="B1112" s="54"/>
      <c r="C1112" s="47">
        <f t="shared" si="244"/>
        <v>4</v>
      </c>
      <c r="D1112" s="73"/>
      <c r="E1112" s="70"/>
      <c r="F1112" s="70" t="s">
        <v>2025</v>
      </c>
      <c r="G1112" s="73"/>
      <c r="H1112" s="76" t="s">
        <v>2487</v>
      </c>
      <c r="I1112" s="96" t="s">
        <v>2488</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outlineLevel="3" x14ac:dyDescent="0.25">
      <c r="A1113" s="45"/>
      <c r="B1113" s="54"/>
      <c r="C1113" s="47">
        <f t="shared" si="244"/>
        <v>4</v>
      </c>
      <c r="D1113" s="73"/>
      <c r="E1113" s="70"/>
      <c r="F1113" s="70" t="s">
        <v>2027</v>
      </c>
      <c r="G1113" s="73"/>
      <c r="H1113" s="76" t="s">
        <v>2026</v>
      </c>
      <c r="I1113" s="96" t="s">
        <v>2454</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outlineLevel="3" x14ac:dyDescent="0.25">
      <c r="A1114" s="45"/>
      <c r="B1114" s="54"/>
      <c r="C1114" s="47">
        <f t="shared" si="244"/>
        <v>4</v>
      </c>
      <c r="D1114" s="73"/>
      <c r="E1114" s="70"/>
      <c r="F1114" s="70" t="s">
        <v>2493</v>
      </c>
      <c r="G1114" s="73"/>
      <c r="H1114" s="76" t="s">
        <v>2028</v>
      </c>
      <c r="I1114" s="96" t="s">
        <v>2455</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outlineLevel="3" x14ac:dyDescent="0.25">
      <c r="A1115" s="45"/>
      <c r="B1115" s="54"/>
      <c r="C1115" s="47">
        <f t="shared" si="244"/>
        <v>4</v>
      </c>
      <c r="D1115" s="73"/>
      <c r="E1115" s="70"/>
      <c r="F1115" s="70" t="s">
        <v>2494</v>
      </c>
      <c r="G1115" s="73"/>
      <c r="H1115" s="76" t="s">
        <v>2489</v>
      </c>
      <c r="I1115" s="96" t="s">
        <v>2490</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outlineLevel="3" x14ac:dyDescent="0.25">
      <c r="A1116" s="45"/>
      <c r="B1116" s="54"/>
      <c r="C1116" s="47">
        <f t="shared" si="244"/>
        <v>4</v>
      </c>
      <c r="D1116" s="73"/>
      <c r="E1116" s="70"/>
      <c r="F1116" s="70" t="s">
        <v>2495</v>
      </c>
      <c r="G1116" s="73"/>
      <c r="H1116" s="76" t="s">
        <v>2491</v>
      </c>
      <c r="I1116" s="96" t="s">
        <v>2492</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outlineLevel="3" x14ac:dyDescent="0.25">
      <c r="A1117" s="45"/>
      <c r="B1117" s="54"/>
      <c r="C1117" s="47">
        <f t="shared" si="244"/>
        <v>4</v>
      </c>
      <c r="D1117" s="73"/>
      <c r="E1117" s="70"/>
      <c r="F1117" s="70" t="s">
        <v>2029</v>
      </c>
      <c r="G1117" s="73"/>
      <c r="H1117" s="76" t="s">
        <v>2030</v>
      </c>
      <c r="I1117" s="96" t="s">
        <v>2456</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outlineLevel="3" x14ac:dyDescent="0.25">
      <c r="A1118" s="45"/>
      <c r="B1118" s="54"/>
      <c r="C1118" s="47">
        <f t="shared" si="244"/>
        <v>4</v>
      </c>
      <c r="D1118" s="73"/>
      <c r="E1118" s="70"/>
      <c r="F1118" s="70" t="s">
        <v>2031</v>
      </c>
      <c r="G1118" s="73"/>
      <c r="H1118" s="76" t="s">
        <v>676</v>
      </c>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outlineLevel="3" x14ac:dyDescent="0.25">
      <c r="A1119" s="45"/>
      <c r="B1119" s="54"/>
      <c r="C1119" s="47">
        <f t="shared" si="244"/>
        <v>4</v>
      </c>
      <c r="D1119" s="73"/>
      <c r="E1119" s="70"/>
      <c r="F1119" s="70" t="s">
        <v>2032</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outlineLevel="3" x14ac:dyDescent="0.25">
      <c r="A1120" s="45"/>
      <c r="B1120" s="54"/>
      <c r="C1120" s="47">
        <f t="shared" si="244"/>
        <v>4</v>
      </c>
      <c r="D1120" s="73"/>
      <c r="E1120" s="70"/>
      <c r="F1120" s="70" t="s">
        <v>2033</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outlineLevel="3" x14ac:dyDescent="0.25">
      <c r="A1121" s="45"/>
      <c r="B1121" s="54"/>
      <c r="C1121" s="47">
        <f t="shared" si="244"/>
        <v>4</v>
      </c>
      <c r="D1121" s="73"/>
      <c r="E1121" s="70"/>
      <c r="F1121" s="70" t="s">
        <v>2034</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outlineLevel="3" x14ac:dyDescent="0.25">
      <c r="A1122" s="45"/>
      <c r="B1122" s="54"/>
      <c r="C1122" s="47">
        <f t="shared" si="244"/>
        <v>4</v>
      </c>
      <c r="D1122" s="73"/>
      <c r="E1122" s="70"/>
      <c r="F1122" s="70" t="s">
        <v>2035</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outlineLevel="3" x14ac:dyDescent="0.25">
      <c r="A1123" s="45"/>
      <c r="B1123" s="54"/>
      <c r="C1123" s="47"/>
      <c r="D1123" s="73"/>
      <c r="E1123" s="70"/>
      <c r="F1123" s="70" t="s">
        <v>2496</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outlineLevel="3" x14ac:dyDescent="0.25">
      <c r="A1124" s="45"/>
      <c r="B1124" s="54"/>
      <c r="C1124" s="47"/>
      <c r="D1124" s="73"/>
      <c r="E1124" s="70"/>
      <c r="F1124" s="70" t="s">
        <v>2497</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outlineLevel="3" x14ac:dyDescent="0.25">
      <c r="A1125" s="45"/>
      <c r="B1125" s="54"/>
      <c r="C1125" s="47"/>
      <c r="D1125" s="73"/>
      <c r="E1125" s="70"/>
      <c r="F1125" s="70" t="s">
        <v>2498</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outlineLevel="3" x14ac:dyDescent="0.25">
      <c r="A1126" s="45"/>
      <c r="B1126" s="54"/>
      <c r="C1126" s="47">
        <f t="shared" si="244"/>
        <v>4</v>
      </c>
      <c r="D1126" s="73"/>
      <c r="E1126" s="70"/>
      <c r="F1126" s="70" t="s">
        <v>2036</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outlineLevel="3" x14ac:dyDescent="0.25">
      <c r="A1127" s="45"/>
      <c r="B1127" s="54"/>
      <c r="C1127" s="47">
        <f t="shared" si="244"/>
        <v>4</v>
      </c>
      <c r="D1127" s="73"/>
      <c r="E1127" s="70"/>
      <c r="F1127" s="70" t="s">
        <v>2037</v>
      </c>
      <c r="G1127" s="73"/>
      <c r="H1127" s="76" t="s">
        <v>676</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outlineLevel="3" x14ac:dyDescent="0.25">
      <c r="A1128" s="45"/>
      <c r="B1128" s="54"/>
      <c r="C1128" s="47">
        <f t="shared" si="244"/>
        <v>4</v>
      </c>
      <c r="D1128" s="73"/>
      <c r="E1128" s="70"/>
      <c r="F1128" s="70" t="s">
        <v>2038</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outlineLevel="3" x14ac:dyDescent="0.25">
      <c r="A1129" s="45"/>
      <c r="B1129" s="54"/>
      <c r="C1129" s="47">
        <f t="shared" si="244"/>
        <v>4</v>
      </c>
      <c r="D1129" s="73"/>
      <c r="E1129" s="70"/>
      <c r="F1129" s="70" t="s">
        <v>2039</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outlineLevel="3" x14ac:dyDescent="0.25">
      <c r="A1130" s="45"/>
      <c r="B1130" s="54"/>
      <c r="C1130" s="47">
        <f t="shared" si="244"/>
        <v>4</v>
      </c>
      <c r="D1130" s="73"/>
      <c r="E1130" s="70"/>
      <c r="F1130" s="70" t="s">
        <v>2040</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outlineLevel="3" x14ac:dyDescent="0.25">
      <c r="A1131" s="45"/>
      <c r="B1131" s="54"/>
      <c r="C1131" s="47">
        <f t="shared" si="244"/>
        <v>4</v>
      </c>
      <c r="D1131" s="73"/>
      <c r="E1131" s="70"/>
      <c r="F1131" s="70" t="s">
        <v>2041</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outlineLevel="3" x14ac:dyDescent="0.25">
      <c r="A1132" s="45"/>
      <c r="B1132" s="54"/>
      <c r="C1132" s="47"/>
      <c r="D1132" s="73"/>
      <c r="E1132" s="70"/>
      <c r="F1132" s="70" t="s">
        <v>2499</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outlineLevel="3" x14ac:dyDescent="0.25">
      <c r="A1133" s="45"/>
      <c r="B1133" s="54"/>
      <c r="C1133" s="47"/>
      <c r="D1133" s="73"/>
      <c r="E1133" s="70"/>
      <c r="F1133" s="70" t="s">
        <v>2500</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outlineLevel="3" x14ac:dyDescent="0.25">
      <c r="A1134" s="45"/>
      <c r="B1134" s="54"/>
      <c r="C1134" s="47"/>
      <c r="D1134" s="73"/>
      <c r="E1134" s="70"/>
      <c r="F1134" s="70" t="s">
        <v>2501</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outlineLevel="3" x14ac:dyDescent="0.25">
      <c r="A1135" s="45"/>
      <c r="B1135" s="54"/>
      <c r="C1135" s="47">
        <f t="shared" si="244"/>
        <v>4</v>
      </c>
      <c r="D1135" s="73"/>
      <c r="E1135" s="70"/>
      <c r="F1135" s="70" t="s">
        <v>2042</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outlineLevel="3" x14ac:dyDescent="0.25">
      <c r="A1136" s="45"/>
      <c r="B1136" s="54"/>
      <c r="C1136" s="47">
        <f t="shared" si="244"/>
        <v>4</v>
      </c>
      <c r="D1136" s="73"/>
      <c r="E1136" s="70"/>
      <c r="F1136" s="70" t="s">
        <v>2043</v>
      </c>
      <c r="G1136" s="73"/>
      <c r="H1136" s="76" t="s">
        <v>676</v>
      </c>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outlineLevel="3" x14ac:dyDescent="0.25">
      <c r="A1137" s="45"/>
      <c r="B1137" s="54"/>
      <c r="C1137" s="47">
        <f t="shared" si="244"/>
        <v>4</v>
      </c>
      <c r="D1137" s="73"/>
      <c r="E1137" s="70"/>
      <c r="F1137" s="70" t="s">
        <v>2044</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outlineLevel="3" x14ac:dyDescent="0.25">
      <c r="A1138" s="45"/>
      <c r="B1138" s="54"/>
      <c r="C1138" s="47">
        <f t="shared" si="244"/>
        <v>4</v>
      </c>
      <c r="D1138" s="73"/>
      <c r="E1138" s="70"/>
      <c r="F1138" s="70" t="s">
        <v>2045</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outlineLevel="3" x14ac:dyDescent="0.25">
      <c r="A1139" s="45"/>
      <c r="B1139" s="54"/>
      <c r="C1139" s="47">
        <f t="shared" si="244"/>
        <v>4</v>
      </c>
      <c r="D1139" s="73"/>
      <c r="E1139" s="70"/>
      <c r="F1139" s="70" t="s">
        <v>2046</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outlineLevel="3" x14ac:dyDescent="0.25">
      <c r="A1140" s="45"/>
      <c r="B1140" s="54"/>
      <c r="C1140" s="47">
        <f t="shared" si="244"/>
        <v>4</v>
      </c>
      <c r="D1140" s="73"/>
      <c r="E1140" s="70"/>
      <c r="F1140" s="70" t="s">
        <v>2047</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outlineLevel="3" x14ac:dyDescent="0.25">
      <c r="A1141" s="45"/>
      <c r="B1141" s="54"/>
      <c r="C1141" s="47"/>
      <c r="D1141" s="73"/>
      <c r="E1141" s="70"/>
      <c r="F1141" s="70" t="s">
        <v>2502</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outlineLevel="3" x14ac:dyDescent="0.25">
      <c r="A1142" s="45"/>
      <c r="B1142" s="54"/>
      <c r="C1142" s="47"/>
      <c r="D1142" s="73"/>
      <c r="E1142" s="70"/>
      <c r="F1142" s="70" t="s">
        <v>2503</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outlineLevel="3" x14ac:dyDescent="0.25">
      <c r="A1143" s="45"/>
      <c r="B1143" s="54"/>
      <c r="C1143" s="47"/>
      <c r="D1143" s="73"/>
      <c r="E1143" s="70"/>
      <c r="F1143" s="70" t="s">
        <v>2504</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outlineLevel="3" x14ac:dyDescent="0.25">
      <c r="A1144" s="45"/>
      <c r="B1144" s="54"/>
      <c r="C1144" s="47">
        <f t="shared" si="244"/>
        <v>4</v>
      </c>
      <c r="D1144" s="73"/>
      <c r="E1144" s="70"/>
      <c r="F1144" s="70" t="s">
        <v>2048</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outlineLevel="3" x14ac:dyDescent="0.25">
      <c r="A1145" s="45"/>
      <c r="B1145" s="54"/>
      <c r="C1145" s="47">
        <f t="shared" si="244"/>
        <v>4</v>
      </c>
      <c r="D1145" s="73"/>
      <c r="E1145" s="70"/>
      <c r="F1145" s="70" t="s">
        <v>2049</v>
      </c>
      <c r="G1145" s="73"/>
      <c r="H1145" s="76" t="s">
        <v>676</v>
      </c>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outlineLevel="3" x14ac:dyDescent="0.25">
      <c r="A1146" s="45"/>
      <c r="B1146" s="54"/>
      <c r="C1146" s="47">
        <f t="shared" si="244"/>
        <v>4</v>
      </c>
      <c r="D1146" s="73"/>
      <c r="E1146" s="70"/>
      <c r="F1146" s="70" t="s">
        <v>2050</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outlineLevel="3" x14ac:dyDescent="0.25">
      <c r="A1147" s="45"/>
      <c r="B1147" s="54"/>
      <c r="C1147" s="47">
        <f t="shared" si="244"/>
        <v>4</v>
      </c>
      <c r="D1147" s="73"/>
      <c r="E1147" s="70"/>
      <c r="F1147" s="70" t="s">
        <v>2051</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outlineLevel="3" x14ac:dyDescent="0.25">
      <c r="A1148" s="45"/>
      <c r="B1148" s="54"/>
      <c r="C1148" s="47">
        <f t="shared" si="244"/>
        <v>4</v>
      </c>
      <c r="D1148" s="73"/>
      <c r="E1148" s="70"/>
      <c r="F1148" s="70" t="s">
        <v>2052</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outlineLevel="3" x14ac:dyDescent="0.25">
      <c r="A1149" s="45"/>
      <c r="B1149" s="54"/>
      <c r="C1149" s="47">
        <f t="shared" si="244"/>
        <v>4</v>
      </c>
      <c r="D1149" s="73"/>
      <c r="E1149" s="70"/>
      <c r="F1149" s="70" t="s">
        <v>2053</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outlineLevel="3" x14ac:dyDescent="0.25">
      <c r="A1150" s="45"/>
      <c r="B1150" s="54"/>
      <c r="C1150" s="47"/>
      <c r="D1150" s="73"/>
      <c r="E1150" s="70"/>
      <c r="F1150" s="70" t="s">
        <v>2526</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outlineLevel="3" x14ac:dyDescent="0.25">
      <c r="A1151" s="45"/>
      <c r="B1151" s="54"/>
      <c r="C1151" s="47"/>
      <c r="D1151" s="73"/>
      <c r="E1151" s="70"/>
      <c r="F1151" s="70" t="s">
        <v>2527</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outlineLevel="3" x14ac:dyDescent="0.25">
      <c r="A1152" s="45"/>
      <c r="B1152" s="54"/>
      <c r="C1152" s="47"/>
      <c r="D1152" s="73"/>
      <c r="E1152" s="70"/>
      <c r="F1152" s="70" t="s">
        <v>2528</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outlineLevel="3" x14ac:dyDescent="0.25">
      <c r="A1153" s="45"/>
      <c r="B1153" s="54"/>
      <c r="C1153" s="47">
        <f t="shared" si="244"/>
        <v>4</v>
      </c>
      <c r="D1153" s="73"/>
      <c r="E1153" s="70"/>
      <c r="F1153" s="70" t="s">
        <v>2054</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outlineLevel="3" x14ac:dyDescent="0.25">
      <c r="A1154" s="45"/>
      <c r="B1154" s="54"/>
      <c r="C1154" s="47">
        <f t="shared" si="244"/>
        <v>4</v>
      </c>
      <c r="D1154" s="73"/>
      <c r="E1154" s="70"/>
      <c r="F1154" s="70" t="s">
        <v>2055</v>
      </c>
      <c r="G1154" s="73"/>
      <c r="H1154" s="76" t="s">
        <v>676</v>
      </c>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outlineLevel="3" x14ac:dyDescent="0.25">
      <c r="A1155" s="45"/>
      <c r="B1155" s="54"/>
      <c r="C1155" s="47">
        <f t="shared" si="244"/>
        <v>4</v>
      </c>
      <c r="D1155" s="73"/>
      <c r="E1155" s="70"/>
      <c r="F1155" s="70" t="s">
        <v>2056</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outlineLevel="3" x14ac:dyDescent="0.25">
      <c r="A1156" s="45"/>
      <c r="B1156" s="54"/>
      <c r="C1156" s="47">
        <f t="shared" si="244"/>
        <v>4</v>
      </c>
      <c r="D1156" s="73"/>
      <c r="E1156" s="70"/>
      <c r="F1156" s="70" t="s">
        <v>2057</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outlineLevel="3" x14ac:dyDescent="0.25">
      <c r="A1157" s="45"/>
      <c r="B1157" s="54"/>
      <c r="C1157" s="47">
        <f t="shared" si="244"/>
        <v>4</v>
      </c>
      <c r="D1157" s="73"/>
      <c r="E1157" s="70"/>
      <c r="F1157" s="70" t="s">
        <v>2058</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outlineLevel="3" x14ac:dyDescent="0.25">
      <c r="A1158" s="45"/>
      <c r="B1158" s="54"/>
      <c r="C1158" s="47">
        <f t="shared" si="244"/>
        <v>4</v>
      </c>
      <c r="D1158" s="73"/>
      <c r="E1158" s="70"/>
      <c r="F1158" s="70" t="s">
        <v>2059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outlineLevel="3" x14ac:dyDescent="0.25">
      <c r="A1159" s="45"/>
      <c r="B1159" s="54"/>
      <c r="C1159" s="47"/>
      <c r="D1159" s="73"/>
      <c r="E1159" s="70"/>
      <c r="F1159" s="70" t="s">
        <v>2529</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outlineLevel="3" x14ac:dyDescent="0.25">
      <c r="A1160" s="45"/>
      <c r="B1160" s="54"/>
      <c r="C1160" s="47"/>
      <c r="D1160" s="73"/>
      <c r="E1160" s="70"/>
      <c r="F1160" s="70" t="s">
        <v>2530</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outlineLevel="3" x14ac:dyDescent="0.25">
      <c r="A1161" s="45"/>
      <c r="B1161" s="54"/>
      <c r="C1161" s="47"/>
      <c r="D1161" s="73"/>
      <c r="E1161" s="70"/>
      <c r="F1161" s="70" t="s">
        <v>2531</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outlineLevel="3" x14ac:dyDescent="0.25">
      <c r="A1162" s="45"/>
      <c r="B1162" s="54"/>
      <c r="C1162" s="47">
        <f t="shared" si="244"/>
        <v>4</v>
      </c>
      <c r="D1162" s="73"/>
      <c r="E1162" s="70"/>
      <c r="F1162" s="70" t="s">
        <v>2060</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outlineLevel="3" x14ac:dyDescent="0.25">
      <c r="A1163" s="45"/>
      <c r="B1163" s="54"/>
      <c r="C1163" s="47">
        <f t="shared" si="244"/>
        <v>4</v>
      </c>
      <c r="D1163" s="73"/>
      <c r="E1163" s="70"/>
      <c r="F1163" s="70" t="s">
        <v>2061</v>
      </c>
      <c r="G1163" s="73"/>
      <c r="H1163" s="76" t="s">
        <v>676</v>
      </c>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outlineLevel="3" x14ac:dyDescent="0.25">
      <c r="A1164" s="45"/>
      <c r="B1164" s="54"/>
      <c r="C1164" s="47">
        <f t="shared" si="244"/>
        <v>4</v>
      </c>
      <c r="D1164" s="73"/>
      <c r="E1164" s="70"/>
      <c r="F1164" s="70" t="s">
        <v>2062</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outlineLevel="3" x14ac:dyDescent="0.25">
      <c r="A1165" s="45"/>
      <c r="B1165" s="54"/>
      <c r="C1165" s="47">
        <f t="shared" si="244"/>
        <v>4</v>
      </c>
      <c r="D1165" s="73"/>
      <c r="E1165" s="70"/>
      <c r="F1165" s="70" t="s">
        <v>2063</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outlineLevel="3" x14ac:dyDescent="0.25">
      <c r="A1166" s="45"/>
      <c r="B1166" s="54"/>
      <c r="C1166" s="47">
        <f t="shared" si="244"/>
        <v>4</v>
      </c>
      <c r="D1166" s="73"/>
      <c r="E1166" s="70"/>
      <c r="F1166" s="70" t="s">
        <v>2064</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outlineLevel="3" x14ac:dyDescent="0.25">
      <c r="A1167" s="45"/>
      <c r="B1167" s="54"/>
      <c r="C1167" s="47">
        <f t="shared" si="244"/>
        <v>4</v>
      </c>
      <c r="D1167" s="73"/>
      <c r="E1167" s="70"/>
      <c r="F1167" s="70" t="s">
        <v>2065</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outlineLevel="3" x14ac:dyDescent="0.25">
      <c r="A1168" s="45"/>
      <c r="B1168" s="54"/>
      <c r="C1168" s="47"/>
      <c r="D1168" s="73"/>
      <c r="E1168" s="70"/>
      <c r="F1168" s="70" t="s">
        <v>2532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outlineLevel="3" x14ac:dyDescent="0.25">
      <c r="A1169" s="45"/>
      <c r="B1169" s="54"/>
      <c r="C1169" s="47"/>
      <c r="D1169" s="73"/>
      <c r="E1169" s="70"/>
      <c r="F1169" s="70" t="s">
        <v>2533</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outlineLevel="3" x14ac:dyDescent="0.25">
      <c r="A1170" s="45"/>
      <c r="B1170" s="54"/>
      <c r="C1170" s="47"/>
      <c r="D1170" s="73"/>
      <c r="E1170" s="70"/>
      <c r="F1170" s="70" t="s">
        <v>2534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outlineLevel="3" x14ac:dyDescent="0.25">
      <c r="A1171" s="45"/>
      <c r="B1171" s="54"/>
      <c r="C1171" s="47">
        <f t="shared" si="244"/>
        <v>4</v>
      </c>
      <c r="D1171" s="73"/>
      <c r="E1171" s="70"/>
      <c r="F1171" s="70" t="s">
        <v>2066</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outlineLevel="3" x14ac:dyDescent="0.25">
      <c r="A1172" s="45"/>
      <c r="B1172" s="54"/>
      <c r="C1172" s="47">
        <f t="shared" si="244"/>
        <v>4</v>
      </c>
      <c r="D1172" s="73"/>
      <c r="E1172" s="70"/>
      <c r="F1172" s="70" t="s">
        <v>2067</v>
      </c>
      <c r="G1172" s="73"/>
      <c r="H1172" s="76" t="s">
        <v>676</v>
      </c>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outlineLevel="3" x14ac:dyDescent="0.25">
      <c r="A1173" s="45"/>
      <c r="B1173" s="54"/>
      <c r="C1173" s="47">
        <f t="shared" si="244"/>
        <v>4</v>
      </c>
      <c r="D1173" s="73"/>
      <c r="E1173" s="70"/>
      <c r="F1173" s="70" t="s">
        <v>2068</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outlineLevel="3" x14ac:dyDescent="0.25">
      <c r="A1174" s="45"/>
      <c r="B1174" s="54"/>
      <c r="C1174" s="47">
        <f t="shared" si="244"/>
        <v>4</v>
      </c>
      <c r="D1174" s="73"/>
      <c r="E1174" s="70"/>
      <c r="F1174" s="70" t="s">
        <v>2069</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outlineLevel="3" x14ac:dyDescent="0.25">
      <c r="A1175" s="45"/>
      <c r="B1175" s="54"/>
      <c r="C1175" s="47">
        <f t="shared" si="244"/>
        <v>4</v>
      </c>
      <c r="D1175" s="73"/>
      <c r="E1175" s="70"/>
      <c r="F1175" s="70" t="s">
        <v>2070</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outlineLevel="3" x14ac:dyDescent="0.25">
      <c r="A1176" s="45"/>
      <c r="B1176" s="54"/>
      <c r="C1176" s="47">
        <f t="shared" si="244"/>
        <v>4</v>
      </c>
      <c r="D1176" s="73"/>
      <c r="E1176" s="70"/>
      <c r="F1176" s="70" t="s">
        <v>2071</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outlineLevel="3" x14ac:dyDescent="0.25">
      <c r="A1177" s="45"/>
      <c r="B1177" s="54"/>
      <c r="C1177" s="47"/>
      <c r="D1177" s="73"/>
      <c r="E1177" s="70"/>
      <c r="F1177" s="70" t="s">
        <v>2535</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outlineLevel="3" x14ac:dyDescent="0.25">
      <c r="A1178" s="45"/>
      <c r="B1178" s="54"/>
      <c r="C1178" s="47"/>
      <c r="D1178" s="73"/>
      <c r="E1178" s="70"/>
      <c r="F1178" s="70" t="s">
        <v>2536</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outlineLevel="3" x14ac:dyDescent="0.25">
      <c r="A1179" s="45"/>
      <c r="B1179" s="54"/>
      <c r="C1179" s="47"/>
      <c r="D1179" s="73"/>
      <c r="E1179" s="70"/>
      <c r="F1179" s="70" t="s">
        <v>2537</v>
      </c>
      <c r="G1179" s="73"/>
      <c r="H1179" s="76"/>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outlineLevel="3" x14ac:dyDescent="0.25">
      <c r="A1180" s="45"/>
      <c r="B1180" s="54"/>
      <c r="C1180" s="47">
        <f t="shared" si="244"/>
        <v>4</v>
      </c>
      <c r="D1180" s="73"/>
      <c r="E1180" s="444"/>
      <c r="F1180" s="444" t="s">
        <v>2072</v>
      </c>
      <c r="G1180" s="73"/>
      <c r="H1180" s="109"/>
      <c r="I1180" s="109"/>
      <c r="J1180" s="109"/>
      <c r="K1180" s="109"/>
      <c r="L1180" s="109"/>
      <c r="M1180" s="109"/>
      <c r="N1180" s="109"/>
      <c r="O1180" s="109"/>
      <c r="P1180" s="109"/>
      <c r="Q1180" s="109"/>
      <c r="R1180" s="109"/>
      <c r="S1180" s="109"/>
      <c r="T1180" s="109"/>
      <c r="U1180" s="109"/>
      <c r="V1180" s="109"/>
      <c r="W1180" s="109"/>
      <c r="X1180" s="109"/>
      <c r="Y1180" s="109"/>
      <c r="Z1180" s="109"/>
      <c r="AA1180" s="109"/>
      <c r="AB1180" s="109"/>
      <c r="AC1180" s="109"/>
      <c r="AD1180" s="109"/>
      <c r="AE1180" s="109"/>
      <c r="AF1180" s="109">
        <v>1</v>
      </c>
      <c r="AG1180" s="109">
        <v>1</v>
      </c>
      <c r="AH1180" s="73"/>
      <c r="AI1180" s="57"/>
      <c r="AJ1180" s="45"/>
      <c r="AK1180" s="45"/>
      <c r="AL1180" s="45"/>
    </row>
    <row r="1181" spans="1:38" outlineLevel="2" x14ac:dyDescent="0.25">
      <c r="A1181" s="45"/>
      <c r="B1181" s="54"/>
      <c r="C1181" s="47">
        <f t="shared" ref="C1181:C1189" si="245">INT($C$29)+2</f>
        <v>3</v>
      </c>
      <c r="D1181" s="73"/>
      <c r="E1181" s="448"/>
      <c r="F1181" s="448" t="s">
        <v>2073</v>
      </c>
      <c r="G1181" s="449"/>
      <c r="H1181" s="189" t="s">
        <v>2074</v>
      </c>
      <c r="I1181" s="189"/>
      <c r="J1181" s="189"/>
      <c r="K1181" s="189"/>
      <c r="L1181" s="189"/>
      <c r="M1181" s="189"/>
      <c r="N1181" s="189"/>
      <c r="O1181" s="189"/>
      <c r="P1181" s="189"/>
      <c r="Q1181" s="189"/>
      <c r="R1181" s="189"/>
      <c r="S1181" s="189"/>
      <c r="T1181" s="189"/>
      <c r="U1181" s="450">
        <v>145.22200000000001</v>
      </c>
      <c r="V1181" s="451">
        <f t="shared" ref="V1181" si="246">U1181</f>
        <v>145.22200000000001</v>
      </c>
      <c r="W1181" s="451">
        <f t="shared" ref="W1181" si="247">V1181</f>
        <v>145.22200000000001</v>
      </c>
      <c r="X1181" s="451">
        <f t="shared" ref="X1181:X1183" si="248">Y1181</f>
        <v>178.5</v>
      </c>
      <c r="Y1181" s="450">
        <v>178.5</v>
      </c>
      <c r="Z1181" s="451">
        <f t="shared" ref="Z1181:Z1183" si="249">Y1181</f>
        <v>178.5</v>
      </c>
      <c r="AA1181" s="451">
        <f t="shared" ref="AA1181:AA1183" si="250">Z1181</f>
        <v>178.5</v>
      </c>
      <c r="AB1181" s="451">
        <f t="shared" ref="AB1181:AB1183" si="251">AA1181</f>
        <v>178.5</v>
      </c>
      <c r="AC1181" s="189"/>
      <c r="AD1181" s="450" t="s">
        <v>2700</v>
      </c>
      <c r="AE1181" s="189"/>
      <c r="AF1181" s="450">
        <v>1</v>
      </c>
      <c r="AG1181" s="450">
        <v>1</v>
      </c>
      <c r="AH1181" s="73"/>
      <c r="AI1181" s="57"/>
      <c r="AJ1181" s="45"/>
      <c r="AK1181" s="45"/>
      <c r="AL1181" s="45"/>
    </row>
    <row r="1182" spans="1:38" outlineLevel="2" x14ac:dyDescent="0.25">
      <c r="A1182" s="45"/>
      <c r="B1182" s="54"/>
      <c r="C1182" s="47">
        <f t="shared" si="245"/>
        <v>3</v>
      </c>
      <c r="D1182" s="73"/>
      <c r="E1182" s="70"/>
      <c r="F1182" s="70" t="s">
        <v>2075</v>
      </c>
      <c r="G1182" s="242"/>
      <c r="H1182" s="76" t="s">
        <v>2076</v>
      </c>
      <c r="I1182" s="76"/>
      <c r="J1182" s="76"/>
      <c r="K1182" s="76"/>
      <c r="L1182" s="76"/>
      <c r="M1182" s="76"/>
      <c r="N1182" s="76"/>
      <c r="O1182" s="76"/>
      <c r="P1182" s="76"/>
      <c r="Q1182" s="76"/>
      <c r="R1182" s="76"/>
      <c r="S1182" s="76"/>
      <c r="T1182" s="76"/>
      <c r="U1182" s="97">
        <v>-604.5421</v>
      </c>
      <c r="V1182" s="263">
        <f t="shared" ref="V1182:V1183" si="252">U1182</f>
        <v>-604.5421</v>
      </c>
      <c r="W1182" s="263">
        <f t="shared" ref="W1182:W1183" si="253">V1182</f>
        <v>-604.5421</v>
      </c>
      <c r="X1182" s="446">
        <f t="shared" si="248"/>
        <v>-851.4</v>
      </c>
      <c r="Y1182" s="97">
        <v>-851.4</v>
      </c>
      <c r="Z1182" s="446">
        <f t="shared" si="249"/>
        <v>-851.4</v>
      </c>
      <c r="AA1182" s="446">
        <f t="shared" si="250"/>
        <v>-851.4</v>
      </c>
      <c r="AB1182" s="446">
        <f t="shared" si="251"/>
        <v>-851.4</v>
      </c>
      <c r="AC1182" s="76"/>
      <c r="AD1182" s="76"/>
      <c r="AE1182" s="76"/>
      <c r="AF1182" s="97">
        <v>1</v>
      </c>
      <c r="AG1182" s="97">
        <v>1</v>
      </c>
      <c r="AH1182" s="73"/>
      <c r="AI1182" s="57"/>
      <c r="AJ1182" s="45"/>
      <c r="AK1182" s="45"/>
      <c r="AL1182" s="45"/>
    </row>
    <row r="1183" spans="1:38" outlineLevel="2" x14ac:dyDescent="0.25">
      <c r="A1183" s="45"/>
      <c r="B1183" s="54"/>
      <c r="C1183" s="47">
        <f t="shared" si="245"/>
        <v>3</v>
      </c>
      <c r="D1183" s="73"/>
      <c r="E1183" s="70"/>
      <c r="F1183" s="70" t="s">
        <v>2077</v>
      </c>
      <c r="G1183" s="242"/>
      <c r="H1183" s="76" t="s">
        <v>2078</v>
      </c>
      <c r="I1183" s="76"/>
      <c r="J1183" s="76"/>
      <c r="K1183" s="76"/>
      <c r="L1183" s="76"/>
      <c r="M1183" s="76"/>
      <c r="N1183" s="76"/>
      <c r="O1183" s="76"/>
      <c r="P1183" s="76"/>
      <c r="Q1183" s="76"/>
      <c r="R1183" s="76"/>
      <c r="S1183" s="76"/>
      <c r="T1183" s="76"/>
      <c r="U1183" s="97">
        <v>-7.9950000000000004E-3</v>
      </c>
      <c r="V1183" s="263">
        <f t="shared" si="252"/>
        <v>-7.9950000000000004E-3</v>
      </c>
      <c r="W1183" s="263">
        <f t="shared" si="253"/>
        <v>-7.9950000000000004E-3</v>
      </c>
      <c r="X1183" s="446">
        <f t="shared" si="248"/>
        <v>-1.761E-3</v>
      </c>
      <c r="Y1183" s="97">
        <v>-1.761E-3</v>
      </c>
      <c r="Z1183" s="446">
        <f t="shared" si="249"/>
        <v>-1.761E-3</v>
      </c>
      <c r="AA1183" s="446">
        <f t="shared" si="250"/>
        <v>-1.761E-3</v>
      </c>
      <c r="AB1183" s="446">
        <f t="shared" si="251"/>
        <v>-1.761E-3</v>
      </c>
      <c r="AC1183" s="76"/>
      <c r="AD1183" s="76"/>
      <c r="AE1183" s="76"/>
      <c r="AF1183" s="97">
        <v>1</v>
      </c>
      <c r="AG1183" s="97">
        <v>1</v>
      </c>
      <c r="AH1183" s="73"/>
      <c r="AI1183" s="57"/>
      <c r="AJ1183" s="45"/>
      <c r="AK1183" s="45"/>
      <c r="AL1183" s="45"/>
    </row>
    <row r="1184" spans="1:38" outlineLevel="3" x14ac:dyDescent="0.25">
      <c r="A1184" s="45"/>
      <c r="B1184" s="54"/>
      <c r="C1184" s="47">
        <f t="shared" si="244"/>
        <v>4</v>
      </c>
      <c r="D1184" s="73"/>
      <c r="E1184" s="70"/>
      <c r="F1184" s="70" t="s">
        <v>2079</v>
      </c>
      <c r="G1184" s="242"/>
      <c r="H1184" s="76" t="s">
        <v>2590</v>
      </c>
      <c r="I1184" s="9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outlineLevel="2" x14ac:dyDescent="0.25">
      <c r="A1185" s="45"/>
      <c r="B1185" s="54"/>
      <c r="C1185" s="47">
        <f t="shared" si="245"/>
        <v>3</v>
      </c>
      <c r="D1185" s="73"/>
      <c r="E1185" s="70"/>
      <c r="F1185" s="70" t="s">
        <v>2081</v>
      </c>
      <c r="G1185" s="242"/>
      <c r="H1185" s="76" t="s">
        <v>2080</v>
      </c>
      <c r="I1185" s="76"/>
      <c r="J1185" s="76"/>
      <c r="K1185" s="76"/>
      <c r="L1185" s="76"/>
      <c r="M1185" s="76"/>
      <c r="N1185" s="76"/>
      <c r="O1185" s="76"/>
      <c r="P1185" s="76"/>
      <c r="Q1185" s="76"/>
      <c r="R1185" s="76"/>
      <c r="S1185" s="76"/>
      <c r="T1185" s="76"/>
      <c r="U1185" s="97">
        <f>0.001337*0</f>
        <v>0</v>
      </c>
      <c r="V1185" s="263">
        <f t="shared" ref="V1185:V1186" si="254">U1185</f>
        <v>0</v>
      </c>
      <c r="W1185" s="263">
        <f t="shared" ref="W1185:W1186" si="255">V1185</f>
        <v>0</v>
      </c>
      <c r="X1185" s="446">
        <f t="shared" ref="X1185:X1186" si="256">Y1185</f>
        <v>0</v>
      </c>
      <c r="Y1185" s="97">
        <v>0</v>
      </c>
      <c r="Z1185" s="446">
        <f t="shared" ref="Z1185:Z1186" si="257">Y1185</f>
        <v>0</v>
      </c>
      <c r="AA1185" s="446">
        <f t="shared" ref="AA1185:AA1186" si="258">Z1185</f>
        <v>0</v>
      </c>
      <c r="AB1185" s="446">
        <f t="shared" ref="AB1185:AB1186" si="259">AA1185</f>
        <v>0</v>
      </c>
      <c r="AC1185" s="76"/>
      <c r="AD1185" s="76"/>
      <c r="AE1185" s="76"/>
      <c r="AF1185" s="97">
        <v>1</v>
      </c>
      <c r="AG1185" s="97">
        <v>1</v>
      </c>
      <c r="AH1185" s="73"/>
      <c r="AI1185" s="57"/>
      <c r="AJ1185" s="45"/>
      <c r="AK1185" s="45"/>
      <c r="AL1185" s="45"/>
    </row>
    <row r="1186" spans="1:38" outlineLevel="2" x14ac:dyDescent="0.25">
      <c r="A1186" s="45"/>
      <c r="B1186" s="54"/>
      <c r="C1186" s="47">
        <f t="shared" si="245"/>
        <v>3</v>
      </c>
      <c r="D1186" s="73"/>
      <c r="E1186" s="70"/>
      <c r="F1186" s="70" t="s">
        <v>2593</v>
      </c>
      <c r="G1186" s="242"/>
      <c r="H1186" s="76" t="s">
        <v>2082</v>
      </c>
      <c r="I1186" s="76"/>
      <c r="J1186" s="76"/>
      <c r="K1186" s="76"/>
      <c r="L1186" s="76"/>
      <c r="M1186" s="76"/>
      <c r="N1186" s="76"/>
      <c r="O1186" s="76"/>
      <c r="P1186" s="76"/>
      <c r="Q1186" s="76"/>
      <c r="R1186" s="76"/>
      <c r="S1186" s="76"/>
      <c r="T1186" s="76"/>
      <c r="U1186" s="97">
        <f>-0.000000272*0</f>
        <v>0</v>
      </c>
      <c r="V1186" s="263">
        <f t="shared" si="254"/>
        <v>0</v>
      </c>
      <c r="W1186" s="263">
        <f t="shared" si="255"/>
        <v>0</v>
      </c>
      <c r="X1186" s="446">
        <f t="shared" si="256"/>
        <v>0</v>
      </c>
      <c r="Y1186" s="97">
        <v>0</v>
      </c>
      <c r="Z1186" s="446">
        <f t="shared" si="257"/>
        <v>0</v>
      </c>
      <c r="AA1186" s="446">
        <f t="shared" si="258"/>
        <v>0</v>
      </c>
      <c r="AB1186" s="446">
        <f t="shared" si="259"/>
        <v>0</v>
      </c>
      <c r="AC1186" s="76"/>
      <c r="AD1186" s="76"/>
      <c r="AE1186" s="76"/>
      <c r="AF1186" s="97">
        <v>1</v>
      </c>
      <c r="AG1186" s="97">
        <v>1</v>
      </c>
      <c r="AH1186" s="73"/>
      <c r="AI1186" s="57"/>
      <c r="AJ1186" s="45"/>
      <c r="AK1186" s="45"/>
      <c r="AL1186" s="45"/>
    </row>
    <row r="1187" spans="1:38" outlineLevel="3" x14ac:dyDescent="0.25">
      <c r="A1187" s="45"/>
      <c r="B1187" s="54"/>
      <c r="C1187" s="47">
        <f t="shared" si="244"/>
        <v>4</v>
      </c>
      <c r="D1187" s="73"/>
      <c r="E1187" s="70"/>
      <c r="F1187" s="70" t="s">
        <v>2594</v>
      </c>
      <c r="G1187" s="242"/>
      <c r="H1187" s="76" t="s">
        <v>2591</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3" x14ac:dyDescent="0.25">
      <c r="A1188" s="45"/>
      <c r="B1188" s="54"/>
      <c r="C1188" s="47">
        <f t="shared" si="244"/>
        <v>4</v>
      </c>
      <c r="D1188" s="73"/>
      <c r="E1188" s="70"/>
      <c r="F1188" s="70" t="s">
        <v>2595</v>
      </c>
      <c r="G1188" s="242"/>
      <c r="H1188" s="76" t="s">
        <v>2592</v>
      </c>
      <c r="I1188" s="9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outlineLevel="2" x14ac:dyDescent="0.25">
      <c r="A1189" s="45"/>
      <c r="B1189" s="54"/>
      <c r="C1189" s="47">
        <f t="shared" si="245"/>
        <v>3</v>
      </c>
      <c r="D1189" s="73"/>
      <c r="E1189" s="452"/>
      <c r="F1189" s="452" t="s">
        <v>2083</v>
      </c>
      <c r="G1189" s="453"/>
      <c r="H1189" s="192" t="s">
        <v>2767</v>
      </c>
      <c r="I1189" s="192"/>
      <c r="J1189" s="192"/>
      <c r="K1189" s="192"/>
      <c r="L1189" s="192"/>
      <c r="M1189" s="192"/>
      <c r="N1189" s="192"/>
      <c r="O1189" s="192"/>
      <c r="P1189" s="192"/>
      <c r="Q1189" s="192"/>
      <c r="R1189" s="192"/>
      <c r="S1189" s="192"/>
      <c r="T1189" s="192"/>
      <c r="U1189" s="455">
        <v>1.7397800000000001</v>
      </c>
      <c r="V1189" s="456">
        <f t="shared" ref="V1189" si="260">U1189</f>
        <v>1.7397800000000001</v>
      </c>
      <c r="W1189" s="456">
        <f t="shared" ref="W1189" si="261">V1189</f>
        <v>1.7397800000000001</v>
      </c>
      <c r="X1189" s="456">
        <f t="shared" ref="X1189" si="262">Y1189</f>
        <v>-4.3544999999999998</v>
      </c>
      <c r="Y1189" s="455">
        <v>-4.3544999999999998</v>
      </c>
      <c r="Z1189" s="456">
        <f t="shared" ref="Z1189" si="263">Y1189</f>
        <v>-4.3544999999999998</v>
      </c>
      <c r="AA1189" s="456">
        <f t="shared" ref="AA1189" si="264">Z1189</f>
        <v>-4.3544999999999998</v>
      </c>
      <c r="AB1189" s="456">
        <f t="shared" ref="AB1189" si="265">AA1189</f>
        <v>-4.3544999999999998</v>
      </c>
      <c r="AC1189" s="192"/>
      <c r="AD1189" s="192"/>
      <c r="AE1189" s="192"/>
      <c r="AF1189" s="455">
        <v>1</v>
      </c>
      <c r="AG1189" s="455">
        <v>1</v>
      </c>
      <c r="AH1189" s="73"/>
      <c r="AI1189" s="57"/>
      <c r="AJ1189" s="45"/>
      <c r="AK1189" s="45"/>
      <c r="AL1189" s="45"/>
    </row>
    <row r="1190" spans="1:38" outlineLevel="3" x14ac:dyDescent="0.25">
      <c r="A1190" s="45"/>
      <c r="B1190" s="54"/>
      <c r="C1190" s="47">
        <f t="shared" si="244"/>
        <v>4</v>
      </c>
      <c r="D1190" s="73"/>
      <c r="E1190" s="445"/>
      <c r="F1190" s="445" t="s">
        <v>2084</v>
      </c>
      <c r="G1190" s="73"/>
      <c r="H1190" s="105" t="s">
        <v>676</v>
      </c>
      <c r="I1190" s="105"/>
      <c r="J1190" s="105"/>
      <c r="K1190" s="105"/>
      <c r="L1190" s="105"/>
      <c r="M1190" s="105"/>
      <c r="N1190" s="105"/>
      <c r="O1190" s="105"/>
      <c r="P1190" s="105"/>
      <c r="Q1190" s="105"/>
      <c r="R1190" s="105"/>
      <c r="S1190" s="105"/>
      <c r="T1190" s="105"/>
      <c r="U1190" s="105"/>
      <c r="V1190" s="105"/>
      <c r="W1190" s="105"/>
      <c r="X1190" s="105"/>
      <c r="Y1190" s="105"/>
      <c r="Z1190" s="105"/>
      <c r="AA1190" s="105"/>
      <c r="AB1190" s="105"/>
      <c r="AC1190" s="105"/>
      <c r="AD1190" s="105"/>
      <c r="AE1190" s="105"/>
      <c r="AF1190" s="105">
        <v>1</v>
      </c>
      <c r="AG1190" s="105">
        <v>1</v>
      </c>
      <c r="AH1190" s="73"/>
      <c r="AI1190" s="57"/>
      <c r="AJ1190" s="45"/>
      <c r="AK1190" s="45"/>
      <c r="AL1190" s="45"/>
    </row>
    <row r="1191" spans="1:38" outlineLevel="3" x14ac:dyDescent="0.25">
      <c r="A1191" s="45"/>
      <c r="B1191" s="54"/>
      <c r="C1191" s="47">
        <f t="shared" si="244"/>
        <v>4</v>
      </c>
      <c r="D1191" s="73"/>
      <c r="E1191" s="70"/>
      <c r="F1191" s="70" t="s">
        <v>2085</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f t="shared" si="244"/>
        <v>4</v>
      </c>
      <c r="D1192" s="73"/>
      <c r="E1192" s="70"/>
      <c r="F1192" s="70" t="s">
        <v>2086</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f t="shared" si="244"/>
        <v>4</v>
      </c>
      <c r="D1193" s="73"/>
      <c r="E1193" s="70"/>
      <c r="F1193" s="70" t="s">
        <v>2087</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f t="shared" si="244"/>
        <v>4</v>
      </c>
      <c r="D1194" s="73"/>
      <c r="E1194" s="70"/>
      <c r="F1194" s="70" t="s">
        <v>2088</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c r="D1195" s="73"/>
      <c r="E1195" s="70"/>
      <c r="F1195" s="70" t="s">
        <v>2538</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c r="D1196" s="73"/>
      <c r="E1196" s="70"/>
      <c r="F1196" s="70" t="s">
        <v>2539</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c r="D1197" s="73"/>
      <c r="E1197" s="70"/>
      <c r="F1197" s="70" t="s">
        <v>2540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outlineLevel="3" x14ac:dyDescent="0.25">
      <c r="A1198" s="45"/>
      <c r="B1198" s="54"/>
      <c r="C1198" s="47">
        <f t="shared" si="244"/>
        <v>4</v>
      </c>
      <c r="D1198" s="73"/>
      <c r="E1198" s="70"/>
      <c r="F1198" s="70" t="s">
        <v>2089</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outlineLevel="3" x14ac:dyDescent="0.25">
      <c r="A1199" s="45"/>
      <c r="B1199" s="54"/>
      <c r="C1199" s="47">
        <f t="shared" si="244"/>
        <v>4</v>
      </c>
      <c r="D1199" s="73"/>
      <c r="E1199" s="70"/>
      <c r="F1199" s="70" t="s">
        <v>2090</v>
      </c>
      <c r="G1199" s="73"/>
      <c r="H1199" s="76" t="s">
        <v>676</v>
      </c>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outlineLevel="3" x14ac:dyDescent="0.25">
      <c r="A1200" s="45"/>
      <c r="B1200" s="54"/>
      <c r="C1200" s="47">
        <f t="shared" si="244"/>
        <v>4</v>
      </c>
      <c r="D1200" s="73"/>
      <c r="E1200" s="70"/>
      <c r="F1200" s="70" t="s">
        <v>2091</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outlineLevel="3" x14ac:dyDescent="0.25">
      <c r="A1201" s="45"/>
      <c r="B1201" s="54"/>
      <c r="C1201" s="47">
        <f t="shared" si="244"/>
        <v>4</v>
      </c>
      <c r="D1201" s="73"/>
      <c r="E1201" s="70"/>
      <c r="F1201" s="70" t="s">
        <v>2092</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outlineLevel="3" x14ac:dyDescent="0.25">
      <c r="A1202" s="45"/>
      <c r="B1202" s="54"/>
      <c r="C1202" s="47">
        <f t="shared" si="244"/>
        <v>4</v>
      </c>
      <c r="D1202" s="73"/>
      <c r="E1202" s="70"/>
      <c r="F1202" s="70" t="s">
        <v>2093</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outlineLevel="3" x14ac:dyDescent="0.25">
      <c r="A1203" s="45"/>
      <c r="B1203" s="54"/>
      <c r="C1203" s="47">
        <f t="shared" si="244"/>
        <v>4</v>
      </c>
      <c r="D1203" s="73"/>
      <c r="E1203" s="70"/>
      <c r="F1203" s="70" t="s">
        <v>2094</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outlineLevel="3" x14ac:dyDescent="0.25">
      <c r="A1204" s="45"/>
      <c r="B1204" s="54"/>
      <c r="C1204" s="47"/>
      <c r="D1204" s="73"/>
      <c r="E1204" s="70"/>
      <c r="F1204" s="70" t="s">
        <v>2541</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outlineLevel="3" x14ac:dyDescent="0.25">
      <c r="A1205" s="45"/>
      <c r="B1205" s="54"/>
      <c r="C1205" s="47"/>
      <c r="D1205" s="73"/>
      <c r="E1205" s="70"/>
      <c r="F1205" s="70" t="s">
        <v>2542</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outlineLevel="3" x14ac:dyDescent="0.25">
      <c r="A1206" s="45"/>
      <c r="B1206" s="54"/>
      <c r="C1206" s="47"/>
      <c r="D1206" s="73"/>
      <c r="E1206" s="70"/>
      <c r="F1206" s="70" t="s">
        <v>2543</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outlineLevel="3" x14ac:dyDescent="0.25">
      <c r="A1207" s="45"/>
      <c r="B1207" s="54"/>
      <c r="C1207" s="47">
        <f t="shared" si="244"/>
        <v>4</v>
      </c>
      <c r="D1207" s="73"/>
      <c r="E1207" s="70"/>
      <c r="F1207" s="70" t="s">
        <v>2095</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outlineLevel="3" x14ac:dyDescent="0.25">
      <c r="A1208" s="45"/>
      <c r="B1208" s="54"/>
      <c r="C1208" s="47">
        <f t="shared" si="244"/>
        <v>4</v>
      </c>
      <c r="D1208" s="73"/>
      <c r="E1208" s="70"/>
      <c r="F1208" s="70" t="s">
        <v>2096</v>
      </c>
      <c r="G1208" s="73"/>
      <c r="H1208" s="76" t="s">
        <v>676</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outlineLevel="3" x14ac:dyDescent="0.25">
      <c r="A1209" s="45"/>
      <c r="B1209" s="54"/>
      <c r="C1209" s="47">
        <f t="shared" si="244"/>
        <v>4</v>
      </c>
      <c r="D1209" s="73"/>
      <c r="E1209" s="70"/>
      <c r="F1209" s="70" t="s">
        <v>2097</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outlineLevel="3" x14ac:dyDescent="0.25">
      <c r="A1210" s="45"/>
      <c r="B1210" s="54"/>
      <c r="C1210" s="47">
        <f t="shared" si="244"/>
        <v>4</v>
      </c>
      <c r="D1210" s="73"/>
      <c r="E1210" s="70"/>
      <c r="F1210" s="70" t="s">
        <v>2098</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outlineLevel="3" x14ac:dyDescent="0.25">
      <c r="A1211" s="45"/>
      <c r="B1211" s="54"/>
      <c r="C1211" s="47">
        <f t="shared" si="244"/>
        <v>4</v>
      </c>
      <c r="D1211" s="73"/>
      <c r="E1211" s="70"/>
      <c r="F1211" s="70" t="s">
        <v>2099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outlineLevel="3" x14ac:dyDescent="0.25">
      <c r="A1212" s="45"/>
      <c r="B1212" s="54"/>
      <c r="C1212" s="47">
        <f t="shared" si="244"/>
        <v>4</v>
      </c>
      <c r="D1212" s="73"/>
      <c r="E1212" s="70"/>
      <c r="F1212" s="70" t="s">
        <v>2100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outlineLevel="3" x14ac:dyDescent="0.25">
      <c r="A1213" s="45"/>
      <c r="B1213" s="54"/>
      <c r="C1213" s="47"/>
      <c r="D1213" s="73"/>
      <c r="E1213" s="70"/>
      <c r="F1213" s="70" t="s">
        <v>2544</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outlineLevel="3" x14ac:dyDescent="0.25">
      <c r="A1214" s="45"/>
      <c r="B1214" s="54"/>
      <c r="C1214" s="47"/>
      <c r="D1214" s="73"/>
      <c r="E1214" s="70"/>
      <c r="F1214" s="70" t="s">
        <v>2545</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outlineLevel="3" x14ac:dyDescent="0.25">
      <c r="A1215" s="45"/>
      <c r="B1215" s="54"/>
      <c r="C1215" s="47"/>
      <c r="D1215" s="73"/>
      <c r="E1215" s="70"/>
      <c r="F1215" s="70" t="s">
        <v>2546</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outlineLevel="3" x14ac:dyDescent="0.25">
      <c r="A1216" s="45"/>
      <c r="B1216" s="54"/>
      <c r="C1216" s="47">
        <f t="shared" si="244"/>
        <v>4</v>
      </c>
      <c r="D1216" s="73"/>
      <c r="E1216" s="70"/>
      <c r="F1216" s="70" t="s">
        <v>2101</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outlineLevel="3" x14ac:dyDescent="0.25">
      <c r="A1217" s="45"/>
      <c r="B1217" s="54"/>
      <c r="C1217" s="47">
        <f t="shared" si="244"/>
        <v>4</v>
      </c>
      <c r="D1217" s="73"/>
      <c r="E1217" s="70"/>
      <c r="F1217" s="70" t="s">
        <v>2102</v>
      </c>
      <c r="G1217" s="73"/>
      <c r="H1217" s="76" t="s">
        <v>676</v>
      </c>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outlineLevel="3" x14ac:dyDescent="0.25">
      <c r="A1218" s="45"/>
      <c r="B1218" s="54"/>
      <c r="C1218" s="47">
        <f t="shared" si="244"/>
        <v>4</v>
      </c>
      <c r="D1218" s="73"/>
      <c r="E1218" s="70"/>
      <c r="F1218" s="70" t="s">
        <v>2103</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outlineLevel="3" x14ac:dyDescent="0.25">
      <c r="A1219" s="45"/>
      <c r="B1219" s="54"/>
      <c r="C1219" s="47">
        <f t="shared" si="244"/>
        <v>4</v>
      </c>
      <c r="D1219" s="73"/>
      <c r="E1219" s="70"/>
      <c r="F1219" s="70" t="s">
        <v>2104</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outlineLevel="3" x14ac:dyDescent="0.25">
      <c r="A1220" s="45"/>
      <c r="B1220" s="54"/>
      <c r="C1220" s="47">
        <f t="shared" si="244"/>
        <v>4</v>
      </c>
      <c r="D1220" s="73"/>
      <c r="E1220" s="70"/>
      <c r="F1220" s="70" t="s">
        <v>2105</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outlineLevel="3" x14ac:dyDescent="0.25">
      <c r="A1221" s="45"/>
      <c r="B1221" s="54"/>
      <c r="C1221" s="47">
        <f t="shared" si="244"/>
        <v>4</v>
      </c>
      <c r="D1221" s="73"/>
      <c r="E1221" s="70"/>
      <c r="F1221" s="70" t="s">
        <v>2106</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outlineLevel="3" x14ac:dyDescent="0.25">
      <c r="A1222" s="45"/>
      <c r="B1222" s="54"/>
      <c r="C1222" s="47"/>
      <c r="D1222" s="73"/>
      <c r="E1222" s="70"/>
      <c r="F1222" s="70" t="s">
        <v>2547</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outlineLevel="3" x14ac:dyDescent="0.25">
      <c r="A1223" s="45"/>
      <c r="B1223" s="54"/>
      <c r="C1223" s="47"/>
      <c r="D1223" s="73"/>
      <c r="E1223" s="70"/>
      <c r="F1223" s="70" t="s">
        <v>2548</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outlineLevel="3" x14ac:dyDescent="0.25">
      <c r="A1224" s="45"/>
      <c r="B1224" s="54"/>
      <c r="C1224" s="47"/>
      <c r="D1224" s="73"/>
      <c r="E1224" s="70"/>
      <c r="F1224" s="70" t="s">
        <v>2549</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outlineLevel="3" x14ac:dyDescent="0.25">
      <c r="A1225" s="45"/>
      <c r="B1225" s="54"/>
      <c r="C1225" s="47">
        <f t="shared" si="244"/>
        <v>4</v>
      </c>
      <c r="D1225" s="73"/>
      <c r="E1225" s="70"/>
      <c r="F1225" s="70" t="s">
        <v>2107</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outlineLevel="3" x14ac:dyDescent="0.25">
      <c r="A1226" s="45"/>
      <c r="B1226" s="54"/>
      <c r="C1226" s="47">
        <f t="shared" si="244"/>
        <v>4</v>
      </c>
      <c r="D1226" s="73"/>
      <c r="E1226" s="70"/>
      <c r="F1226" s="70" t="s">
        <v>2108</v>
      </c>
      <c r="G1226" s="73"/>
      <c r="H1226" s="76" t="s">
        <v>676</v>
      </c>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outlineLevel="3" x14ac:dyDescent="0.25">
      <c r="A1227" s="45"/>
      <c r="B1227" s="54"/>
      <c r="C1227" s="47">
        <f t="shared" si="244"/>
        <v>4</v>
      </c>
      <c r="D1227" s="73"/>
      <c r="E1227" s="70"/>
      <c r="F1227" s="70" t="s">
        <v>2109</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outlineLevel="3" x14ac:dyDescent="0.25">
      <c r="A1228" s="45"/>
      <c r="B1228" s="54"/>
      <c r="C1228" s="47">
        <f t="shared" si="244"/>
        <v>4</v>
      </c>
      <c r="D1228" s="73"/>
      <c r="E1228" s="70"/>
      <c r="F1228" s="70" t="s">
        <v>2110</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outlineLevel="3" x14ac:dyDescent="0.25">
      <c r="A1229" s="45"/>
      <c r="B1229" s="54"/>
      <c r="C1229" s="47">
        <f t="shared" si="244"/>
        <v>4</v>
      </c>
      <c r="D1229" s="73"/>
      <c r="E1229" s="70"/>
      <c r="F1229" s="70" t="s">
        <v>2111</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outlineLevel="3" x14ac:dyDescent="0.25">
      <c r="A1230" s="45"/>
      <c r="B1230" s="54"/>
      <c r="C1230" s="47">
        <f t="shared" si="244"/>
        <v>4</v>
      </c>
      <c r="D1230" s="73"/>
      <c r="E1230" s="70"/>
      <c r="F1230" s="70" t="s">
        <v>2112</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outlineLevel="3" x14ac:dyDescent="0.25">
      <c r="A1231" s="45"/>
      <c r="B1231" s="54"/>
      <c r="C1231" s="47"/>
      <c r="D1231" s="73"/>
      <c r="E1231" s="70"/>
      <c r="F1231" s="70" t="s">
        <v>2550</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outlineLevel="3" x14ac:dyDescent="0.25">
      <c r="A1232" s="45"/>
      <c r="B1232" s="54"/>
      <c r="C1232" s="47"/>
      <c r="D1232" s="73"/>
      <c r="E1232" s="70"/>
      <c r="F1232" s="70" t="s">
        <v>2551</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outlineLevel="3" x14ac:dyDescent="0.25">
      <c r="A1233" s="45"/>
      <c r="B1233" s="54"/>
      <c r="C1233" s="47"/>
      <c r="D1233" s="73"/>
      <c r="E1233" s="70"/>
      <c r="F1233" s="70" t="s">
        <v>2552</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outlineLevel="3" x14ac:dyDescent="0.25">
      <c r="A1234" s="45"/>
      <c r="B1234" s="54"/>
      <c r="C1234" s="47">
        <f t="shared" si="244"/>
        <v>4</v>
      </c>
      <c r="D1234" s="73"/>
      <c r="E1234" s="70"/>
      <c r="F1234" s="70" t="s">
        <v>2113</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outlineLevel="3" x14ac:dyDescent="0.25">
      <c r="A1235" s="45"/>
      <c r="B1235" s="54"/>
      <c r="C1235" s="47">
        <f t="shared" si="244"/>
        <v>4</v>
      </c>
      <c r="D1235" s="73"/>
      <c r="E1235" s="70"/>
      <c r="F1235" s="70" t="s">
        <v>2114</v>
      </c>
      <c r="G1235" s="73"/>
      <c r="H1235" s="76" t="s">
        <v>676</v>
      </c>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outlineLevel="3" x14ac:dyDescent="0.25">
      <c r="A1236" s="45"/>
      <c r="B1236" s="54"/>
      <c r="C1236" s="47">
        <f t="shared" si="244"/>
        <v>4</v>
      </c>
      <c r="D1236" s="73"/>
      <c r="E1236" s="70"/>
      <c r="F1236" s="70" t="s">
        <v>2115</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outlineLevel="3" x14ac:dyDescent="0.25">
      <c r="A1237" s="45"/>
      <c r="B1237" s="54"/>
      <c r="C1237" s="47">
        <f t="shared" si="244"/>
        <v>4</v>
      </c>
      <c r="D1237" s="73"/>
      <c r="E1237" s="70"/>
      <c r="F1237" s="70" t="s">
        <v>2116</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outlineLevel="3" x14ac:dyDescent="0.25">
      <c r="A1238" s="45"/>
      <c r="B1238" s="54"/>
      <c r="C1238" s="47">
        <f t="shared" si="244"/>
        <v>4</v>
      </c>
      <c r="D1238" s="73"/>
      <c r="E1238" s="70"/>
      <c r="F1238" s="70" t="s">
        <v>2117</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outlineLevel="3" x14ac:dyDescent="0.25">
      <c r="A1239" s="45"/>
      <c r="B1239" s="54"/>
      <c r="C1239" s="47">
        <f t="shared" si="244"/>
        <v>4</v>
      </c>
      <c r="D1239" s="73"/>
      <c r="E1239" s="70"/>
      <c r="F1239" s="70" t="s">
        <v>2118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outlineLevel="3" x14ac:dyDescent="0.25">
      <c r="A1240" s="45"/>
      <c r="B1240" s="54"/>
      <c r="C1240" s="47"/>
      <c r="D1240" s="73"/>
      <c r="E1240" s="70"/>
      <c r="F1240" s="70" t="s">
        <v>2553</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outlineLevel="3" x14ac:dyDescent="0.25">
      <c r="A1241" s="45"/>
      <c r="B1241" s="54"/>
      <c r="C1241" s="47"/>
      <c r="D1241" s="73"/>
      <c r="E1241" s="70"/>
      <c r="F1241" s="70" t="s">
        <v>2554</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outlineLevel="3" x14ac:dyDescent="0.25">
      <c r="A1242" s="45"/>
      <c r="B1242" s="54"/>
      <c r="C1242" s="47"/>
      <c r="D1242" s="73"/>
      <c r="E1242" s="70"/>
      <c r="F1242" s="70" t="s">
        <v>2555</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outlineLevel="3" x14ac:dyDescent="0.25">
      <c r="A1243" s="45"/>
      <c r="B1243" s="54"/>
      <c r="C1243" s="47">
        <f t="shared" ref="C1243:C1306" si="266">INT($C$29)+3</f>
        <v>4</v>
      </c>
      <c r="D1243" s="73"/>
      <c r="E1243" s="70"/>
      <c r="F1243" s="70" t="s">
        <v>2119</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outlineLevel="3" x14ac:dyDescent="0.25">
      <c r="A1244" s="45"/>
      <c r="B1244" s="54"/>
      <c r="C1244" s="47">
        <f t="shared" si="266"/>
        <v>4</v>
      </c>
      <c r="D1244" s="73"/>
      <c r="E1244" s="70"/>
      <c r="F1244" s="70" t="s">
        <v>2120</v>
      </c>
      <c r="G1244" s="73"/>
      <c r="H1244" s="76" t="s">
        <v>676</v>
      </c>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outlineLevel="3" x14ac:dyDescent="0.25">
      <c r="A1245" s="45"/>
      <c r="B1245" s="54"/>
      <c r="C1245" s="47">
        <f t="shared" si="266"/>
        <v>4</v>
      </c>
      <c r="D1245" s="73"/>
      <c r="E1245" s="70"/>
      <c r="F1245" s="70" t="s">
        <v>2121</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outlineLevel="3" x14ac:dyDescent="0.25">
      <c r="A1246" s="45"/>
      <c r="B1246" s="54"/>
      <c r="C1246" s="47">
        <f t="shared" si="266"/>
        <v>4</v>
      </c>
      <c r="D1246" s="73"/>
      <c r="E1246" s="70"/>
      <c r="F1246" s="70" t="s">
        <v>2122</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outlineLevel="3" x14ac:dyDescent="0.25">
      <c r="A1247" s="45"/>
      <c r="B1247" s="54"/>
      <c r="C1247" s="47">
        <f t="shared" si="266"/>
        <v>4</v>
      </c>
      <c r="D1247" s="73"/>
      <c r="E1247" s="70"/>
      <c r="F1247" s="70" t="s">
        <v>2123</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outlineLevel="3" x14ac:dyDescent="0.25">
      <c r="A1248" s="45"/>
      <c r="B1248" s="54"/>
      <c r="C1248" s="47">
        <f t="shared" si="266"/>
        <v>4</v>
      </c>
      <c r="D1248" s="73"/>
      <c r="E1248" s="70"/>
      <c r="F1248" s="70" t="s">
        <v>2124</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outlineLevel="3" x14ac:dyDescent="0.25">
      <c r="A1249" s="45"/>
      <c r="B1249" s="54"/>
      <c r="C1249" s="47"/>
      <c r="D1249" s="73"/>
      <c r="E1249" s="70"/>
      <c r="F1249" s="70" t="s">
        <v>2556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outlineLevel="3" x14ac:dyDescent="0.25">
      <c r="A1250" s="45"/>
      <c r="B1250" s="54"/>
      <c r="C1250" s="47"/>
      <c r="D1250" s="73"/>
      <c r="E1250" s="70"/>
      <c r="F1250" s="70" t="s">
        <v>2557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outlineLevel="3" x14ac:dyDescent="0.25">
      <c r="A1251" s="45"/>
      <c r="B1251" s="54"/>
      <c r="C1251" s="47"/>
      <c r="D1251" s="73"/>
      <c r="E1251" s="70"/>
      <c r="F1251" s="70" t="s">
        <v>2558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f t="shared" si="266"/>
        <v>4</v>
      </c>
      <c r="D1252" s="73"/>
      <c r="E1252" s="70"/>
      <c r="F1252" s="70" t="s">
        <v>2125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f t="shared" si="266"/>
        <v>4</v>
      </c>
      <c r="D1253" s="73"/>
      <c r="E1253" s="70"/>
      <c r="F1253" s="70" t="s">
        <v>2126</v>
      </c>
      <c r="G1253" s="73"/>
      <c r="H1253" s="76" t="s">
        <v>676</v>
      </c>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f t="shared" si="266"/>
        <v>4</v>
      </c>
      <c r="D1254" s="73"/>
      <c r="E1254" s="70"/>
      <c r="F1254" s="70" t="s">
        <v>2127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66"/>
        <v>4</v>
      </c>
      <c r="D1255" s="73"/>
      <c r="E1255" s="70"/>
      <c r="F1255" s="70" t="s">
        <v>2128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66"/>
        <v>4</v>
      </c>
      <c r="D1256" s="73"/>
      <c r="E1256" s="70"/>
      <c r="F1256" s="70" t="s">
        <v>2129</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f t="shared" si="266"/>
        <v>4</v>
      </c>
      <c r="D1257" s="73"/>
      <c r="E1257" s="70"/>
      <c r="F1257" s="70" t="s">
        <v>2130</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c r="D1258" s="73"/>
      <c r="E1258" s="70"/>
      <c r="F1258" s="70" t="s">
        <v>2559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c r="D1259" s="73"/>
      <c r="E1259" s="70"/>
      <c r="F1259" s="70" t="s">
        <v>2560</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c r="D1260" s="73"/>
      <c r="E1260" s="70"/>
      <c r="F1260" s="70" t="s">
        <v>2561</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3" x14ac:dyDescent="0.25">
      <c r="A1261" s="45"/>
      <c r="B1261" s="54"/>
      <c r="C1261" s="47">
        <f t="shared" si="266"/>
        <v>4</v>
      </c>
      <c r="D1261" s="73"/>
      <c r="E1261" s="70"/>
      <c r="F1261" s="70" t="s">
        <v>2131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outlineLevel="3" x14ac:dyDescent="0.25">
      <c r="A1262" s="45"/>
      <c r="B1262" s="54"/>
      <c r="C1262" s="47">
        <f t="shared" si="266"/>
        <v>4</v>
      </c>
      <c r="D1262" s="73"/>
      <c r="E1262" s="70"/>
      <c r="F1262" s="70" t="s">
        <v>2132</v>
      </c>
      <c r="G1262" s="73"/>
      <c r="H1262" s="76" t="s">
        <v>676</v>
      </c>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outlineLevel="3" x14ac:dyDescent="0.25">
      <c r="A1263" s="45"/>
      <c r="B1263" s="54"/>
      <c r="C1263" s="47">
        <f t="shared" si="266"/>
        <v>4</v>
      </c>
      <c r="D1263" s="73"/>
      <c r="E1263" s="70"/>
      <c r="F1263" s="70" t="s">
        <v>2133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outlineLevel="3" x14ac:dyDescent="0.25">
      <c r="A1264" s="45"/>
      <c r="B1264" s="54"/>
      <c r="C1264" s="47">
        <f t="shared" si="266"/>
        <v>4</v>
      </c>
      <c r="D1264" s="73"/>
      <c r="E1264" s="70"/>
      <c r="F1264" s="70" t="s">
        <v>2134</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outlineLevel="3" x14ac:dyDescent="0.25">
      <c r="A1265" s="45"/>
      <c r="B1265" s="54"/>
      <c r="C1265" s="47">
        <f t="shared" si="266"/>
        <v>4</v>
      </c>
      <c r="D1265" s="73"/>
      <c r="E1265" s="70"/>
      <c r="F1265" s="70" t="s">
        <v>2135</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outlineLevel="3" x14ac:dyDescent="0.25">
      <c r="A1266" s="45"/>
      <c r="B1266" s="54"/>
      <c r="C1266" s="47">
        <f t="shared" si="266"/>
        <v>4</v>
      </c>
      <c r="D1266" s="73"/>
      <c r="E1266" s="70"/>
      <c r="F1266" s="70" t="s">
        <v>2136</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outlineLevel="3" x14ac:dyDescent="0.25">
      <c r="A1267" s="45"/>
      <c r="B1267" s="54"/>
      <c r="C1267" s="47"/>
      <c r="D1267" s="73"/>
      <c r="E1267" s="70"/>
      <c r="F1267" s="70" t="s">
        <v>2562</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outlineLevel="3" x14ac:dyDescent="0.25">
      <c r="A1268" s="45"/>
      <c r="B1268" s="54"/>
      <c r="C1268" s="47"/>
      <c r="D1268" s="73"/>
      <c r="E1268" s="70"/>
      <c r="F1268" s="70" t="s">
        <v>2563</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3" x14ac:dyDescent="0.25">
      <c r="A1269" s="45"/>
      <c r="B1269" s="54"/>
      <c r="C1269" s="47"/>
      <c r="D1269" s="73"/>
      <c r="E1269" s="70"/>
      <c r="F1269" s="70" t="s">
        <v>2564</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outlineLevel="3" x14ac:dyDescent="0.25">
      <c r="A1270" s="45"/>
      <c r="B1270" s="54"/>
      <c r="C1270" s="47">
        <f t="shared" si="266"/>
        <v>4</v>
      </c>
      <c r="D1270" s="73"/>
      <c r="E1270" s="70"/>
      <c r="F1270" s="70" t="s">
        <v>2137</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outlineLevel="3" x14ac:dyDescent="0.25">
      <c r="A1271" s="45"/>
      <c r="B1271" s="54"/>
      <c r="C1271" s="47">
        <f t="shared" si="266"/>
        <v>4</v>
      </c>
      <c r="D1271" s="73"/>
      <c r="E1271" s="70"/>
      <c r="F1271" s="70" t="s">
        <v>2138</v>
      </c>
      <c r="G1271" s="73"/>
      <c r="H1271" s="76" t="s">
        <v>676</v>
      </c>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outlineLevel="3" x14ac:dyDescent="0.25">
      <c r="A1272" s="45"/>
      <c r="B1272" s="54"/>
      <c r="C1272" s="47">
        <f t="shared" si="266"/>
        <v>4</v>
      </c>
      <c r="D1272" s="73"/>
      <c r="E1272" s="70"/>
      <c r="F1272" s="70" t="s">
        <v>2139</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outlineLevel="3" x14ac:dyDescent="0.25">
      <c r="A1273" s="45"/>
      <c r="B1273" s="54"/>
      <c r="C1273" s="47">
        <f t="shared" si="266"/>
        <v>4</v>
      </c>
      <c r="D1273" s="73"/>
      <c r="E1273" s="70"/>
      <c r="F1273" s="70" t="s">
        <v>2140</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outlineLevel="3" x14ac:dyDescent="0.25">
      <c r="A1274" s="45"/>
      <c r="B1274" s="54"/>
      <c r="C1274" s="47">
        <f t="shared" si="266"/>
        <v>4</v>
      </c>
      <c r="D1274" s="73"/>
      <c r="E1274" s="70"/>
      <c r="F1274" s="70" t="s">
        <v>2141</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outlineLevel="3" x14ac:dyDescent="0.25">
      <c r="A1275" s="45"/>
      <c r="B1275" s="54"/>
      <c r="C1275" s="47">
        <f t="shared" si="266"/>
        <v>4</v>
      </c>
      <c r="D1275" s="73"/>
      <c r="E1275" s="70"/>
      <c r="F1275" s="70" t="s">
        <v>2142</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3" x14ac:dyDescent="0.25">
      <c r="A1276" s="45"/>
      <c r="B1276" s="54"/>
      <c r="C1276" s="47"/>
      <c r="D1276" s="73"/>
      <c r="E1276" s="70"/>
      <c r="F1276" s="70" t="s">
        <v>2565</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outlineLevel="3" x14ac:dyDescent="0.25">
      <c r="A1277" s="45"/>
      <c r="B1277" s="54"/>
      <c r="C1277" s="47"/>
      <c r="D1277" s="73"/>
      <c r="E1277" s="70"/>
      <c r="F1277" s="70" t="s">
        <v>2566</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outlineLevel="3" x14ac:dyDescent="0.25">
      <c r="A1278" s="45"/>
      <c r="B1278" s="54"/>
      <c r="C1278" s="47"/>
      <c r="D1278" s="73"/>
      <c r="E1278" s="70"/>
      <c r="F1278" s="70" t="s">
        <v>2567</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outlineLevel="3" x14ac:dyDescent="0.25">
      <c r="A1279" s="45"/>
      <c r="B1279" s="54"/>
      <c r="C1279" s="47">
        <f t="shared" si="266"/>
        <v>4</v>
      </c>
      <c r="D1279" s="73"/>
      <c r="E1279" s="70"/>
      <c r="F1279" s="70" t="s">
        <v>2143</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outlineLevel="3" x14ac:dyDescent="0.25">
      <c r="A1280" s="45"/>
      <c r="B1280" s="54"/>
      <c r="C1280" s="47">
        <f t="shared" si="266"/>
        <v>4</v>
      </c>
      <c r="D1280" s="73"/>
      <c r="E1280" s="70"/>
      <c r="F1280" s="70" t="s">
        <v>2144</v>
      </c>
      <c r="G1280" s="73"/>
      <c r="H1280" s="76" t="s">
        <v>676</v>
      </c>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3" x14ac:dyDescent="0.25">
      <c r="A1281" s="45"/>
      <c r="B1281" s="54"/>
      <c r="C1281" s="47">
        <f t="shared" si="266"/>
        <v>4</v>
      </c>
      <c r="D1281" s="73"/>
      <c r="E1281" s="70"/>
      <c r="F1281" s="70" t="s">
        <v>2145</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outlineLevel="3" x14ac:dyDescent="0.25">
      <c r="A1282" s="45"/>
      <c r="B1282" s="54"/>
      <c r="C1282" s="47">
        <f t="shared" si="266"/>
        <v>4</v>
      </c>
      <c r="D1282" s="73"/>
      <c r="E1282" s="70"/>
      <c r="F1282" s="70" t="s">
        <v>2146</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outlineLevel="3" x14ac:dyDescent="0.25">
      <c r="A1283" s="45"/>
      <c r="B1283" s="54"/>
      <c r="C1283" s="47">
        <f t="shared" si="266"/>
        <v>4</v>
      </c>
      <c r="D1283" s="73"/>
      <c r="E1283" s="70"/>
      <c r="F1283" s="70" t="s">
        <v>2147</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3" x14ac:dyDescent="0.25">
      <c r="A1284" s="45"/>
      <c r="B1284" s="54"/>
      <c r="C1284" s="47">
        <f t="shared" si="266"/>
        <v>4</v>
      </c>
      <c r="D1284" s="73"/>
      <c r="E1284" s="70"/>
      <c r="F1284" s="70" t="s">
        <v>2148</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outlineLevel="3" x14ac:dyDescent="0.25">
      <c r="A1285" s="45"/>
      <c r="B1285" s="54"/>
      <c r="C1285" s="47"/>
      <c r="D1285" s="73"/>
      <c r="E1285" s="70"/>
      <c r="F1285" s="70" t="s">
        <v>2568</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outlineLevel="3" x14ac:dyDescent="0.25">
      <c r="A1286" s="45"/>
      <c r="B1286" s="54"/>
      <c r="C1286" s="47"/>
      <c r="D1286" s="73"/>
      <c r="E1286" s="70"/>
      <c r="F1286" s="70" t="s">
        <v>2569</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outlineLevel="3" x14ac:dyDescent="0.25">
      <c r="A1287" s="45"/>
      <c r="B1287" s="54"/>
      <c r="C1287" s="47"/>
      <c r="D1287" s="73"/>
      <c r="E1287" s="70"/>
      <c r="F1287" s="70" t="s">
        <v>2570</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outlineLevel="3" x14ac:dyDescent="0.25">
      <c r="A1288" s="45"/>
      <c r="B1288" s="54"/>
      <c r="C1288" s="47">
        <f t="shared" si="266"/>
        <v>4</v>
      </c>
      <c r="D1288" s="73"/>
      <c r="E1288" s="70"/>
      <c r="F1288" s="70" t="s">
        <v>2149</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2" x14ac:dyDescent="0.25">
      <c r="A1289" s="45"/>
      <c r="B1289" s="54"/>
      <c r="C1289" s="47">
        <f t="shared" ref="C1289:C1297" si="267">INT($C$29)+2</f>
        <v>3</v>
      </c>
      <c r="D1289" s="73"/>
      <c r="E1289" s="70"/>
      <c r="F1289" s="70" t="s">
        <v>2150</v>
      </c>
      <c r="G1289" s="73"/>
      <c r="H1289" s="76" t="s">
        <v>2151</v>
      </c>
      <c r="I1289" s="76"/>
      <c r="J1289" s="76"/>
      <c r="K1289" s="76"/>
      <c r="L1289" s="76"/>
      <c r="M1289" s="76"/>
      <c r="N1289" s="76"/>
      <c r="O1289" s="76"/>
      <c r="P1289" s="76"/>
      <c r="Q1289" s="76"/>
      <c r="R1289" s="76"/>
      <c r="S1289" s="76"/>
      <c r="T1289" s="76"/>
      <c r="U1289" s="97">
        <v>0.57699999999999996</v>
      </c>
      <c r="V1289" s="97">
        <v>0.57699999999999996</v>
      </c>
      <c r="W1289" s="97">
        <v>0.57699999999999996</v>
      </c>
      <c r="X1289" s="263">
        <f t="shared" ref="X1289:AB1290" si="268">W1289</f>
        <v>0.57699999999999996</v>
      </c>
      <c r="Y1289" s="263">
        <f t="shared" si="268"/>
        <v>0.57699999999999996</v>
      </c>
      <c r="Z1289" s="263">
        <f t="shared" si="268"/>
        <v>0.57699999999999996</v>
      </c>
      <c r="AA1289" s="263">
        <f t="shared" si="268"/>
        <v>0.57699999999999996</v>
      </c>
      <c r="AB1289" s="263">
        <f t="shared" si="268"/>
        <v>0.57699999999999996</v>
      </c>
      <c r="AC1289" s="76"/>
      <c r="AD1289" s="97" t="s">
        <v>2152</v>
      </c>
      <c r="AE1289" s="76"/>
      <c r="AF1289" s="97">
        <v>1</v>
      </c>
      <c r="AG1289" s="97">
        <v>1</v>
      </c>
      <c r="AH1289" s="73"/>
      <c r="AI1289" s="57"/>
      <c r="AJ1289" s="45"/>
      <c r="AK1289" s="45"/>
      <c r="AL1289" s="45"/>
    </row>
    <row r="1290" spans="1:38" outlineLevel="2" x14ac:dyDescent="0.25">
      <c r="A1290" s="45"/>
      <c r="B1290" s="54"/>
      <c r="C1290" s="47">
        <f t="shared" si="267"/>
        <v>3</v>
      </c>
      <c r="D1290" s="73"/>
      <c r="E1290" s="70"/>
      <c r="F1290" s="70" t="s">
        <v>2153</v>
      </c>
      <c r="G1290" s="73"/>
      <c r="H1290" s="76" t="s">
        <v>2154</v>
      </c>
      <c r="I1290" s="76"/>
      <c r="J1290" s="76"/>
      <c r="K1290" s="76"/>
      <c r="L1290" s="76"/>
      <c r="M1290" s="76"/>
      <c r="N1290" s="76"/>
      <c r="O1290" s="76"/>
      <c r="P1290" s="76"/>
      <c r="Q1290" s="76"/>
      <c r="R1290" s="76"/>
      <c r="S1290" s="76"/>
      <c r="T1290" s="76"/>
      <c r="U1290" s="97">
        <v>-1.2E-2</v>
      </c>
      <c r="V1290" s="97">
        <v>-1.2E-2</v>
      </c>
      <c r="W1290" s="97">
        <v>-1.2E-2</v>
      </c>
      <c r="X1290" s="263">
        <f t="shared" si="268"/>
        <v>-1.2E-2</v>
      </c>
      <c r="Y1290" s="263">
        <f t="shared" si="268"/>
        <v>-1.2E-2</v>
      </c>
      <c r="Z1290" s="263">
        <f t="shared" si="268"/>
        <v>-1.2E-2</v>
      </c>
      <c r="AA1290" s="263">
        <f t="shared" si="268"/>
        <v>-1.2E-2</v>
      </c>
      <c r="AB1290" s="263">
        <f t="shared" si="268"/>
        <v>-1.2E-2</v>
      </c>
      <c r="AC1290" s="76"/>
      <c r="AD1290" s="76"/>
      <c r="AE1290" s="76"/>
      <c r="AF1290" s="97">
        <v>1</v>
      </c>
      <c r="AG1290" s="97">
        <v>1</v>
      </c>
      <c r="AH1290" s="73"/>
      <c r="AI1290" s="57"/>
      <c r="AJ1290" s="45"/>
      <c r="AK1290" s="45"/>
      <c r="AL1290" s="45"/>
    </row>
    <row r="1291" spans="1:38" outlineLevel="3" x14ac:dyDescent="0.25">
      <c r="A1291" s="45"/>
      <c r="B1291" s="54"/>
      <c r="C1291" s="47">
        <f t="shared" si="267"/>
        <v>3</v>
      </c>
      <c r="D1291" s="73"/>
      <c r="E1291" s="70"/>
      <c r="F1291" s="70" t="s">
        <v>2155</v>
      </c>
      <c r="G1291" s="73"/>
      <c r="H1291" s="76" t="s">
        <v>2156</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outlineLevel="3" x14ac:dyDescent="0.25">
      <c r="A1292" s="45"/>
      <c r="B1292" s="54"/>
      <c r="C1292" s="47">
        <f t="shared" ref="C1292" si="269">INT($C$29)+3</f>
        <v>4</v>
      </c>
      <c r="D1292" s="73"/>
      <c r="E1292" s="70"/>
      <c r="F1292" s="70" t="s">
        <v>2157</v>
      </c>
      <c r="G1292" s="73"/>
      <c r="H1292" s="393" t="s">
        <v>2584</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outlineLevel="3" x14ac:dyDescent="0.25">
      <c r="A1293" s="45"/>
      <c r="B1293" s="54"/>
      <c r="C1293" s="47">
        <f t="shared" si="267"/>
        <v>3</v>
      </c>
      <c r="D1293" s="73"/>
      <c r="E1293" s="70"/>
      <c r="F1293" s="70" t="s">
        <v>2159</v>
      </c>
      <c r="G1293" s="73"/>
      <c r="H1293" s="76" t="s">
        <v>2158</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outlineLevel="3" x14ac:dyDescent="0.25">
      <c r="A1294" s="45"/>
      <c r="B1294" s="54"/>
      <c r="C1294" s="47">
        <f t="shared" si="267"/>
        <v>3</v>
      </c>
      <c r="D1294" s="73"/>
      <c r="E1294" s="70"/>
      <c r="F1294" s="70" t="s">
        <v>2589</v>
      </c>
      <c r="G1294" s="73"/>
      <c r="H1294" s="76" t="s">
        <v>2160</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outlineLevel="3" x14ac:dyDescent="0.25">
      <c r="A1295" s="45"/>
      <c r="B1295" s="54"/>
      <c r="C1295" s="47">
        <f t="shared" ref="C1295:C1296" si="270">INT($C$29)+3</f>
        <v>4</v>
      </c>
      <c r="D1295" s="73"/>
      <c r="E1295" s="70"/>
      <c r="F1295" s="70" t="s">
        <v>2587</v>
      </c>
      <c r="G1295" s="73"/>
      <c r="H1295" s="393" t="s">
        <v>2585</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outlineLevel="3" x14ac:dyDescent="0.25">
      <c r="A1296" s="45"/>
      <c r="B1296" s="54"/>
      <c r="C1296" s="47">
        <f t="shared" si="270"/>
        <v>4</v>
      </c>
      <c r="D1296" s="73"/>
      <c r="E1296" s="70"/>
      <c r="F1296" s="70" t="s">
        <v>2588</v>
      </c>
      <c r="G1296" s="73"/>
      <c r="H1296" s="393" t="s">
        <v>2586</v>
      </c>
      <c r="I1296" s="76"/>
      <c r="J1296" s="76"/>
      <c r="K1296" s="76"/>
      <c r="L1296" s="76"/>
      <c r="M1296" s="76"/>
      <c r="N1296" s="76"/>
      <c r="O1296" s="76"/>
      <c r="P1296" s="76"/>
      <c r="Q1296" s="76"/>
      <c r="R1296" s="76"/>
      <c r="S1296" s="76"/>
      <c r="T1296" s="76"/>
      <c r="U1296" s="76">
        <v>0</v>
      </c>
      <c r="V1296" s="76">
        <v>0</v>
      </c>
      <c r="W1296" s="76">
        <v>0</v>
      </c>
      <c r="X1296" s="76">
        <v>0</v>
      </c>
      <c r="Y1296" s="76">
        <v>0</v>
      </c>
      <c r="Z1296" s="76">
        <v>0</v>
      </c>
      <c r="AA1296" s="76">
        <v>0</v>
      </c>
      <c r="AB1296" s="76">
        <v>0</v>
      </c>
      <c r="AC1296" s="76"/>
      <c r="AD1296" s="76"/>
      <c r="AE1296" s="76"/>
      <c r="AF1296" s="76">
        <v>1</v>
      </c>
      <c r="AG1296" s="76">
        <v>1</v>
      </c>
      <c r="AH1296" s="73"/>
      <c r="AI1296" s="57"/>
      <c r="AJ1296" s="45"/>
      <c r="AK1296" s="45"/>
      <c r="AL1296" s="45"/>
    </row>
    <row r="1297" spans="1:38" outlineLevel="2" x14ac:dyDescent="0.25">
      <c r="A1297" s="45"/>
      <c r="B1297" s="54"/>
      <c r="C1297" s="47">
        <f t="shared" si="267"/>
        <v>3</v>
      </c>
      <c r="D1297" s="73"/>
      <c r="E1297" s="70"/>
      <c r="F1297" s="70" t="s">
        <v>2161</v>
      </c>
      <c r="G1297" s="73"/>
      <c r="H1297" s="76" t="s">
        <v>2162</v>
      </c>
      <c r="I1297" s="76"/>
      <c r="J1297" s="76"/>
      <c r="K1297" s="76"/>
      <c r="L1297" s="76"/>
      <c r="M1297" s="76"/>
      <c r="N1297" s="76"/>
      <c r="O1297" s="76"/>
      <c r="P1297" s="76"/>
      <c r="Q1297" s="76"/>
      <c r="R1297" s="76"/>
      <c r="S1297" s="76"/>
      <c r="T1297" s="76"/>
      <c r="U1297" s="97">
        <v>-4.07</v>
      </c>
      <c r="V1297" s="97">
        <v>-4.07</v>
      </c>
      <c r="W1297" s="97">
        <v>-4.07</v>
      </c>
      <c r="X1297" s="263">
        <f>W1297</f>
        <v>-4.07</v>
      </c>
      <c r="Y1297" s="263">
        <f>X1297</f>
        <v>-4.07</v>
      </c>
      <c r="Z1297" s="263">
        <f>Y1297</f>
        <v>-4.07</v>
      </c>
      <c r="AA1297" s="263">
        <f>Z1297</f>
        <v>-4.07</v>
      </c>
      <c r="AB1297" s="263">
        <f>AA1297</f>
        <v>-4.07</v>
      </c>
      <c r="AC1297" s="76"/>
      <c r="AD1297" s="76"/>
      <c r="AE1297" s="76"/>
      <c r="AF1297" s="97">
        <v>1</v>
      </c>
      <c r="AG1297" s="97">
        <v>1</v>
      </c>
      <c r="AH1297" s="73"/>
      <c r="AI1297" s="57"/>
      <c r="AJ1297" s="45"/>
      <c r="AK1297" s="45"/>
      <c r="AL1297" s="45"/>
    </row>
    <row r="1298" spans="1:38" outlineLevel="3" x14ac:dyDescent="0.25">
      <c r="A1298" s="45"/>
      <c r="B1298" s="54"/>
      <c r="C1298" s="47">
        <f t="shared" si="266"/>
        <v>4</v>
      </c>
      <c r="D1298" s="73"/>
      <c r="E1298" s="70"/>
      <c r="F1298" s="70" t="s">
        <v>2163</v>
      </c>
      <c r="G1298" s="73"/>
      <c r="H1298" s="76" t="s">
        <v>676</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outlineLevel="3" x14ac:dyDescent="0.25">
      <c r="A1299" s="45"/>
      <c r="B1299" s="54"/>
      <c r="C1299" s="47">
        <f t="shared" si="266"/>
        <v>4</v>
      </c>
      <c r="D1299" s="73"/>
      <c r="E1299" s="70"/>
      <c r="F1299" s="70" t="s">
        <v>2164</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outlineLevel="3" x14ac:dyDescent="0.25">
      <c r="A1300" s="45"/>
      <c r="B1300" s="54"/>
      <c r="C1300" s="47">
        <f t="shared" si="266"/>
        <v>4</v>
      </c>
      <c r="D1300" s="73"/>
      <c r="E1300" s="70"/>
      <c r="F1300" s="70" t="s">
        <v>2165</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outlineLevel="3" x14ac:dyDescent="0.25">
      <c r="A1301" s="45"/>
      <c r="B1301" s="54"/>
      <c r="C1301" s="47">
        <f t="shared" si="266"/>
        <v>4</v>
      </c>
      <c r="D1301" s="73"/>
      <c r="E1301" s="70"/>
      <c r="F1301" s="70" t="s">
        <v>2166</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outlineLevel="3" x14ac:dyDescent="0.25">
      <c r="A1302" s="45"/>
      <c r="B1302" s="54"/>
      <c r="C1302" s="47">
        <f t="shared" si="266"/>
        <v>4</v>
      </c>
      <c r="D1302" s="73"/>
      <c r="E1302" s="70"/>
      <c r="F1302" s="70" t="s">
        <v>2167</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outlineLevel="3" x14ac:dyDescent="0.25">
      <c r="A1303" s="45"/>
      <c r="B1303" s="54"/>
      <c r="C1303" s="47"/>
      <c r="D1303" s="73"/>
      <c r="E1303" s="70"/>
      <c r="F1303" s="70" t="s">
        <v>2571</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outlineLevel="3" x14ac:dyDescent="0.25">
      <c r="A1304" s="45"/>
      <c r="B1304" s="54"/>
      <c r="C1304" s="47"/>
      <c r="D1304" s="73"/>
      <c r="E1304" s="70"/>
      <c r="F1304" s="70" t="s">
        <v>2572</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outlineLevel="3" x14ac:dyDescent="0.25">
      <c r="A1305" s="45"/>
      <c r="B1305" s="54"/>
      <c r="C1305" s="47"/>
      <c r="D1305" s="73"/>
      <c r="E1305" s="70"/>
      <c r="F1305" s="70" t="s">
        <v>2573</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outlineLevel="3" x14ac:dyDescent="0.25">
      <c r="A1306" s="45"/>
      <c r="B1306" s="54"/>
      <c r="C1306" s="47">
        <f t="shared" si="266"/>
        <v>4</v>
      </c>
      <c r="D1306" s="73"/>
      <c r="E1306" s="70"/>
      <c r="F1306" s="70" t="s">
        <v>2168</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outlineLevel="2" x14ac:dyDescent="0.25">
      <c r="A1307" s="45"/>
      <c r="B1307" s="54"/>
      <c r="C1307" s="47">
        <f>INT($C$29)+2</f>
        <v>3</v>
      </c>
      <c r="D1307" s="73"/>
      <c r="E1307" s="70"/>
      <c r="F1307" s="70" t="s">
        <v>2169</v>
      </c>
      <c r="G1307" s="73"/>
      <c r="H1307" s="76" t="s">
        <v>2170</v>
      </c>
      <c r="I1307" s="76"/>
      <c r="J1307" s="76"/>
      <c r="K1307" s="76"/>
      <c r="L1307" s="76"/>
      <c r="M1307" s="76"/>
      <c r="N1307" s="76"/>
      <c r="O1307" s="76"/>
      <c r="P1307" s="76"/>
      <c r="Q1307" s="76"/>
      <c r="R1307" s="76"/>
      <c r="S1307" s="76"/>
      <c r="T1307" s="76"/>
      <c r="U1307" s="97">
        <v>-8.4959000000000007</v>
      </c>
      <c r="V1307" s="271">
        <f t="shared" ref="V1307:AB1308" si="271">U1307</f>
        <v>-8.4959000000000007</v>
      </c>
      <c r="W1307" s="271">
        <f t="shared" si="271"/>
        <v>-8.4959000000000007</v>
      </c>
      <c r="X1307" s="271">
        <f t="shared" si="271"/>
        <v>-8.4959000000000007</v>
      </c>
      <c r="Y1307" s="271">
        <f t="shared" si="271"/>
        <v>-8.4959000000000007</v>
      </c>
      <c r="Z1307" s="271">
        <f t="shared" si="271"/>
        <v>-8.4959000000000007</v>
      </c>
      <c r="AA1307" s="271">
        <f t="shared" si="271"/>
        <v>-8.4959000000000007</v>
      </c>
      <c r="AB1307" s="271">
        <f t="shared" si="271"/>
        <v>-8.4959000000000007</v>
      </c>
      <c r="AC1307" s="76"/>
      <c r="AD1307" s="97"/>
      <c r="AE1307" s="76"/>
      <c r="AF1307" s="97">
        <v>1</v>
      </c>
      <c r="AG1307" s="97">
        <v>1</v>
      </c>
      <c r="AH1307" s="73"/>
      <c r="AI1307" s="57"/>
      <c r="AJ1307" s="45"/>
      <c r="AK1307" s="45"/>
      <c r="AL1307" s="45"/>
    </row>
    <row r="1308" spans="1:38" outlineLevel="2" x14ac:dyDescent="0.25">
      <c r="A1308" s="45"/>
      <c r="B1308" s="54"/>
      <c r="C1308" s="47">
        <f>INT($C$29)+2</f>
        <v>3</v>
      </c>
      <c r="D1308" s="73"/>
      <c r="E1308" s="70"/>
      <c r="F1308" s="70" t="s">
        <v>2171</v>
      </c>
      <c r="G1308" s="73"/>
      <c r="H1308" s="76" t="s">
        <v>2596</v>
      </c>
      <c r="I1308" s="76"/>
      <c r="J1308" s="76"/>
      <c r="K1308" s="76"/>
      <c r="L1308" s="76"/>
      <c r="M1308" s="76"/>
      <c r="N1308" s="76"/>
      <c r="O1308" s="76"/>
      <c r="P1308" s="76"/>
      <c r="Q1308" s="76"/>
      <c r="R1308" s="76"/>
      <c r="S1308" s="76"/>
      <c r="T1308" s="76"/>
      <c r="U1308" s="97">
        <v>1.38185</v>
      </c>
      <c r="V1308" s="271">
        <f t="shared" si="271"/>
        <v>1.38185</v>
      </c>
      <c r="W1308" s="271">
        <f t="shared" si="271"/>
        <v>1.38185</v>
      </c>
      <c r="X1308" s="271">
        <f t="shared" si="271"/>
        <v>1.38185</v>
      </c>
      <c r="Y1308" s="271">
        <f t="shared" si="271"/>
        <v>1.38185</v>
      </c>
      <c r="Z1308" s="271">
        <f t="shared" si="271"/>
        <v>1.38185</v>
      </c>
      <c r="AA1308" s="271">
        <f t="shared" si="271"/>
        <v>1.38185</v>
      </c>
      <c r="AB1308" s="271">
        <f t="shared" si="271"/>
        <v>1.38185</v>
      </c>
      <c r="AC1308" s="76"/>
      <c r="AD1308" s="76"/>
      <c r="AE1308" s="76"/>
      <c r="AF1308" s="97">
        <v>1</v>
      </c>
      <c r="AG1308" s="97">
        <v>1</v>
      </c>
      <c r="AH1308" s="73"/>
      <c r="AI1308" s="57"/>
      <c r="AJ1308" s="45"/>
      <c r="AK1308" s="45"/>
      <c r="AL1308" s="45"/>
    </row>
    <row r="1309" spans="1:38" outlineLevel="3" x14ac:dyDescent="0.25">
      <c r="A1309" s="45"/>
      <c r="B1309" s="54"/>
      <c r="C1309" s="47">
        <f t="shared" ref="C1309:C1314" si="272">INT($C$29)+3</f>
        <v>4</v>
      </c>
      <c r="D1309" s="73"/>
      <c r="E1309" s="70"/>
      <c r="F1309" s="70" t="s">
        <v>2172</v>
      </c>
      <c r="G1309" s="73"/>
      <c r="H1309" s="393" t="s">
        <v>2610</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outlineLevel="3" x14ac:dyDescent="0.25">
      <c r="A1310" s="45"/>
      <c r="B1310" s="54"/>
      <c r="C1310" s="47">
        <f t="shared" si="272"/>
        <v>4</v>
      </c>
      <c r="D1310" s="73"/>
      <c r="E1310" s="70"/>
      <c r="F1310" s="70" t="s">
        <v>2173</v>
      </c>
      <c r="G1310" s="73"/>
      <c r="H1310" s="393" t="s">
        <v>2611</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outlineLevel="3" x14ac:dyDescent="0.25">
      <c r="A1311" s="45"/>
      <c r="B1311" s="54"/>
      <c r="C1311" s="47">
        <f t="shared" si="272"/>
        <v>4</v>
      </c>
      <c r="D1311" s="73"/>
      <c r="E1311" s="70"/>
      <c r="F1311" s="70" t="s">
        <v>2174</v>
      </c>
      <c r="G1311" s="73"/>
      <c r="H1311" s="393" t="s">
        <v>2612</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outlineLevel="3" x14ac:dyDescent="0.25">
      <c r="A1312" s="45"/>
      <c r="B1312" s="54"/>
      <c r="C1312" s="47">
        <f t="shared" si="272"/>
        <v>4</v>
      </c>
      <c r="D1312" s="73"/>
      <c r="E1312" s="70"/>
      <c r="F1312" s="70" t="s">
        <v>2505</v>
      </c>
      <c r="G1312" s="73"/>
      <c r="H1312" s="393" t="s">
        <v>2613</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outlineLevel="3" x14ac:dyDescent="0.25">
      <c r="A1313" s="45"/>
      <c r="B1313" s="54"/>
      <c r="C1313" s="47">
        <f t="shared" si="272"/>
        <v>4</v>
      </c>
      <c r="D1313" s="73"/>
      <c r="E1313" s="70"/>
      <c r="F1313" s="70" t="s">
        <v>2506</v>
      </c>
      <c r="G1313" s="73"/>
      <c r="H1313" s="393" t="s">
        <v>2614</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outlineLevel="3" x14ac:dyDescent="0.25">
      <c r="A1314" s="45"/>
      <c r="B1314" s="54"/>
      <c r="C1314" s="47">
        <f t="shared" si="272"/>
        <v>4</v>
      </c>
      <c r="D1314" s="73"/>
      <c r="E1314" s="70"/>
      <c r="F1314" s="70" t="s">
        <v>2507</v>
      </c>
      <c r="G1314" s="73"/>
      <c r="H1314" s="393" t="s">
        <v>2615</v>
      </c>
      <c r="I1314" s="76"/>
      <c r="J1314" s="76"/>
      <c r="K1314" s="76"/>
      <c r="L1314" s="76"/>
      <c r="M1314" s="76"/>
      <c r="N1314" s="76"/>
      <c r="O1314" s="76"/>
      <c r="P1314" s="76"/>
      <c r="Q1314" s="76"/>
      <c r="R1314" s="76"/>
      <c r="S1314" s="76"/>
      <c r="T1314" s="76"/>
      <c r="U1314" s="76">
        <v>0</v>
      </c>
      <c r="V1314" s="76">
        <v>0</v>
      </c>
      <c r="W1314" s="76">
        <v>0</v>
      </c>
      <c r="X1314" s="76">
        <v>0</v>
      </c>
      <c r="Y1314" s="76">
        <v>0</v>
      </c>
      <c r="Z1314" s="76">
        <v>0</v>
      </c>
      <c r="AA1314" s="76">
        <v>0</v>
      </c>
      <c r="AB1314" s="76">
        <v>0</v>
      </c>
      <c r="AC1314" s="76"/>
      <c r="AD1314" s="76"/>
      <c r="AE1314" s="76"/>
      <c r="AF1314" s="76">
        <v>1</v>
      </c>
      <c r="AG1314" s="76">
        <v>1</v>
      </c>
      <c r="AH1314" s="73"/>
      <c r="AI1314" s="57"/>
      <c r="AJ1314" s="45"/>
      <c r="AK1314" s="45"/>
      <c r="AL1314" s="45"/>
    </row>
    <row r="1315" spans="1:38" outlineLevel="2" x14ac:dyDescent="0.25">
      <c r="A1315" s="45"/>
      <c r="B1315" s="54"/>
      <c r="C1315" s="47">
        <f>INT($C$29)+2</f>
        <v>3</v>
      </c>
      <c r="D1315" s="73"/>
      <c r="E1315" s="70"/>
      <c r="F1315" s="70" t="s">
        <v>2175</v>
      </c>
      <c r="G1315" s="73"/>
      <c r="H1315" s="76" t="s">
        <v>2768</v>
      </c>
      <c r="I1315" s="76"/>
      <c r="J1315" s="76"/>
      <c r="K1315" s="76"/>
      <c r="L1315" s="76"/>
      <c r="M1315" s="76"/>
      <c r="N1315" s="76"/>
      <c r="O1315" s="76"/>
      <c r="P1315" s="76"/>
      <c r="Q1315" s="76"/>
      <c r="R1315" s="76"/>
      <c r="S1315" s="76"/>
      <c r="T1315" s="76"/>
      <c r="U1315" s="97">
        <v>7.50061</v>
      </c>
      <c r="V1315" s="271">
        <f>U1315</f>
        <v>7.50061</v>
      </c>
      <c r="W1315" s="271">
        <f t="shared" ref="W1315:AB1315" si="273">V1315</f>
        <v>7.50061</v>
      </c>
      <c r="X1315" s="271">
        <f t="shared" si="273"/>
        <v>7.50061</v>
      </c>
      <c r="Y1315" s="271">
        <f t="shared" si="273"/>
        <v>7.50061</v>
      </c>
      <c r="Z1315" s="271">
        <f t="shared" si="273"/>
        <v>7.50061</v>
      </c>
      <c r="AA1315" s="271">
        <f t="shared" si="273"/>
        <v>7.50061</v>
      </c>
      <c r="AB1315" s="271">
        <f t="shared" si="273"/>
        <v>7.50061</v>
      </c>
      <c r="AC1315" s="76"/>
      <c r="AD1315" s="76"/>
      <c r="AE1315" s="76"/>
      <c r="AF1315" s="97">
        <v>1</v>
      </c>
      <c r="AG1315" s="97">
        <v>1</v>
      </c>
      <c r="AH1315" s="73"/>
      <c r="AI1315" s="57"/>
      <c r="AJ1315" s="45"/>
      <c r="AK1315" s="45"/>
      <c r="AL1315" s="45"/>
    </row>
    <row r="1316" spans="1:38" outlineLevel="3" x14ac:dyDescent="0.25">
      <c r="A1316" s="45"/>
      <c r="B1316" s="54"/>
      <c r="C1316" s="47">
        <f t="shared" ref="C1316:C1317" si="274">INT($C$29)+2</f>
        <v>3</v>
      </c>
      <c r="D1316" s="73"/>
      <c r="E1316" s="70"/>
      <c r="F1316" s="70" t="s">
        <v>2508</v>
      </c>
      <c r="G1316" s="73"/>
      <c r="H1316" s="76" t="s">
        <v>676</v>
      </c>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outlineLevel="3" x14ac:dyDescent="0.25">
      <c r="A1317" s="45"/>
      <c r="B1317" s="54"/>
      <c r="C1317" s="47">
        <f t="shared" si="274"/>
        <v>3</v>
      </c>
      <c r="D1317" s="73"/>
      <c r="E1317" s="70"/>
      <c r="F1317" s="70" t="s">
        <v>2509</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outlineLevel="3" x14ac:dyDescent="0.25">
      <c r="A1318" s="45"/>
      <c r="B1318" s="54"/>
      <c r="C1318" s="47">
        <f t="shared" ref="C1318:C1323" si="275">INT($C$29)+3</f>
        <v>4</v>
      </c>
      <c r="D1318" s="73"/>
      <c r="E1318" s="70"/>
      <c r="F1318" s="70" t="s">
        <v>2510</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outlineLevel="3" x14ac:dyDescent="0.25">
      <c r="A1319" s="45"/>
      <c r="B1319" s="54"/>
      <c r="C1319" s="47">
        <f t="shared" si="275"/>
        <v>4</v>
      </c>
      <c r="D1319" s="73"/>
      <c r="E1319" s="70"/>
      <c r="F1319" s="70" t="s">
        <v>2511</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outlineLevel="3" x14ac:dyDescent="0.25">
      <c r="A1320" s="45"/>
      <c r="B1320" s="54"/>
      <c r="C1320" s="47">
        <f t="shared" si="275"/>
        <v>4</v>
      </c>
      <c r="D1320" s="73"/>
      <c r="E1320" s="70"/>
      <c r="F1320" s="70" t="s">
        <v>2512</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outlineLevel="3" x14ac:dyDescent="0.25">
      <c r="A1321" s="45"/>
      <c r="B1321" s="54"/>
      <c r="C1321" s="47">
        <f t="shared" si="275"/>
        <v>4</v>
      </c>
      <c r="D1321" s="73"/>
      <c r="E1321" s="70"/>
      <c r="F1321" s="70" t="s">
        <v>2513</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outlineLevel="3" x14ac:dyDescent="0.25">
      <c r="A1322" s="45"/>
      <c r="B1322" s="54"/>
      <c r="C1322" s="47">
        <f t="shared" si="275"/>
        <v>4</v>
      </c>
      <c r="D1322" s="73"/>
      <c r="E1322" s="70"/>
      <c r="F1322" s="70" t="s">
        <v>2514</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outlineLevel="3" x14ac:dyDescent="0.25">
      <c r="A1323" s="45"/>
      <c r="B1323" s="54"/>
      <c r="C1323" s="47">
        <f t="shared" si="275"/>
        <v>4</v>
      </c>
      <c r="D1323" s="73"/>
      <c r="E1323" s="70"/>
      <c r="F1323" s="70" t="s">
        <v>2515</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outlineLevel="3" x14ac:dyDescent="0.25">
      <c r="A1324" s="45"/>
      <c r="B1324" s="54"/>
      <c r="C1324" s="47">
        <f t="shared" ref="C1324:C1335" si="276">INT($C$29)+2</f>
        <v>3</v>
      </c>
      <c r="D1324" s="73"/>
      <c r="E1324" s="70"/>
      <c r="F1324" s="70" t="s">
        <v>2516</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outlineLevel="2" x14ac:dyDescent="0.25">
      <c r="A1325" s="45"/>
      <c r="B1325" s="54"/>
      <c r="C1325" s="47">
        <f t="shared" si="276"/>
        <v>3</v>
      </c>
      <c r="D1325" s="73"/>
      <c r="E1325" s="70"/>
      <c r="F1325" s="70" t="s">
        <v>2517</v>
      </c>
      <c r="G1325" s="73"/>
      <c r="H1325" s="76" t="s">
        <v>2583</v>
      </c>
      <c r="I1325" s="76"/>
      <c r="J1325" s="76"/>
      <c r="K1325" s="76"/>
      <c r="L1325" s="76"/>
      <c r="M1325" s="76"/>
      <c r="N1325" s="76"/>
      <c r="O1325" s="76"/>
      <c r="P1325" s="76"/>
      <c r="Q1325" s="76"/>
      <c r="R1325" s="76"/>
      <c r="S1325" s="76"/>
      <c r="T1325" s="76"/>
      <c r="U1325" s="97">
        <v>0.43659999999999999</v>
      </c>
      <c r="V1325" s="263">
        <f t="shared" ref="V1325:W1329" si="277">U1325</f>
        <v>0.43659999999999999</v>
      </c>
      <c r="W1325" s="263">
        <f t="shared" si="277"/>
        <v>0.43659999999999999</v>
      </c>
      <c r="X1325" s="263">
        <f t="shared" ref="X1325:X1329" si="278">Y1325</f>
        <v>0.54688000000000003</v>
      </c>
      <c r="Y1325" s="97">
        <v>0.54688000000000003</v>
      </c>
      <c r="Z1325" s="263">
        <f t="shared" ref="Z1325:AB1325" si="279">Y1325</f>
        <v>0.54688000000000003</v>
      </c>
      <c r="AA1325" s="263">
        <f t="shared" si="279"/>
        <v>0.54688000000000003</v>
      </c>
      <c r="AB1325" s="263">
        <f t="shared" si="279"/>
        <v>0.54688000000000003</v>
      </c>
      <c r="AC1325" s="76"/>
      <c r="AD1325" s="97" t="s">
        <v>2695</v>
      </c>
      <c r="AE1325" s="76"/>
      <c r="AF1325" s="97">
        <v>1</v>
      </c>
      <c r="AG1325" s="97">
        <v>1</v>
      </c>
      <c r="AH1325" s="73"/>
      <c r="AI1325" s="57"/>
      <c r="AJ1325" s="45"/>
      <c r="AK1325" s="45"/>
      <c r="AL1325" s="45"/>
    </row>
    <row r="1326" spans="1:38" outlineLevel="2" x14ac:dyDescent="0.25">
      <c r="A1326" s="45"/>
      <c r="B1326" s="54"/>
      <c r="C1326" s="47">
        <f t="shared" si="276"/>
        <v>3</v>
      </c>
      <c r="D1326" s="73"/>
      <c r="E1326" s="70"/>
      <c r="F1326" s="70" t="s">
        <v>2518</v>
      </c>
      <c r="G1326" s="73"/>
      <c r="H1326" s="76" t="s">
        <v>2597</v>
      </c>
      <c r="I1326" s="76"/>
      <c r="J1326" s="76"/>
      <c r="K1326" s="76"/>
      <c r="L1326" s="76"/>
      <c r="M1326" s="76"/>
      <c r="N1326" s="76"/>
      <c r="O1326" s="76"/>
      <c r="P1326" s="76"/>
      <c r="Q1326" s="76"/>
      <c r="R1326" s="76"/>
      <c r="S1326" s="76"/>
      <c r="T1326" s="76"/>
      <c r="U1326" s="97">
        <v>-3.7200000000000002E-3</v>
      </c>
      <c r="V1326" s="263">
        <f t="shared" si="277"/>
        <v>-3.7200000000000002E-3</v>
      </c>
      <c r="W1326" s="263">
        <f t="shared" si="277"/>
        <v>-3.7200000000000002E-3</v>
      </c>
      <c r="X1326" s="263">
        <f t="shared" si="278"/>
        <v>-5.4739999999999997E-3</v>
      </c>
      <c r="Y1326" s="97">
        <v>-5.4739999999999997E-3</v>
      </c>
      <c r="Z1326" s="263">
        <f t="shared" ref="Z1326:AB1326" si="280">Y1326</f>
        <v>-5.4739999999999997E-3</v>
      </c>
      <c r="AA1326" s="263">
        <f t="shared" si="280"/>
        <v>-5.4739999999999997E-3</v>
      </c>
      <c r="AB1326" s="263">
        <f t="shared" si="280"/>
        <v>-5.4739999999999997E-3</v>
      </c>
      <c r="AC1326" s="76"/>
      <c r="AD1326" s="76"/>
      <c r="AE1326" s="76"/>
      <c r="AF1326" s="97">
        <v>1</v>
      </c>
      <c r="AG1326" s="97">
        <v>1</v>
      </c>
      <c r="AH1326" s="73"/>
      <c r="AI1326" s="57"/>
      <c r="AJ1326" s="45"/>
      <c r="AK1326" s="45"/>
      <c r="AL1326" s="45"/>
    </row>
    <row r="1327" spans="1:38" outlineLevel="2" x14ac:dyDescent="0.25">
      <c r="A1327" s="45"/>
      <c r="B1327" s="54"/>
      <c r="C1327" s="47">
        <f t="shared" ref="C1327:C1332" si="281">INT($C$29)+3</f>
        <v>4</v>
      </c>
      <c r="D1327" s="73"/>
      <c r="E1327" s="70"/>
      <c r="F1327" s="70" t="s">
        <v>2519</v>
      </c>
      <c r="G1327" s="73"/>
      <c r="H1327" s="394" t="s">
        <v>2598</v>
      </c>
      <c r="I1327" s="76"/>
      <c r="J1327" s="76"/>
      <c r="K1327" s="76"/>
      <c r="L1327" s="76"/>
      <c r="M1327" s="76"/>
      <c r="N1327" s="76"/>
      <c r="O1327" s="76"/>
      <c r="P1327" s="76"/>
      <c r="Q1327" s="76"/>
      <c r="R1327" s="76"/>
      <c r="S1327" s="76"/>
      <c r="T1327" s="76"/>
      <c r="U1327" s="97">
        <v>5.1499999999999997E-2</v>
      </c>
      <c r="V1327" s="263">
        <f t="shared" si="277"/>
        <v>5.1499999999999997E-2</v>
      </c>
      <c r="W1327" s="263">
        <f t="shared" si="277"/>
        <v>5.1499999999999997E-2</v>
      </c>
      <c r="X1327" s="263">
        <f t="shared" si="278"/>
        <v>2.75E-2</v>
      </c>
      <c r="Y1327" s="97">
        <v>2.75E-2</v>
      </c>
      <c r="Z1327" s="263">
        <f t="shared" ref="Z1327:AB1327" si="282">Y1327</f>
        <v>2.75E-2</v>
      </c>
      <c r="AA1327" s="263">
        <f t="shared" si="282"/>
        <v>2.75E-2</v>
      </c>
      <c r="AB1327" s="263">
        <f t="shared" si="282"/>
        <v>2.75E-2</v>
      </c>
      <c r="AC1327" s="76"/>
      <c r="AD1327" s="76"/>
      <c r="AE1327" s="76"/>
      <c r="AF1327" s="97">
        <v>1</v>
      </c>
      <c r="AG1327" s="97">
        <v>1</v>
      </c>
      <c r="AH1327" s="73"/>
      <c r="AI1327" s="57"/>
      <c r="AJ1327" s="45"/>
      <c r="AK1327" s="45"/>
      <c r="AL1327" s="45"/>
    </row>
    <row r="1328" spans="1:38" outlineLevel="2" x14ac:dyDescent="0.25">
      <c r="A1328" s="45"/>
      <c r="B1328" s="54"/>
      <c r="C1328" s="47">
        <f t="shared" si="281"/>
        <v>4</v>
      </c>
      <c r="D1328" s="73"/>
      <c r="E1328" s="70"/>
      <c r="F1328" s="70" t="s">
        <v>2520</v>
      </c>
      <c r="G1328" s="73"/>
      <c r="H1328" s="394" t="s">
        <v>2691</v>
      </c>
      <c r="I1328" s="76"/>
      <c r="J1328" s="76"/>
      <c r="K1328" s="76"/>
      <c r="L1328" s="76"/>
      <c r="M1328" s="76"/>
      <c r="N1328" s="76"/>
      <c r="O1328" s="76"/>
      <c r="P1328" s="76"/>
      <c r="Q1328" s="76"/>
      <c r="R1328" s="76"/>
      <c r="S1328" s="76"/>
      <c r="T1328" s="76"/>
      <c r="U1328" s="97">
        <f>-U1327/(2*9.5*30.4)</f>
        <v>-8.916204986149583E-5</v>
      </c>
      <c r="V1328" s="263">
        <f t="shared" si="277"/>
        <v>-8.916204986149583E-5</v>
      </c>
      <c r="W1328" s="263">
        <f t="shared" si="277"/>
        <v>-8.916204986149583E-5</v>
      </c>
      <c r="X1328" s="263">
        <f t="shared" si="278"/>
        <v>-4.7610803324099718E-5</v>
      </c>
      <c r="Y1328" s="97">
        <f>-Y1327/(2*9.5*30.4)</f>
        <v>-4.7610803324099718E-5</v>
      </c>
      <c r="Z1328" s="263">
        <f t="shared" ref="Z1328" si="283">Y1328</f>
        <v>-4.7610803324099718E-5</v>
      </c>
      <c r="AA1328" s="263">
        <f t="shared" ref="AA1328" si="284">Z1328</f>
        <v>-4.7610803324099718E-5</v>
      </c>
      <c r="AB1328" s="263">
        <f t="shared" ref="AB1328" si="285">AA1328</f>
        <v>-4.7610803324099718E-5</v>
      </c>
      <c r="AC1328" s="76"/>
      <c r="AD1328" s="76"/>
      <c r="AE1328" s="76"/>
      <c r="AF1328" s="76">
        <v>1</v>
      </c>
      <c r="AG1328" s="76">
        <v>1</v>
      </c>
      <c r="AH1328" s="73"/>
      <c r="AI1328" s="57"/>
      <c r="AJ1328" s="45"/>
      <c r="AK1328" s="45"/>
      <c r="AL1328" s="45"/>
    </row>
    <row r="1329" spans="1:38" outlineLevel="2" x14ac:dyDescent="0.25">
      <c r="A1329" s="45"/>
      <c r="B1329" s="54"/>
      <c r="C1329" s="47">
        <f t="shared" si="281"/>
        <v>4</v>
      </c>
      <c r="D1329" s="73"/>
      <c r="E1329" s="70"/>
      <c r="F1329" s="70" t="s">
        <v>2521</v>
      </c>
      <c r="G1329" s="73"/>
      <c r="H1329" s="394" t="s">
        <v>2599</v>
      </c>
      <c r="I1329" s="76"/>
      <c r="J1329" s="76"/>
      <c r="K1329" s="76"/>
      <c r="L1329" s="76"/>
      <c r="M1329" s="76"/>
      <c r="N1329" s="76"/>
      <c r="O1329" s="76"/>
      <c r="P1329" s="76"/>
      <c r="Q1329" s="76"/>
      <c r="R1329" s="76"/>
      <c r="S1329" s="76"/>
      <c r="T1329" s="76"/>
      <c r="U1329" s="97">
        <v>4.0000000000000001E-3</v>
      </c>
      <c r="V1329" s="263">
        <f t="shared" si="277"/>
        <v>4.0000000000000001E-3</v>
      </c>
      <c r="W1329" s="263">
        <f t="shared" si="277"/>
        <v>4.0000000000000001E-3</v>
      </c>
      <c r="X1329" s="263">
        <f t="shared" si="278"/>
        <v>4.0000000000000001E-3</v>
      </c>
      <c r="Y1329" s="97">
        <v>4.0000000000000001E-3</v>
      </c>
      <c r="Z1329" s="263">
        <f t="shared" ref="Z1329:AB1329" si="286">Y1329</f>
        <v>4.0000000000000001E-3</v>
      </c>
      <c r="AA1329" s="263">
        <f t="shared" si="286"/>
        <v>4.0000000000000001E-3</v>
      </c>
      <c r="AB1329" s="263">
        <f t="shared" si="286"/>
        <v>4.0000000000000001E-3</v>
      </c>
      <c r="AC1329" s="76"/>
      <c r="AD1329" s="76"/>
      <c r="AE1329" s="76"/>
      <c r="AF1329" s="97">
        <v>1</v>
      </c>
      <c r="AG1329" s="97">
        <v>1</v>
      </c>
      <c r="AH1329" s="73"/>
      <c r="AI1329" s="57"/>
      <c r="AJ1329" s="45"/>
      <c r="AK1329" s="45"/>
      <c r="AL1329" s="45"/>
    </row>
    <row r="1330" spans="1:38" outlineLevel="3" x14ac:dyDescent="0.25">
      <c r="A1330" s="45"/>
      <c r="B1330" s="54"/>
      <c r="C1330" s="47">
        <f t="shared" si="281"/>
        <v>4</v>
      </c>
      <c r="D1330" s="73"/>
      <c r="E1330" s="70"/>
      <c r="F1330" s="70" t="s">
        <v>2522</v>
      </c>
      <c r="G1330" s="73"/>
      <c r="H1330" s="393" t="s">
        <v>2692</v>
      </c>
      <c r="I1330" s="76"/>
      <c r="J1330" s="76"/>
      <c r="K1330" s="76"/>
      <c r="L1330" s="76"/>
      <c r="M1330" s="76"/>
      <c r="N1330" s="76"/>
      <c r="O1330" s="76"/>
      <c r="P1330" s="76"/>
      <c r="Q1330" s="76"/>
      <c r="R1330" s="76"/>
      <c r="S1330" s="76"/>
      <c r="T1330" s="76"/>
      <c r="U1330" s="76">
        <v>0</v>
      </c>
      <c r="V1330" s="76">
        <v>0</v>
      </c>
      <c r="W1330" s="76">
        <v>0</v>
      </c>
      <c r="X1330" s="76">
        <v>0</v>
      </c>
      <c r="Y1330" s="76">
        <v>0</v>
      </c>
      <c r="Z1330" s="76">
        <v>0</v>
      </c>
      <c r="AA1330" s="76">
        <v>0</v>
      </c>
      <c r="AB1330" s="76">
        <v>0</v>
      </c>
      <c r="AC1330" s="76"/>
      <c r="AD1330" s="76"/>
      <c r="AE1330" s="76"/>
      <c r="AF1330" s="76">
        <v>1</v>
      </c>
      <c r="AG1330" s="76">
        <v>1</v>
      </c>
      <c r="AH1330" s="73"/>
      <c r="AI1330" s="57"/>
      <c r="AJ1330" s="45"/>
      <c r="AK1330" s="45"/>
      <c r="AL1330" s="45"/>
    </row>
    <row r="1331" spans="1:38" outlineLevel="2" x14ac:dyDescent="0.25">
      <c r="A1331" s="45"/>
      <c r="B1331" s="54"/>
      <c r="C1331" s="47">
        <f t="shared" si="281"/>
        <v>4</v>
      </c>
      <c r="D1331" s="73"/>
      <c r="E1331" s="70"/>
      <c r="F1331" s="70" t="s">
        <v>2523</v>
      </c>
      <c r="G1331" s="73"/>
      <c r="H1331" s="394" t="s">
        <v>2600</v>
      </c>
      <c r="I1331" s="76"/>
      <c r="J1331" s="76"/>
      <c r="K1331" s="76"/>
      <c r="L1331" s="76"/>
      <c r="M1331" s="76"/>
      <c r="N1331" s="76"/>
      <c r="O1331" s="76"/>
      <c r="P1331" s="76"/>
      <c r="Q1331" s="76"/>
      <c r="R1331" s="76"/>
      <c r="S1331" s="76"/>
      <c r="T1331" s="76"/>
      <c r="U1331" s="97">
        <v>2.75E-2</v>
      </c>
      <c r="V1331" s="263">
        <f t="shared" ref="V1331:W1331" si="287">U1331</f>
        <v>2.75E-2</v>
      </c>
      <c r="W1331" s="263">
        <f t="shared" si="287"/>
        <v>2.75E-2</v>
      </c>
      <c r="X1331" s="263">
        <f t="shared" ref="X1331" si="288">Y1331</f>
        <v>2.5499999999999998E-2</v>
      </c>
      <c r="Y1331" s="97">
        <v>2.5499999999999998E-2</v>
      </c>
      <c r="Z1331" s="263">
        <f t="shared" ref="Z1331:AB1331" si="289">Y1331</f>
        <v>2.5499999999999998E-2</v>
      </c>
      <c r="AA1331" s="263">
        <f t="shared" si="289"/>
        <v>2.5499999999999998E-2</v>
      </c>
      <c r="AB1331" s="263">
        <f t="shared" si="289"/>
        <v>2.5499999999999998E-2</v>
      </c>
      <c r="AC1331" s="76"/>
      <c r="AD1331" s="76"/>
      <c r="AE1331" s="76"/>
      <c r="AF1331" s="97">
        <v>1</v>
      </c>
      <c r="AG1331" s="97">
        <v>1</v>
      </c>
      <c r="AH1331" s="73"/>
      <c r="AI1331" s="57"/>
      <c r="AJ1331" s="45"/>
      <c r="AK1331" s="45"/>
      <c r="AL1331" s="45"/>
    </row>
    <row r="1332" spans="1:38" outlineLevel="3" x14ac:dyDescent="0.25">
      <c r="A1332" s="45"/>
      <c r="B1332" s="54"/>
      <c r="C1332" s="47">
        <f t="shared" si="281"/>
        <v>4</v>
      </c>
      <c r="D1332" s="73"/>
      <c r="E1332" s="70"/>
      <c r="F1332" s="70" t="s">
        <v>2524</v>
      </c>
      <c r="G1332" s="73"/>
      <c r="H1332" s="393" t="s">
        <v>2693</v>
      </c>
      <c r="I1332" s="76"/>
      <c r="J1332" s="76"/>
      <c r="K1332" s="76"/>
      <c r="L1332" s="76"/>
      <c r="M1332" s="76"/>
      <c r="N1332" s="76"/>
      <c r="O1332" s="76"/>
      <c r="P1332" s="76"/>
      <c r="Q1332" s="76"/>
      <c r="R1332" s="76"/>
      <c r="S1332" s="76"/>
      <c r="T1332" s="76"/>
      <c r="U1332" s="76">
        <v>0</v>
      </c>
      <c r="V1332" s="76">
        <v>0</v>
      </c>
      <c r="W1332" s="76">
        <v>0</v>
      </c>
      <c r="X1332" s="76">
        <v>0</v>
      </c>
      <c r="Y1332" s="76">
        <v>0</v>
      </c>
      <c r="Z1332" s="76">
        <v>0</v>
      </c>
      <c r="AA1332" s="76">
        <v>0</v>
      </c>
      <c r="AB1332" s="76">
        <v>0</v>
      </c>
      <c r="AC1332" s="76"/>
      <c r="AD1332" s="76"/>
      <c r="AE1332" s="76"/>
      <c r="AF1332" s="76">
        <v>1</v>
      </c>
      <c r="AG1332" s="76">
        <v>1</v>
      </c>
      <c r="AH1332" s="73"/>
      <c r="AI1332" s="57"/>
      <c r="AJ1332" s="45"/>
      <c r="AK1332" s="45"/>
      <c r="AL1332" s="45"/>
    </row>
    <row r="1333" spans="1:38" outlineLevel="2" x14ac:dyDescent="0.25">
      <c r="A1333" s="45"/>
      <c r="B1333" s="54"/>
      <c r="C1333" s="47">
        <f t="shared" ref="C1333" si="290">INT($C$29)+2</f>
        <v>3</v>
      </c>
      <c r="D1333" s="73"/>
      <c r="E1333" s="70"/>
      <c r="F1333" s="70" t="s">
        <v>2525</v>
      </c>
      <c r="G1333" s="73"/>
      <c r="H1333" s="76" t="s">
        <v>2601</v>
      </c>
      <c r="I1333" s="76"/>
      <c r="J1333" s="76"/>
      <c r="K1333" s="76"/>
      <c r="L1333" s="76"/>
      <c r="M1333" s="76"/>
      <c r="N1333" s="76"/>
      <c r="O1333" s="76"/>
      <c r="P1333" s="76"/>
      <c r="Q1333" s="76"/>
      <c r="R1333" s="76"/>
      <c r="S1333" s="76"/>
      <c r="T1333" s="76"/>
      <c r="U1333" s="97">
        <f>19.4829</f>
        <v>19.482900000000001</v>
      </c>
      <c r="V1333" s="263">
        <f t="shared" ref="V1333:W1336" si="291">U1333</f>
        <v>19.482900000000001</v>
      </c>
      <c r="W1333" s="263">
        <f t="shared" si="291"/>
        <v>19.482900000000001</v>
      </c>
      <c r="X1333" s="263">
        <f t="shared" ref="X1333:X1336" si="292">Y1333</f>
        <v>16.702999999999999</v>
      </c>
      <c r="Y1333" s="97">
        <v>16.702999999999999</v>
      </c>
      <c r="Z1333" s="263">
        <f t="shared" ref="Z1333:AB1333" si="293">Y1333</f>
        <v>16.702999999999999</v>
      </c>
      <c r="AA1333" s="263">
        <f t="shared" si="293"/>
        <v>16.702999999999999</v>
      </c>
      <c r="AB1333" s="263">
        <f t="shared" si="293"/>
        <v>16.702999999999999</v>
      </c>
      <c r="AC1333" s="76"/>
      <c r="AD1333" s="76"/>
      <c r="AE1333" s="76"/>
      <c r="AF1333" s="97">
        <v>1</v>
      </c>
      <c r="AG1333" s="97">
        <v>1</v>
      </c>
      <c r="AH1333" s="73"/>
      <c r="AI1333" s="57"/>
      <c r="AJ1333" s="45"/>
      <c r="AK1333" s="45"/>
      <c r="AL1333" s="45"/>
    </row>
    <row r="1334" spans="1:38" outlineLevel="2" x14ac:dyDescent="0.25">
      <c r="A1334" s="45"/>
      <c r="B1334" s="54"/>
      <c r="C1334" s="47">
        <f t="shared" si="276"/>
        <v>3</v>
      </c>
      <c r="D1334" s="73"/>
      <c r="E1334" s="70"/>
      <c r="F1334" s="70" t="s">
        <v>2574</v>
      </c>
      <c r="G1334" s="73"/>
      <c r="H1334" s="76" t="s">
        <v>2646</v>
      </c>
      <c r="I1334" s="76"/>
      <c r="J1334" s="76"/>
      <c r="K1334" s="76"/>
      <c r="L1334" s="76"/>
      <c r="M1334" s="76"/>
      <c r="N1334" s="76"/>
      <c r="O1334" s="76"/>
      <c r="P1334" s="76"/>
      <c r="Q1334" s="76"/>
      <c r="R1334" s="76"/>
      <c r="S1334" s="76"/>
      <c r="T1334" s="76"/>
      <c r="U1334" s="97">
        <v>8.5999999999999993E-2</v>
      </c>
      <c r="V1334" s="97">
        <v>9.2499999999999999E-2</v>
      </c>
      <c r="W1334" s="263">
        <f t="shared" si="291"/>
        <v>9.2499999999999999E-2</v>
      </c>
      <c r="X1334" s="263">
        <f t="shared" si="292"/>
        <v>0.08</v>
      </c>
      <c r="Y1334" s="97">
        <v>0.08</v>
      </c>
      <c r="Z1334" s="263">
        <f t="shared" ref="Z1334:AB1334" si="294">Y1334</f>
        <v>0.08</v>
      </c>
      <c r="AA1334" s="263">
        <f t="shared" si="294"/>
        <v>0.08</v>
      </c>
      <c r="AB1334" s="263">
        <f t="shared" si="294"/>
        <v>0.08</v>
      </c>
      <c r="AC1334" s="76"/>
      <c r="AD1334" s="97" t="s">
        <v>2694</v>
      </c>
      <c r="AE1334" s="76"/>
      <c r="AF1334" s="97">
        <v>1</v>
      </c>
      <c r="AG1334" s="97">
        <v>1</v>
      </c>
      <c r="AH1334" s="73"/>
      <c r="AI1334" s="57"/>
      <c r="AJ1334" s="45"/>
      <c r="AK1334" s="45"/>
      <c r="AL1334" s="45"/>
    </row>
    <row r="1335" spans="1:38" outlineLevel="2" x14ac:dyDescent="0.25">
      <c r="A1335" s="45"/>
      <c r="B1335" s="54"/>
      <c r="C1335" s="47">
        <f t="shared" si="276"/>
        <v>3</v>
      </c>
      <c r="D1335" s="73"/>
      <c r="E1335" s="70"/>
      <c r="F1335" s="70" t="s">
        <v>2575</v>
      </c>
      <c r="G1335" s="73"/>
      <c r="H1335" s="76" t="s">
        <v>2602</v>
      </c>
      <c r="I1335" s="76"/>
      <c r="J1335" s="76"/>
      <c r="K1335" s="76"/>
      <c r="L1335" s="76"/>
      <c r="M1335" s="76"/>
      <c r="N1335" s="76"/>
      <c r="O1335" s="76"/>
      <c r="P1335" s="76"/>
      <c r="Q1335" s="76"/>
      <c r="R1335" s="76"/>
      <c r="S1335" s="76"/>
      <c r="T1335" s="76"/>
      <c r="U1335" s="97">
        <v>0</v>
      </c>
      <c r="V1335" s="97">
        <v>0</v>
      </c>
      <c r="W1335" s="263">
        <f t="shared" si="291"/>
        <v>0</v>
      </c>
      <c r="X1335" s="263">
        <f t="shared" si="292"/>
        <v>0</v>
      </c>
      <c r="Y1335" s="97">
        <v>0</v>
      </c>
      <c r="Z1335" s="263">
        <f t="shared" ref="Z1335:AB1335" si="295">Y1335</f>
        <v>0</v>
      </c>
      <c r="AA1335" s="263">
        <f t="shared" si="295"/>
        <v>0</v>
      </c>
      <c r="AB1335" s="263">
        <f t="shared" si="295"/>
        <v>0</v>
      </c>
      <c r="AC1335" s="76"/>
      <c r="AD1335" s="76"/>
      <c r="AE1335" s="76"/>
      <c r="AF1335" s="97">
        <v>1</v>
      </c>
      <c r="AG1335" s="97">
        <v>1</v>
      </c>
      <c r="AH1335" s="73"/>
      <c r="AI1335" s="57"/>
      <c r="AJ1335" s="45"/>
      <c r="AK1335" s="45"/>
      <c r="AL1335" s="45"/>
    </row>
    <row r="1336" spans="1:38" outlineLevel="3" collapsed="1" x14ac:dyDescent="0.25">
      <c r="A1336" s="45"/>
      <c r="B1336" s="54"/>
      <c r="C1336" s="47">
        <f t="shared" ref="C1336:C1341" si="296">INT($C$29)+3</f>
        <v>4</v>
      </c>
      <c r="D1336" s="73"/>
      <c r="E1336" s="70"/>
      <c r="F1336" s="70" t="s">
        <v>2576</v>
      </c>
      <c r="G1336" s="73"/>
      <c r="H1336" s="394" t="s">
        <v>2603</v>
      </c>
      <c r="I1336" s="76"/>
      <c r="J1336" s="76"/>
      <c r="K1336" s="76"/>
      <c r="L1336" s="76"/>
      <c r="M1336" s="76"/>
      <c r="N1336" s="76"/>
      <c r="O1336" s="76"/>
      <c r="P1336" s="76"/>
      <c r="Q1336" s="76"/>
      <c r="R1336" s="76"/>
      <c r="S1336" s="76"/>
      <c r="T1336" s="76"/>
      <c r="U1336" s="97">
        <v>0</v>
      </c>
      <c r="V1336" s="97">
        <v>0</v>
      </c>
      <c r="W1336" s="263">
        <f t="shared" si="291"/>
        <v>0</v>
      </c>
      <c r="X1336" s="263">
        <f t="shared" si="292"/>
        <v>0</v>
      </c>
      <c r="Y1336" s="97">
        <v>0</v>
      </c>
      <c r="Z1336" s="263">
        <f t="shared" ref="Z1336:AB1336" si="297">Y1336</f>
        <v>0</v>
      </c>
      <c r="AA1336" s="263">
        <f t="shared" si="297"/>
        <v>0</v>
      </c>
      <c r="AB1336" s="263">
        <f t="shared" si="297"/>
        <v>0</v>
      </c>
      <c r="AC1336" s="76"/>
      <c r="AD1336" s="76"/>
      <c r="AE1336" s="76"/>
      <c r="AF1336" s="97">
        <v>1</v>
      </c>
      <c r="AG1336" s="97">
        <v>1</v>
      </c>
      <c r="AH1336" s="73"/>
      <c r="AI1336" s="57"/>
      <c r="AJ1336" s="45"/>
      <c r="AK1336" s="45"/>
      <c r="AL1336" s="45"/>
    </row>
    <row r="1337" spans="1:38" outlineLevel="3" x14ac:dyDescent="0.25">
      <c r="A1337" s="45"/>
      <c r="B1337" s="54"/>
      <c r="C1337" s="47">
        <f t="shared" si="296"/>
        <v>4</v>
      </c>
      <c r="D1337" s="73"/>
      <c r="E1337" s="70"/>
      <c r="F1337" s="70" t="s">
        <v>2577</v>
      </c>
      <c r="G1337" s="73"/>
      <c r="H1337" s="393" t="s">
        <v>2604</v>
      </c>
      <c r="I1337" s="76"/>
      <c r="J1337" s="76"/>
      <c r="K1337" s="76"/>
      <c r="L1337" s="76"/>
      <c r="M1337" s="76"/>
      <c r="N1337" s="76"/>
      <c r="O1337" s="76"/>
      <c r="P1337" s="76"/>
      <c r="Q1337" s="76"/>
      <c r="R1337" s="76"/>
      <c r="S1337" s="76"/>
      <c r="T1337" s="76"/>
      <c r="U1337" s="76">
        <v>0</v>
      </c>
      <c r="V1337" s="76">
        <v>0</v>
      </c>
      <c r="W1337" s="76">
        <v>0</v>
      </c>
      <c r="X1337" s="76">
        <v>0</v>
      </c>
      <c r="Y1337" s="76">
        <v>0</v>
      </c>
      <c r="Z1337" s="76">
        <v>0</v>
      </c>
      <c r="AA1337" s="76">
        <v>0</v>
      </c>
      <c r="AB1337" s="76">
        <v>0</v>
      </c>
      <c r="AC1337" s="76"/>
      <c r="AD1337" s="76"/>
      <c r="AE1337" s="76"/>
      <c r="AF1337" s="76">
        <v>1</v>
      </c>
      <c r="AG1337" s="76">
        <v>1</v>
      </c>
      <c r="AH1337" s="73"/>
      <c r="AI1337" s="57"/>
      <c r="AJ1337" s="45"/>
      <c r="AK1337" s="45"/>
      <c r="AL1337" s="45"/>
    </row>
    <row r="1338" spans="1:38" outlineLevel="2" x14ac:dyDescent="0.25">
      <c r="A1338" s="45"/>
      <c r="B1338" s="54"/>
      <c r="C1338" s="47">
        <f t="shared" si="296"/>
        <v>4</v>
      </c>
      <c r="D1338" s="73"/>
      <c r="E1338" s="70"/>
      <c r="F1338" s="70" t="s">
        <v>2578</v>
      </c>
      <c r="G1338" s="73"/>
      <c r="H1338" s="394" t="s">
        <v>2605</v>
      </c>
      <c r="I1338" s="76"/>
      <c r="J1338" s="76"/>
      <c r="K1338" s="76"/>
      <c r="L1338" s="76"/>
      <c r="M1338" s="76"/>
      <c r="N1338" s="76"/>
      <c r="O1338" s="76"/>
      <c r="P1338" s="76"/>
      <c r="Q1338" s="76"/>
      <c r="R1338" s="76"/>
      <c r="S1338" s="76"/>
      <c r="T1338" s="76"/>
      <c r="U1338" s="97">
        <v>0</v>
      </c>
      <c r="V1338" s="97">
        <v>0</v>
      </c>
      <c r="W1338" s="263">
        <f t="shared" ref="W1338" si="298">V1338</f>
        <v>0</v>
      </c>
      <c r="X1338" s="263">
        <f t="shared" ref="X1338" si="299">Y1338</f>
        <v>0</v>
      </c>
      <c r="Y1338" s="97">
        <v>0</v>
      </c>
      <c r="Z1338" s="263">
        <f t="shared" ref="Z1338:AB1338" si="300">Y1338</f>
        <v>0</v>
      </c>
      <c r="AA1338" s="263">
        <f t="shared" si="300"/>
        <v>0</v>
      </c>
      <c r="AB1338" s="263">
        <f t="shared" si="300"/>
        <v>0</v>
      </c>
      <c r="AC1338" s="76"/>
      <c r="AD1338" s="76"/>
      <c r="AE1338" s="76"/>
      <c r="AF1338" s="97">
        <v>1</v>
      </c>
      <c r="AG1338" s="97">
        <v>1</v>
      </c>
      <c r="AH1338" s="73"/>
      <c r="AI1338" s="57"/>
      <c r="AJ1338" s="45"/>
      <c r="AK1338" s="45"/>
      <c r="AL1338" s="45"/>
    </row>
    <row r="1339" spans="1:38" outlineLevel="3" x14ac:dyDescent="0.25">
      <c r="A1339" s="45"/>
      <c r="B1339" s="54"/>
      <c r="C1339" s="47">
        <f t="shared" si="296"/>
        <v>4</v>
      </c>
      <c r="D1339" s="73"/>
      <c r="E1339" s="70"/>
      <c r="F1339" s="70" t="s">
        <v>2579</v>
      </c>
      <c r="G1339" s="73"/>
      <c r="H1339" s="393" t="s">
        <v>2606</v>
      </c>
      <c r="I1339" s="76"/>
      <c r="J1339" s="76"/>
      <c r="K1339" s="76"/>
      <c r="L1339" s="76"/>
      <c r="M1339" s="76"/>
      <c r="N1339" s="76"/>
      <c r="O1339" s="76"/>
      <c r="P1339" s="76"/>
      <c r="Q1339" s="76"/>
      <c r="R1339" s="76"/>
      <c r="S1339" s="76"/>
      <c r="T1339" s="76"/>
      <c r="U1339" s="76">
        <v>0</v>
      </c>
      <c r="V1339" s="76">
        <v>0</v>
      </c>
      <c r="W1339" s="76">
        <v>0</v>
      </c>
      <c r="X1339" s="76">
        <v>0</v>
      </c>
      <c r="Y1339" s="76">
        <v>0</v>
      </c>
      <c r="Z1339" s="76">
        <v>0</v>
      </c>
      <c r="AA1339" s="76">
        <v>0</v>
      </c>
      <c r="AB1339" s="76">
        <v>0</v>
      </c>
      <c r="AC1339" s="76"/>
      <c r="AD1339" s="76"/>
      <c r="AE1339" s="76"/>
      <c r="AF1339" s="76">
        <v>1</v>
      </c>
      <c r="AG1339" s="76">
        <v>1</v>
      </c>
      <c r="AH1339" s="73"/>
      <c r="AI1339" s="57"/>
      <c r="AJ1339" s="45"/>
      <c r="AK1339" s="45"/>
      <c r="AL1339" s="45"/>
    </row>
    <row r="1340" spans="1:38" outlineLevel="2" x14ac:dyDescent="0.25">
      <c r="A1340" s="45"/>
      <c r="B1340" s="54"/>
      <c r="C1340" s="47">
        <f t="shared" si="296"/>
        <v>4</v>
      </c>
      <c r="D1340" s="73"/>
      <c r="E1340" s="70"/>
      <c r="F1340" s="70" t="s">
        <v>2580</v>
      </c>
      <c r="G1340" s="73"/>
      <c r="H1340" s="394" t="s">
        <v>2607</v>
      </c>
      <c r="I1340" s="76"/>
      <c r="J1340" s="76"/>
      <c r="K1340" s="76"/>
      <c r="L1340" s="76"/>
      <c r="M1340" s="76"/>
      <c r="N1340" s="76"/>
      <c r="O1340" s="76"/>
      <c r="P1340" s="76"/>
      <c r="Q1340" s="76"/>
      <c r="R1340" s="76"/>
      <c r="S1340" s="76"/>
      <c r="T1340" s="76"/>
      <c r="U1340" s="97">
        <v>4.1000000000000002E-2</v>
      </c>
      <c r="V1340" s="97">
        <v>4.3999999999999997E-2</v>
      </c>
      <c r="W1340" s="263">
        <f t="shared" ref="W1340" si="301">V1340</f>
        <v>4.3999999999999997E-2</v>
      </c>
      <c r="X1340" s="263">
        <f t="shared" ref="X1340" si="302">Y1340</f>
        <v>4.7500000000000001E-2</v>
      </c>
      <c r="Y1340" s="97">
        <v>4.7500000000000001E-2</v>
      </c>
      <c r="Z1340" s="263">
        <f t="shared" ref="Z1340:AB1340" si="303">Y1340</f>
        <v>4.7500000000000001E-2</v>
      </c>
      <c r="AA1340" s="263">
        <f t="shared" si="303"/>
        <v>4.7500000000000001E-2</v>
      </c>
      <c r="AB1340" s="263">
        <f t="shared" si="303"/>
        <v>4.7500000000000001E-2</v>
      </c>
      <c r="AC1340" s="76"/>
      <c r="AD1340" s="76"/>
      <c r="AE1340" s="76"/>
      <c r="AF1340" s="97">
        <v>1</v>
      </c>
      <c r="AG1340" s="97">
        <v>1</v>
      </c>
      <c r="AH1340" s="73"/>
      <c r="AI1340" s="57"/>
      <c r="AJ1340" s="45"/>
      <c r="AK1340" s="45"/>
      <c r="AL1340" s="45"/>
    </row>
    <row r="1341" spans="1:38" outlineLevel="3" x14ac:dyDescent="0.25">
      <c r="A1341" s="45"/>
      <c r="B1341" s="54"/>
      <c r="C1341" s="47">
        <f t="shared" si="296"/>
        <v>4</v>
      </c>
      <c r="D1341" s="73"/>
      <c r="E1341" s="70"/>
      <c r="F1341" s="70" t="s">
        <v>2581</v>
      </c>
      <c r="G1341" s="73"/>
      <c r="H1341" s="393" t="s">
        <v>2608</v>
      </c>
      <c r="I1341" s="76"/>
      <c r="J1341" s="76"/>
      <c r="K1341" s="76"/>
      <c r="L1341" s="76"/>
      <c r="M1341" s="76"/>
      <c r="N1341" s="76"/>
      <c r="O1341" s="76"/>
      <c r="P1341" s="76"/>
      <c r="Q1341" s="76"/>
      <c r="R1341" s="76"/>
      <c r="S1341" s="76"/>
      <c r="T1341" s="76"/>
      <c r="U1341" s="76">
        <v>0</v>
      </c>
      <c r="V1341" s="76">
        <v>0</v>
      </c>
      <c r="W1341" s="76">
        <v>0</v>
      </c>
      <c r="X1341" s="76">
        <v>0</v>
      </c>
      <c r="Y1341" s="76">
        <v>0</v>
      </c>
      <c r="Z1341" s="76">
        <v>0</v>
      </c>
      <c r="AA1341" s="76">
        <v>0</v>
      </c>
      <c r="AB1341" s="76">
        <v>0</v>
      </c>
      <c r="AC1341" s="76"/>
      <c r="AD1341" s="76"/>
      <c r="AE1341" s="76"/>
      <c r="AF1341" s="76">
        <v>1</v>
      </c>
      <c r="AG1341" s="76">
        <v>1</v>
      </c>
      <c r="AH1341" s="73"/>
      <c r="AI1341" s="57"/>
      <c r="AJ1341" s="45"/>
      <c r="AK1341" s="45"/>
      <c r="AL1341" s="45"/>
    </row>
    <row r="1342" spans="1:38" outlineLevel="2" x14ac:dyDescent="0.25">
      <c r="A1342" s="45"/>
      <c r="B1342" s="54"/>
      <c r="C1342" s="47">
        <f t="shared" ref="C1342" si="304">INT($C$29)+2</f>
        <v>3</v>
      </c>
      <c r="D1342" s="73"/>
      <c r="E1342" s="70"/>
      <c r="F1342" s="70" t="s">
        <v>2582</v>
      </c>
      <c r="G1342" s="73"/>
      <c r="H1342" s="76" t="s">
        <v>2609</v>
      </c>
      <c r="I1342" s="76"/>
      <c r="J1342" s="76"/>
      <c r="K1342" s="76"/>
      <c r="L1342" s="76"/>
      <c r="M1342" s="76"/>
      <c r="N1342" s="76"/>
      <c r="O1342" s="76"/>
      <c r="P1342" s="76"/>
      <c r="Q1342" s="76"/>
      <c r="R1342" s="76"/>
      <c r="S1342" s="76"/>
      <c r="T1342" s="76"/>
      <c r="U1342" s="97">
        <v>1.56</v>
      </c>
      <c r="V1342" s="97">
        <v>0.92700000000000005</v>
      </c>
      <c r="W1342" s="263">
        <f t="shared" ref="W1342" si="305">V1342</f>
        <v>0.92700000000000005</v>
      </c>
      <c r="X1342" s="263">
        <f t="shared" ref="X1342" si="306">Y1342</f>
        <v>1.552</v>
      </c>
      <c r="Y1342" s="97">
        <v>1.552</v>
      </c>
      <c r="Z1342" s="263">
        <f t="shared" ref="Z1342:AB1342" si="307">Y1342</f>
        <v>1.552</v>
      </c>
      <c r="AA1342" s="263">
        <f t="shared" si="307"/>
        <v>1.552</v>
      </c>
      <c r="AB1342" s="263">
        <f t="shared" si="307"/>
        <v>1.552</v>
      </c>
      <c r="AC1342" s="76"/>
      <c r="AD1342" s="97" t="s">
        <v>2812</v>
      </c>
      <c r="AE1342" s="76"/>
      <c r="AF1342" s="97">
        <v>1</v>
      </c>
      <c r="AG1342" s="97">
        <v>1</v>
      </c>
      <c r="AH1342" s="73"/>
      <c r="AI1342" s="57"/>
      <c r="AJ1342" s="45"/>
      <c r="AK1342" s="45"/>
      <c r="AL1342" s="45"/>
    </row>
    <row r="1343" spans="1:38" outlineLevel="2" x14ac:dyDescent="0.2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outlineLevel="2" x14ac:dyDescent="0.25">
      <c r="A1344" s="45"/>
      <c r="B1344" s="54"/>
      <c r="C1344" s="47">
        <f>INT($C$29)+2</f>
        <v>3</v>
      </c>
      <c r="D1344" s="73"/>
      <c r="E1344" s="70"/>
      <c r="F1344" s="70"/>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3"/>
      <c r="AI1344" s="57"/>
      <c r="AJ1344" s="45"/>
      <c r="AK1344" s="45"/>
      <c r="AL1344" s="45"/>
    </row>
    <row r="1345" spans="1:38" ht="5.0999999999999996" customHeight="1" outlineLevel="3" x14ac:dyDescent="0.25">
      <c r="A1345" s="45"/>
      <c r="B1345" s="54"/>
      <c r="C1345" s="47">
        <f>INT($C$29)+3.005</f>
        <v>4.0049999999999999</v>
      </c>
      <c r="D1345" s="73"/>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t="s">
        <v>180</v>
      </c>
      <c r="AI1345" s="57"/>
      <c r="AJ1345" s="45"/>
      <c r="AK1345" s="45"/>
      <c r="AL1345" s="45"/>
    </row>
    <row r="1346" spans="1:38" ht="5.0999999999999996" customHeight="1" outlineLevel="2" x14ac:dyDescent="0.25">
      <c r="A1346" s="45"/>
      <c r="B1346" s="54"/>
      <c r="C1346" s="47">
        <f>INT($C$29)+2.005</f>
        <v>3.0049999999999999</v>
      </c>
      <c r="D1346" s="73" t="s">
        <v>176</v>
      </c>
      <c r="E1346" s="73"/>
      <c r="F1346" s="73"/>
      <c r="G1346" s="73"/>
      <c r="H1346" s="73"/>
      <c r="I1346" s="73"/>
      <c r="J1346" s="73"/>
      <c r="K1346" s="73"/>
      <c r="L1346" s="73"/>
      <c r="M1346" s="73"/>
      <c r="N1346" s="73"/>
      <c r="O1346" s="73"/>
      <c r="P1346" s="73"/>
      <c r="Q1346" s="73"/>
      <c r="R1346" s="73"/>
      <c r="S1346" s="73"/>
      <c r="T1346" s="73"/>
      <c r="U1346" s="73"/>
      <c r="V1346" s="73"/>
      <c r="W1346" s="73"/>
      <c r="X1346" s="73"/>
      <c r="Y1346" s="73"/>
      <c r="Z1346" s="73"/>
      <c r="AA1346" s="73"/>
      <c r="AB1346" s="73"/>
      <c r="AC1346" s="73"/>
      <c r="AD1346" s="73"/>
      <c r="AE1346" s="73"/>
      <c r="AF1346" s="73"/>
      <c r="AG1346" s="73"/>
      <c r="AH1346" s="73"/>
      <c r="AI1346" s="57"/>
      <c r="AJ1346" s="45"/>
      <c r="AK1346" s="45"/>
      <c r="AL1346" s="45"/>
    </row>
    <row r="1347" spans="1:38" outlineLevel="2" x14ac:dyDescent="0.2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outlineLevel="2" x14ac:dyDescent="0.25">
      <c r="A1348" s="45"/>
      <c r="B1348" s="54"/>
      <c r="C1348" s="47">
        <f>INT($C$29)+2</f>
        <v>3</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outlineLevel="3" x14ac:dyDescent="0.2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outlineLevel="3" x14ac:dyDescent="0.2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outlineLevel="3" x14ac:dyDescent="0.25">
      <c r="A1351" s="45"/>
      <c r="B1351" s="54"/>
      <c r="C1351" s="47">
        <f>INT($C$29)+3</f>
        <v>4</v>
      </c>
      <c r="D1351" s="73"/>
      <c r="E1351" s="70"/>
      <c r="F1351" s="70"/>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c r="AG1351" s="76"/>
      <c r="AH1351" s="73"/>
      <c r="AI1351" s="57"/>
      <c r="AJ1351" s="45"/>
      <c r="AK1351" s="45"/>
      <c r="AL1351" s="45"/>
    </row>
    <row r="1352" spans="1:38" ht="5.0999999999999996" customHeight="1" outlineLevel="3" x14ac:dyDescent="0.25">
      <c r="A1352" s="45"/>
      <c r="B1352" s="54"/>
      <c r="C1352" s="47">
        <f>INT($C$29)+3.005</f>
        <v>4.0049999999999999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t="s">
        <v>180</v>
      </c>
      <c r="AI1352" s="57"/>
      <c r="AJ1352" s="45"/>
      <c r="AK1352" s="45"/>
      <c r="AL1352" s="45"/>
    </row>
    <row r="1353" spans="1:38" ht="5.0999999999999996" customHeight="1" outlineLevel="2" x14ac:dyDescent="0.25">
      <c r="A1353" s="45"/>
      <c r="B1353" s="54"/>
      <c r="C1353" s="47">
        <f>INT($C$29)+2.005</f>
        <v>3.0049999999999999</v>
      </c>
      <c r="D1353" s="73"/>
      <c r="E1353" s="73"/>
      <c r="F1353" s="73"/>
      <c r="G1353" s="73"/>
      <c r="H1353" s="73"/>
      <c r="I1353" s="73"/>
      <c r="J1353" s="73"/>
      <c r="K1353" s="73"/>
      <c r="L1353" s="73"/>
      <c r="M1353" s="73"/>
      <c r="N1353" s="73"/>
      <c r="O1353" s="73"/>
      <c r="P1353" s="73"/>
      <c r="Q1353" s="73"/>
      <c r="R1353" s="73"/>
      <c r="S1353" s="73"/>
      <c r="T1353" s="73"/>
      <c r="U1353" s="73"/>
      <c r="V1353" s="73"/>
      <c r="W1353" s="73"/>
      <c r="X1353" s="73"/>
      <c r="Y1353" s="73"/>
      <c r="Z1353" s="73"/>
      <c r="AA1353" s="73"/>
      <c r="AB1353" s="73"/>
      <c r="AC1353" s="76"/>
      <c r="AD1353" s="73"/>
      <c r="AE1353" s="73"/>
      <c r="AF1353" s="73"/>
      <c r="AG1353" s="73"/>
      <c r="AH1353" s="73"/>
      <c r="AI1353" s="57"/>
      <c r="AJ1353" s="45"/>
      <c r="AK1353" s="45"/>
      <c r="AL1353" s="45"/>
    </row>
    <row r="1354" spans="1:38" ht="5.0999999999999996" customHeight="1" outlineLevel="1" x14ac:dyDescent="0.25">
      <c r="A1354" s="45"/>
      <c r="B1354" s="81"/>
      <c r="C1354" s="82">
        <f>INT($C$29)+1.005</f>
        <v>2.0049999999999999</v>
      </c>
      <c r="D1354" s="83"/>
      <c r="E1354" s="83"/>
      <c r="F1354" s="83"/>
      <c r="G1354" s="83"/>
      <c r="H1354" s="83"/>
      <c r="I1354" s="83"/>
      <c r="J1354" s="83"/>
      <c r="K1354" s="83"/>
      <c r="L1354" s="83"/>
      <c r="M1354" s="83"/>
      <c r="N1354" s="83"/>
      <c r="O1354" s="83"/>
      <c r="P1354" s="83"/>
      <c r="Q1354" s="83"/>
      <c r="R1354" s="83"/>
      <c r="S1354" s="83"/>
      <c r="T1354" s="83"/>
      <c r="U1354" s="83"/>
      <c r="V1354" s="83"/>
      <c r="W1354" s="83"/>
      <c r="X1354" s="83"/>
      <c r="Y1354" s="83"/>
      <c r="Z1354" s="83"/>
      <c r="AA1354" s="83"/>
      <c r="AB1354" s="83"/>
      <c r="AC1354" s="83"/>
      <c r="AD1354" s="83"/>
      <c r="AE1354" s="83"/>
      <c r="AF1354" s="83"/>
      <c r="AG1354" s="83"/>
      <c r="AH1354" s="83"/>
      <c r="AI1354" s="84" t="s">
        <v>189</v>
      </c>
      <c r="AJ1354" s="45"/>
      <c r="AK1354" s="45"/>
      <c r="AL1354" s="45"/>
    </row>
    <row r="1355" spans="1:38" ht="5.0999999999999996" customHeight="1" x14ac:dyDescent="0.25">
      <c r="A1355" s="45"/>
      <c r="B1355" s="85"/>
      <c r="C1355" s="86">
        <f>INT($C$29)+0.005</f>
        <v>1.0049999999999999</v>
      </c>
      <c r="D1355" s="85"/>
      <c r="E1355" s="85"/>
      <c r="F1355" s="85"/>
      <c r="G1355" s="85"/>
      <c r="H1355" s="85"/>
      <c r="I1355" s="85"/>
      <c r="J1355" s="85"/>
      <c r="K1355" s="85"/>
      <c r="L1355" s="85"/>
      <c r="M1355" s="85"/>
      <c r="N1355" s="85"/>
      <c r="O1355" s="85"/>
      <c r="P1355" s="85"/>
      <c r="Q1355" s="85"/>
      <c r="R1355" s="85"/>
      <c r="S1355" s="85"/>
      <c r="T1355" s="85"/>
      <c r="U1355" s="85"/>
      <c r="V1355" s="85"/>
      <c r="W1355" s="85"/>
      <c r="X1355" s="85"/>
      <c r="Y1355" s="85"/>
      <c r="Z1355" s="85"/>
      <c r="AA1355" s="85"/>
      <c r="AB1355" s="85"/>
      <c r="AC1355" s="85"/>
      <c r="AD1355" s="85"/>
      <c r="AE1355" s="85"/>
      <c r="AF1355" s="85"/>
      <c r="AG1355" s="85"/>
      <c r="AH1355" s="85"/>
      <c r="AI1355" s="85"/>
      <c r="AJ1355" s="45"/>
      <c r="AK1355" s="45"/>
      <c r="AL1355" s="45"/>
    </row>
    <row r="1356" spans="1:38" outlineLevel="2" x14ac:dyDescent="0.25">
      <c r="A1356" s="45"/>
      <c r="B1356" s="45"/>
      <c r="C1356" s="47">
        <f>INT($C$29)+2</f>
        <v>3</v>
      </c>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2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2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2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2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2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25">
      <c r="A1362" s="45"/>
      <c r="B1362" s="45"/>
      <c r="C1362" s="46"/>
      <c r="D1362" s="45"/>
      <c r="E1362" s="45"/>
      <c r="F1362" s="45"/>
      <c r="G1362" s="45"/>
      <c r="H1362" s="45"/>
      <c r="I1362" s="45"/>
      <c r="J1362" s="45"/>
      <c r="K1362" s="45"/>
      <c r="L1362" s="45"/>
      <c r="M1362" s="45"/>
      <c r="N1362" s="45"/>
      <c r="O1362" s="45"/>
      <c r="P1362" s="45"/>
      <c r="Q1362" s="45"/>
      <c r="R1362" s="45"/>
      <c r="S1362" s="45"/>
      <c r="T1362" s="45"/>
      <c r="U1362" s="45"/>
      <c r="V1362" s="45"/>
      <c r="W1362" s="45"/>
      <c r="X1362" s="45"/>
      <c r="Y1362" s="45"/>
      <c r="Z1362" s="45"/>
      <c r="AA1362" s="45"/>
      <c r="AB1362" s="45"/>
      <c r="AC1362" s="45"/>
      <c r="AD1362" s="45"/>
      <c r="AE1362" s="45"/>
      <c r="AF1362" s="45"/>
      <c r="AG1362" s="45"/>
      <c r="AH1362" s="45"/>
      <c r="AI1362" s="45"/>
      <c r="AJ1362" s="45"/>
      <c r="AK1362" s="45"/>
      <c r="AL1362" s="45"/>
    </row>
    <row r="1363" spans="1:38" x14ac:dyDescent="0.25">
      <c r="C1363" s="241" t="s">
        <v>482</v>
      </c>
    </row>
  </sheetData>
  <autoFilter ref="E36:AH1356"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3">
        <v>44653.716487384299</v>
      </c>
      <c r="J11" s="486" t="s">
        <v>2472</v>
      </c>
      <c r="K11" s="482"/>
      <c r="L11" s="482"/>
      <c r="M11" s="482"/>
      <c r="N11" s="482"/>
      <c r="O11" s="482"/>
      <c r="P11" s="482"/>
      <c r="Q11" s="482"/>
      <c r="R11" s="482"/>
      <c r="S11" s="482"/>
      <c r="T11" s="482"/>
      <c r="U11" s="482"/>
      <c r="V11" s="482"/>
      <c r="W11" s="482"/>
      <c r="X11" s="482"/>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7">
        <v>44664.379814814798</v>
      </c>
      <c r="J12" s="483" t="s">
        <v>2483</v>
      </c>
      <c r="K12" s="484"/>
      <c r="L12" s="484"/>
      <c r="M12" s="484"/>
      <c r="N12" s="484"/>
      <c r="O12" s="484"/>
      <c r="P12" s="484"/>
      <c r="Q12" s="484"/>
      <c r="R12" s="484"/>
      <c r="S12" s="484"/>
      <c r="T12" s="484"/>
      <c r="U12" s="484"/>
      <c r="V12" s="484"/>
      <c r="W12" s="484"/>
      <c r="X12" s="485"/>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2176</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2344</v>
      </c>
      <c r="L35" s="72"/>
      <c r="M35" s="72"/>
      <c r="N35" s="72"/>
      <c r="O35" s="72"/>
      <c r="P35" s="72"/>
      <c r="Q35" s="72"/>
      <c r="R35" s="72" t="s">
        <v>2177</v>
      </c>
      <c r="S35" s="247" t="s">
        <v>2474</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2178</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2179</v>
      </c>
      <c r="I41" s="76" t="s">
        <v>2180</v>
      </c>
      <c r="J41" s="76"/>
      <c r="K41" s="97">
        <f>30/1000</f>
        <v>0.03</v>
      </c>
      <c r="L41" s="76"/>
      <c r="M41" s="76"/>
      <c r="N41" s="76"/>
      <c r="O41" s="76"/>
      <c r="P41" s="76"/>
      <c r="Q41" s="76"/>
      <c r="R41" s="97" t="s">
        <v>2457</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2458</v>
      </c>
      <c r="I42" s="76" t="s">
        <v>2459</v>
      </c>
      <c r="J42" s="76"/>
      <c r="K42" s="97">
        <v>200</v>
      </c>
      <c r="L42" s="76"/>
      <c r="M42" s="76"/>
      <c r="N42" s="76"/>
      <c r="O42" s="76"/>
      <c r="P42" s="76"/>
      <c r="Q42" s="76"/>
      <c r="R42" s="97" t="s">
        <v>2482</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2181</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1806</v>
      </c>
      <c r="G47" s="73"/>
      <c r="H47" s="318" t="s">
        <v>2182</v>
      </c>
      <c r="I47" s="110">
        <v>2</v>
      </c>
      <c r="J47" s="319" t="s">
        <v>1129</v>
      </c>
      <c r="K47" s="110">
        <v>3</v>
      </c>
      <c r="L47" s="110">
        <v>10</v>
      </c>
      <c r="M47" s="162"/>
      <c r="N47" s="162"/>
      <c r="O47" s="162"/>
      <c r="P47" s="162"/>
      <c r="Q47" s="162"/>
      <c r="R47" s="160" t="s">
        <v>2183</v>
      </c>
      <c r="S47" s="162"/>
      <c r="T47" s="162"/>
      <c r="U47" s="162"/>
      <c r="V47" s="162"/>
      <c r="W47" s="162"/>
      <c r="X47" s="162"/>
      <c r="Y47" s="162"/>
      <c r="Z47" s="73"/>
      <c r="AA47" s="57"/>
      <c r="AB47" s="45"/>
      <c r="AC47" s="45"/>
      <c r="AD47" s="45"/>
    </row>
    <row r="48" spans="1:30" outlineLevel="2" x14ac:dyDescent="0.25">
      <c r="A48" s="45"/>
      <c r="B48" s="54"/>
      <c r="C48" s="87">
        <f>INT($C$29)+2</f>
        <v>3</v>
      </c>
      <c r="D48" s="73"/>
      <c r="E48" s="70" t="s">
        <v>2184</v>
      </c>
      <c r="F48" s="70" t="s">
        <v>2185</v>
      </c>
      <c r="G48" s="73"/>
      <c r="H48" s="320" t="s">
        <v>2460</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2186</v>
      </c>
      <c r="G49" s="73"/>
      <c r="H49" s="76" t="s">
        <v>2340</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2187</v>
      </c>
      <c r="G50" s="73"/>
      <c r="H50" s="76" t="s">
        <v>2188</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2189</v>
      </c>
      <c r="G51" s="73"/>
      <c r="H51" s="76" t="s">
        <v>2341</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2190</v>
      </c>
      <c r="G52" s="73"/>
      <c r="H52" s="76" t="s">
        <v>2191</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2192</v>
      </c>
      <c r="G53" s="73"/>
      <c r="H53" s="76" t="s">
        <v>2342</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2190</v>
      </c>
      <c r="G54" s="73"/>
      <c r="H54" s="76" t="s">
        <v>2382</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2192</v>
      </c>
      <c r="G55" s="73"/>
      <c r="H55" s="76" t="s">
        <v>2343</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2190</v>
      </c>
      <c r="G56" s="73"/>
      <c r="H56" s="76" t="s">
        <v>2382</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2192</v>
      </c>
      <c r="G57" s="73"/>
      <c r="H57" s="226" t="s">
        <v>2343</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2193</v>
      </c>
      <c r="G58" s="73"/>
      <c r="H58" s="320" t="s">
        <v>2461</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2194</v>
      </c>
      <c r="G59" s="73"/>
      <c r="H59" s="76" t="s">
        <v>2340</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2195</v>
      </c>
      <c r="G60" s="73"/>
      <c r="H60" s="76" t="s">
        <v>2188</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2196</v>
      </c>
      <c r="G61" s="73"/>
      <c r="H61" s="76" t="s">
        <v>2341</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2197</v>
      </c>
      <c r="G62" s="73"/>
      <c r="H62" s="76" t="s">
        <v>2191</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2198</v>
      </c>
      <c r="G63" s="73"/>
      <c r="H63" s="76" t="s">
        <v>2342</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2190</v>
      </c>
      <c r="G64" s="73"/>
      <c r="H64" s="76" t="s">
        <v>2382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2192</v>
      </c>
      <c r="G65" s="73"/>
      <c r="H65" s="76" t="s">
        <v>2343</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2190</v>
      </c>
      <c r="G66" s="73"/>
      <c r="H66" s="76" t="s">
        <v>2382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2192</v>
      </c>
      <c r="G67" s="73"/>
      <c r="H67" s="226" t="s">
        <v>2343</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2199</v>
      </c>
      <c r="G68" s="73"/>
      <c r="H68" s="320" t="s">
        <v>2462</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2200</v>
      </c>
      <c r="G69" s="73"/>
      <c r="H69" s="76" t="s">
        <v>2340</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2201</v>
      </c>
      <c r="G70" s="73"/>
      <c r="H70" s="76" t="s">
        <v>2188</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2202</v>
      </c>
      <c r="G71" s="73"/>
      <c r="H71" s="76" t="s">
        <v>2341</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2203</v>
      </c>
      <c r="G72" s="73"/>
      <c r="H72" s="76" t="s">
        <v>2191</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2204</v>
      </c>
      <c r="G73" s="73"/>
      <c r="H73" s="76" t="s">
        <v>2342</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2203</v>
      </c>
      <c r="G74" s="73"/>
      <c r="H74" s="76" t="s">
        <v>2382</v>
      </c>
      <c r="I74" s="76"/>
      <c r="J74" s="76"/>
      <c r="K74" s="97">
        <v>-200</v>
      </c>
      <c r="L74" s="97"/>
      <c r="M74" s="97"/>
      <c r="N74" s="97"/>
      <c r="O74" s="76"/>
      <c r="P74" s="76"/>
      <c r="Q74" s="76"/>
      <c r="R74" s="97" t="s">
        <v>2383</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2204</v>
      </c>
      <c r="G75" s="73"/>
      <c r="H75" s="76" t="s">
        <v>2343</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2203</v>
      </c>
      <c r="G76" s="73"/>
      <c r="H76" s="76" t="s">
        <v>2385</v>
      </c>
      <c r="I76" s="76"/>
      <c r="J76" s="76"/>
      <c r="K76" s="97">
        <v>-100</v>
      </c>
      <c r="L76" s="97"/>
      <c r="M76" s="97"/>
      <c r="N76" s="97"/>
      <c r="O76" s="76"/>
      <c r="P76" s="76"/>
      <c r="Q76" s="76"/>
      <c r="R76" s="97" t="s">
        <v>2384</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2204</v>
      </c>
      <c r="G77" s="73"/>
      <c r="H77" s="226" t="s">
        <v>2343</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1806</v>
      </c>
      <c r="G78" s="73"/>
      <c r="H78" s="277" t="s">
        <v>2205</v>
      </c>
      <c r="I78" s="136"/>
      <c r="J78" s="136" t="s">
        <v>1129</v>
      </c>
      <c r="K78" s="79">
        <v>6</v>
      </c>
      <c r="L78" s="79">
        <v>10</v>
      </c>
      <c r="M78" s="76"/>
      <c r="N78" s="76"/>
      <c r="O78" s="76"/>
      <c r="P78" s="76"/>
      <c r="Q78" s="76"/>
      <c r="R78" s="97" t="s">
        <v>2183</v>
      </c>
      <c r="S78" s="76" t="s">
        <v>2469</v>
      </c>
      <c r="T78" s="76"/>
      <c r="U78" s="76" t="s">
        <v>2470</v>
      </c>
      <c r="V78" s="76" t="s">
        <v>2471</v>
      </c>
      <c r="W78" s="76"/>
      <c r="X78" s="76"/>
      <c r="Y78" s="76"/>
      <c r="Z78" s="73"/>
      <c r="AA78" s="57"/>
      <c r="AB78" s="45"/>
      <c r="AC78" s="45"/>
      <c r="AD78" s="45"/>
    </row>
    <row r="79" spans="1:30" outlineLevel="3" x14ac:dyDescent="0.25">
      <c r="A79" s="45"/>
      <c r="B79" s="54"/>
      <c r="C79" s="87">
        <f t="shared" si="0"/>
        <v>4</v>
      </c>
      <c r="D79" s="73"/>
      <c r="E79" s="70" t="s">
        <v>2206</v>
      </c>
      <c r="F79" s="70" t="s">
        <v>2207</v>
      </c>
      <c r="G79" s="73"/>
      <c r="H79" s="320" t="s">
        <v>2463</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2208</v>
      </c>
      <c r="G80" s="73"/>
      <c r="H80" s="76" t="s">
        <v>2340</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2209</v>
      </c>
      <c r="G81" s="73"/>
      <c r="H81" s="76" t="s">
        <v>2188</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2210</v>
      </c>
      <c r="G82" s="73"/>
      <c r="H82" s="76" t="s">
        <v>2341</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2473</v>
      </c>
      <c r="Y82" s="76" t="s">
        <v>2475</v>
      </c>
      <c r="Z82" s="73"/>
      <c r="AA82" s="57"/>
      <c r="AB82" s="45"/>
      <c r="AC82" s="45"/>
      <c r="AD82" s="45"/>
    </row>
    <row r="83" spans="1:30" outlineLevel="3" x14ac:dyDescent="0.25">
      <c r="A83" s="45"/>
      <c r="B83" s="54"/>
      <c r="C83" s="87">
        <f t="shared" si="0"/>
        <v>4</v>
      </c>
      <c r="D83" s="73"/>
      <c r="E83" s="70"/>
      <c r="F83" s="70" t="s">
        <v>2211</v>
      </c>
      <c r="G83" s="73"/>
      <c r="H83" s="76" t="s">
        <v>2191</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2212</v>
      </c>
      <c r="G84" s="73"/>
      <c r="H84" s="76" t="s">
        <v>2342</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2203</v>
      </c>
      <c r="G85" s="73"/>
      <c r="H85" s="76" t="s">
        <v>2382</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2212</v>
      </c>
      <c r="G86" s="73"/>
      <c r="H86" s="76" t="s">
        <v>2342</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2203</v>
      </c>
      <c r="G87" s="73"/>
      <c r="H87" s="76" t="s">
        <v>2385</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2204</v>
      </c>
      <c r="G88" s="73"/>
      <c r="H88" s="226" t="s">
        <v>2343</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2213</v>
      </c>
      <c r="G89" s="73"/>
      <c r="H89" s="320" t="s">
        <v>2464</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2214</v>
      </c>
      <c r="G90" s="73"/>
      <c r="H90" s="76" t="s">
        <v>2340</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2215</v>
      </c>
      <c r="G91" s="73"/>
      <c r="H91" s="76" t="s">
        <v>2188</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2216</v>
      </c>
      <c r="G92" s="73"/>
      <c r="H92" s="76" t="s">
        <v>2341</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2217</v>
      </c>
      <c r="G93" s="73"/>
      <c r="H93" s="76" t="s">
        <v>2191</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2218</v>
      </c>
      <c r="G94" s="73"/>
      <c r="H94" s="76" t="s">
        <v>2342</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2203</v>
      </c>
      <c r="G95" s="73"/>
      <c r="H95" s="76" t="s">
        <v>2382</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2212</v>
      </c>
      <c r="G96" s="73"/>
      <c r="H96" s="76" t="s">
        <v>2342</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2203</v>
      </c>
      <c r="G97" s="73"/>
      <c r="H97" s="76" t="s">
        <v>2385</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2204</v>
      </c>
      <c r="G98" s="73"/>
      <c r="H98" s="226" t="s">
        <v>2343</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2219</v>
      </c>
      <c r="G99" s="73"/>
      <c r="H99" s="320" t="s">
        <v>2465</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2220</v>
      </c>
      <c r="G100" s="73"/>
      <c r="H100" s="76" t="s">
        <v>2340</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2221</v>
      </c>
      <c r="G101" s="73"/>
      <c r="H101" s="76" t="s">
        <v>2188</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2222</v>
      </c>
      <c r="G102" s="73"/>
      <c r="H102" s="76" t="s">
        <v>2341</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2223</v>
      </c>
      <c r="G103" s="73"/>
      <c r="H103" s="76" t="s">
        <v>2191</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2224</v>
      </c>
      <c r="G104" s="73"/>
      <c r="H104" s="76" t="s">
        <v>2342</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2203</v>
      </c>
      <c r="G105" s="73"/>
      <c r="H105" s="76" t="s">
        <v>2382</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2212</v>
      </c>
      <c r="G106" s="73"/>
      <c r="H106" s="76" t="s">
        <v>2342</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2203</v>
      </c>
      <c r="G107" s="73"/>
      <c r="H107" s="76" t="s">
        <v>2385</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2204</v>
      </c>
      <c r="G108" s="73"/>
      <c r="H108" s="226" t="s">
        <v>2343</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2225</v>
      </c>
      <c r="G109" s="73"/>
      <c r="H109" s="320" t="s">
        <v>2466</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2226</v>
      </c>
      <c r="G110" s="73"/>
      <c r="H110" s="76" t="s">
        <v>2340</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2227</v>
      </c>
      <c r="G111" s="73"/>
      <c r="H111" s="76" t="s">
        <v>2188</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2228</v>
      </c>
      <c r="G112" s="73"/>
      <c r="H112" s="76" t="s">
        <v>2341</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2229</v>
      </c>
      <c r="G113" s="73"/>
      <c r="H113" s="76" t="s">
        <v>2191</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2230</v>
      </c>
      <c r="G114" s="73"/>
      <c r="H114" s="76" t="s">
        <v>2342</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2203</v>
      </c>
      <c r="G115" s="73"/>
      <c r="H115" s="76" t="s">
        <v>2382</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2212</v>
      </c>
      <c r="G116" s="73"/>
      <c r="H116" s="76" t="s">
        <v>2342</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2203</v>
      </c>
      <c r="G117" s="73"/>
      <c r="H117" s="76" t="s">
        <v>2385</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2204</v>
      </c>
      <c r="G118" s="73"/>
      <c r="H118" s="226" t="s">
        <v>2343</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2231</v>
      </c>
      <c r="G119" s="73"/>
      <c r="H119" s="320" t="s">
        <v>2467</v>
      </c>
      <c r="I119" s="320" t="s">
        <v>2232</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2233</v>
      </c>
      <c r="G120" s="73"/>
      <c r="H120" s="76" t="s">
        <v>2340</v>
      </c>
      <c r="I120" s="76" t="s">
        <v>2232</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2234</v>
      </c>
      <c r="G121" s="73"/>
      <c r="H121" s="76" t="s">
        <v>2188</v>
      </c>
      <c r="I121" s="76" t="s">
        <v>2232</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2235</v>
      </c>
      <c r="G122" s="73"/>
      <c r="H122" s="76" t="s">
        <v>2341</v>
      </c>
      <c r="I122" s="76" t="s">
        <v>2232</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2236</v>
      </c>
      <c r="G123" s="73"/>
      <c r="H123" s="76" t="s">
        <v>2191</v>
      </c>
      <c r="I123" s="76" t="s">
        <v>2232</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2237</v>
      </c>
      <c r="G124" s="73"/>
      <c r="H124" s="76" t="s">
        <v>2342</v>
      </c>
      <c r="I124" s="76" t="s">
        <v>2232</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2203</v>
      </c>
      <c r="G125" s="73"/>
      <c r="H125" s="76" t="s">
        <v>2382</v>
      </c>
      <c r="I125" s="76" t="s">
        <v>2232</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2212</v>
      </c>
      <c r="G126" s="73"/>
      <c r="H126" s="76" t="s">
        <v>2342</v>
      </c>
      <c r="I126" s="76" t="s">
        <v>2232</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2203</v>
      </c>
      <c r="G127" s="73"/>
      <c r="H127" s="76" t="s">
        <v>2385</v>
      </c>
      <c r="I127" s="76" t="s">
        <v>2232</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2204</v>
      </c>
      <c r="G128" s="73"/>
      <c r="H128" s="226" t="s">
        <v>2343</v>
      </c>
      <c r="I128" s="226" t="s">
        <v>2232</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2238</v>
      </c>
      <c r="G129" s="73"/>
      <c r="H129" s="320" t="s">
        <v>2468</v>
      </c>
      <c r="I129" s="320" t="s">
        <v>2239</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2240</v>
      </c>
      <c r="G130" s="73"/>
      <c r="H130" s="76" t="s">
        <v>2340</v>
      </c>
      <c r="I130" s="76" t="s">
        <v>2239</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2241</v>
      </c>
      <c r="G131" s="73"/>
      <c r="H131" s="76" t="s">
        <v>2188</v>
      </c>
      <c r="I131" s="76" t="s">
        <v>2239</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2242</v>
      </c>
      <c r="G132" s="73"/>
      <c r="H132" s="76" t="s">
        <v>2341</v>
      </c>
      <c r="I132" s="76" t="s">
        <v>2239</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2243</v>
      </c>
      <c r="G133" s="73"/>
      <c r="H133" s="76" t="s">
        <v>2191</v>
      </c>
      <c r="I133" s="76" t="s">
        <v>2239</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2244</v>
      </c>
      <c r="G134" s="73"/>
      <c r="H134" s="76" t="s">
        <v>2342</v>
      </c>
      <c r="I134" s="76" t="s">
        <v>2239</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2243</v>
      </c>
      <c r="G135" s="73"/>
      <c r="H135" s="76" t="s">
        <v>2382</v>
      </c>
      <c r="I135" s="76" t="s">
        <v>2239</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2212</v>
      </c>
      <c r="G136" s="73"/>
      <c r="H136" s="76" t="s">
        <v>2342</v>
      </c>
      <c r="I136" s="76" t="s">
        <v>2239</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2203</v>
      </c>
      <c r="G137" s="73"/>
      <c r="H137" s="76" t="s">
        <v>2385</v>
      </c>
      <c r="I137" s="76" t="s">
        <v>2239</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2244</v>
      </c>
      <c r="G138" s="73"/>
      <c r="H138" s="226" t="s">
        <v>2343</v>
      </c>
      <c r="I138" s="226" t="s">
        <v>2239</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7" t="str">
        <f>General!G37</f>
        <v>b</v>
      </c>
      <c r="B7">
        <v>4</v>
      </c>
    </row>
    <row r="8" spans="1:2" x14ac:dyDescent="0.25">
      <c r="A8" s="357" t="str">
        <f>General!G38</f>
        <v>bd</v>
      </c>
      <c r="B8">
        <v>4</v>
      </c>
    </row>
    <row r="9" spans="1:2" x14ac:dyDescent="0.25">
      <c r="A9" s="357" t="str">
        <f>General!G39</f>
        <v>f</v>
      </c>
      <c r="B9">
        <v>2</v>
      </c>
    </row>
    <row r="10" spans="1:2" x14ac:dyDescent="0.25">
      <c r="A10" s="357" t="str">
        <f>General!G40</f>
        <v>h</v>
      </c>
      <c r="B10">
        <v>4</v>
      </c>
    </row>
    <row r="11" spans="1:2" x14ac:dyDescent="0.25">
      <c r="A11" s="357" t="str">
        <f>General!G41</f>
        <v>i</v>
      </c>
      <c r="B11">
        <v>2</v>
      </c>
    </row>
    <row r="12" spans="1:2" x14ac:dyDescent="0.25">
      <c r="A12" s="357" t="str">
        <f>General!G42</f>
        <v>k</v>
      </c>
      <c r="B12">
        <v>2</v>
      </c>
    </row>
    <row r="13" spans="1:2" x14ac:dyDescent="0.25">
      <c r="A13" s="357" t="str">
        <f>General!G43</f>
        <v>l</v>
      </c>
      <c r="B13">
        <v>2</v>
      </c>
    </row>
    <row r="14" spans="1:2" x14ac:dyDescent="0.25">
      <c r="A14" s="357" t="str">
        <f>General!G44</f>
        <v>o</v>
      </c>
      <c r="B14">
        <v>4</v>
      </c>
    </row>
    <row r="15" spans="1:2" x14ac:dyDescent="0.25">
      <c r="A15" s="357" t="str">
        <f>General!G45</f>
        <v>od</v>
      </c>
      <c r="B15">
        <v>4</v>
      </c>
    </row>
    <row r="16" spans="1:2" x14ac:dyDescent="0.25">
      <c r="A16" s="357" t="str">
        <f>General!G46</f>
        <v>of</v>
      </c>
      <c r="B16">
        <v>4</v>
      </c>
    </row>
    <row r="17" spans="1:2" x14ac:dyDescent="0.25">
      <c r="A17" s="357" t="str">
        <f>General!G47</f>
        <v>r</v>
      </c>
      <c r="B17">
        <v>1.8</v>
      </c>
    </row>
    <row r="18" spans="1:2" x14ac:dyDescent="0.25">
      <c r="A18" s="357" t="str">
        <f>General!G48</f>
        <v>rd</v>
      </c>
      <c r="B18">
        <v>1.8</v>
      </c>
    </row>
    <row r="19" spans="1:2" x14ac:dyDescent="0.25">
      <c r="A19" s="357" t="str">
        <f>General!G49</f>
        <v>v</v>
      </c>
      <c r="B19">
        <v>2</v>
      </c>
    </row>
    <row r="20" spans="1:2" x14ac:dyDescent="0.25">
      <c r="A20" s="357" t="str">
        <f>General!G50</f>
        <v>w</v>
      </c>
      <c r="B20">
        <v>4</v>
      </c>
    </row>
    <row r="21" spans="1:2" x14ac:dyDescent="0.25">
      <c r="A21" s="357" t="str">
        <f>General!G51</f>
        <v>wd</v>
      </c>
      <c r="B21">
        <v>4</v>
      </c>
    </row>
    <row r="22" spans="1:2" x14ac:dyDescent="0.25">
      <c r="A22" s="357" t="str">
        <f>General!G52</f>
        <v>z</v>
      </c>
      <c r="B22">
        <v>1.8</v>
      </c>
    </row>
    <row r="23" spans="1:2" x14ac:dyDescent="0.25">
      <c r="A23" s="357"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7" t="str">
        <f>General!G37</f>
        <v>b</v>
      </c>
      <c r="B31">
        <v>7</v>
      </c>
    </row>
    <row r="32" spans="1:2" x14ac:dyDescent="0.25">
      <c r="A32" s="357" t="str">
        <f>General!G38</f>
        <v>bd</v>
      </c>
      <c r="B32">
        <v>7</v>
      </c>
    </row>
    <row r="33" spans="1:2" x14ac:dyDescent="0.25">
      <c r="A33" s="357" t="str">
        <f>General!G39</f>
        <v>f</v>
      </c>
      <c r="B33">
        <v>4.5</v>
      </c>
    </row>
    <row r="34" spans="1:2" x14ac:dyDescent="0.25">
      <c r="A34" s="357" t="str">
        <f>General!G40</f>
        <v>h</v>
      </c>
      <c r="B34">
        <v>7</v>
      </c>
    </row>
    <row r="35" spans="1:2" x14ac:dyDescent="0.25">
      <c r="A35" s="357" t="str">
        <f>General!G41</f>
        <v>i</v>
      </c>
      <c r="B35">
        <v>4.5</v>
      </c>
    </row>
    <row r="36" spans="1:2" x14ac:dyDescent="0.25">
      <c r="A36" s="357" t="str">
        <f>General!G42</f>
        <v>k</v>
      </c>
      <c r="B36">
        <v>4.5</v>
      </c>
    </row>
    <row r="37" spans="1:2" x14ac:dyDescent="0.25">
      <c r="A37" s="357" t="str">
        <f>General!G43</f>
        <v>l</v>
      </c>
      <c r="B37">
        <v>4.5</v>
      </c>
    </row>
    <row r="38" spans="1:2" x14ac:dyDescent="0.25">
      <c r="A38" s="357" t="str">
        <f>General!G44</f>
        <v>o</v>
      </c>
      <c r="B38">
        <v>7</v>
      </c>
    </row>
    <row r="39" spans="1:2" x14ac:dyDescent="0.25">
      <c r="A39" s="357" t="str">
        <f>General!G45</f>
        <v>od</v>
      </c>
      <c r="B39">
        <v>7</v>
      </c>
    </row>
    <row r="40" spans="1:2" x14ac:dyDescent="0.25">
      <c r="A40" s="357" t="str">
        <f>General!G46</f>
        <v>of</v>
      </c>
      <c r="B40">
        <v>7</v>
      </c>
    </row>
    <row r="41" spans="1:2" x14ac:dyDescent="0.25">
      <c r="A41" s="357" t="str">
        <f>General!G47</f>
        <v>r</v>
      </c>
      <c r="B41">
        <v>5</v>
      </c>
    </row>
    <row r="42" spans="1:2" x14ac:dyDescent="0.25">
      <c r="A42" s="357" t="str">
        <f>General!G48</f>
        <v>rd</v>
      </c>
      <c r="B42">
        <v>5</v>
      </c>
    </row>
    <row r="43" spans="1:2" x14ac:dyDescent="0.25">
      <c r="A43" s="357" t="str">
        <f>General!G49</f>
        <v>v</v>
      </c>
      <c r="B43">
        <v>4.5</v>
      </c>
    </row>
    <row r="44" spans="1:2" x14ac:dyDescent="0.25">
      <c r="A44" s="357" t="str">
        <f>General!G50</f>
        <v>w</v>
      </c>
      <c r="B44">
        <v>7</v>
      </c>
    </row>
    <row r="45" spans="1:2" x14ac:dyDescent="0.25">
      <c r="A45" s="357" t="str">
        <f>General!G51</f>
        <v>wd</v>
      </c>
      <c r="B45">
        <v>7</v>
      </c>
    </row>
    <row r="46" spans="1:2" x14ac:dyDescent="0.25">
      <c r="A46" s="357" t="str">
        <f>General!G52</f>
        <v>z</v>
      </c>
      <c r="B46">
        <v>5</v>
      </c>
    </row>
    <row r="47" spans="1:2" x14ac:dyDescent="0.25">
      <c r="A47" s="357" t="str">
        <f>General!G53</f>
        <v>zd</v>
      </c>
      <c r="B47">
        <v>5</v>
      </c>
    </row>
    <row r="49" spans="1:3" x14ac:dyDescent="0.25">
      <c r="A49" t="s">
        <v>109</v>
      </c>
      <c r="B49" s="402">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2254</v>
      </c>
    </row>
    <row r="14" spans="1:5" x14ac:dyDescent="0.25">
      <c r="A14" s="3" t="s">
        <v>2255</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2407</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2411</v>
      </c>
      <c r="B106">
        <v>8</v>
      </c>
    </row>
    <row r="107" spans="1:2" x14ac:dyDescent="0.25">
      <c r="A107" s="357" t="s">
        <v>101</v>
      </c>
      <c r="B107">
        <v>8</v>
      </c>
    </row>
    <row r="108" spans="1:2" x14ac:dyDescent="0.25">
      <c r="A108" s="357" t="s">
        <v>9</v>
      </c>
      <c r="B108">
        <v>6</v>
      </c>
    </row>
    <row r="109" spans="1:2" x14ac:dyDescent="0.25">
      <c r="A109" s="357" t="s">
        <v>2410</v>
      </c>
      <c r="B109">
        <v>6</v>
      </c>
    </row>
    <row r="110" spans="1:2" x14ac:dyDescent="0.25">
      <c r="A110" s="357" t="s">
        <v>88</v>
      </c>
      <c r="B110">
        <v>5.5</v>
      </c>
    </row>
    <row r="111" spans="1:2" x14ac:dyDescent="0.25">
      <c r="A111" s="357" t="s">
        <v>5</v>
      </c>
      <c r="B111">
        <v>8</v>
      </c>
    </row>
    <row r="112" spans="1:2" x14ac:dyDescent="0.25">
      <c r="A112" s="357" t="s">
        <v>2409</v>
      </c>
      <c r="B112">
        <v>8</v>
      </c>
    </row>
    <row r="113" spans="1:2" x14ac:dyDescent="0.25">
      <c r="A113" s="357" t="s">
        <v>8</v>
      </c>
      <c r="B113">
        <v>6</v>
      </c>
    </row>
    <row r="114" spans="1:2" x14ac:dyDescent="0.25">
      <c r="A114" s="357" t="s">
        <v>2408</v>
      </c>
      <c r="B114">
        <v>6</v>
      </c>
    </row>
    <row r="116" spans="1:2" x14ac:dyDescent="0.25">
      <c r="A116" t="s">
        <v>49</v>
      </c>
      <c r="B116"/>
    </row>
    <row r="117" spans="1:2" x14ac:dyDescent="0.25">
      <c r="A117" s="357" t="str">
        <f>General!G37</f>
        <v>b</v>
      </c>
      <c r="B117">
        <v>33</v>
      </c>
    </row>
    <row r="118" spans="1:2" x14ac:dyDescent="0.25">
      <c r="A118" s="357" t="str">
        <f>General!G38</f>
        <v>bd</v>
      </c>
      <c r="B118">
        <v>33</v>
      </c>
    </row>
    <row r="119" spans="1:2" x14ac:dyDescent="0.25">
      <c r="A119" s="357" t="str">
        <f>General!G39</f>
        <v>f</v>
      </c>
      <c r="B119">
        <v>38</v>
      </c>
    </row>
    <row r="120" spans="1:2" x14ac:dyDescent="0.25">
      <c r="A120" s="357" t="str">
        <f>General!G40</f>
        <v>h</v>
      </c>
      <c r="B120">
        <v>33</v>
      </c>
    </row>
    <row r="121" spans="1:2" x14ac:dyDescent="0.25">
      <c r="A121" s="357" t="str">
        <f>General!G41</f>
        <v>i</v>
      </c>
      <c r="B121">
        <v>38</v>
      </c>
    </row>
    <row r="122" spans="1:2" x14ac:dyDescent="0.25">
      <c r="A122" s="357" t="str">
        <f>General!G42</f>
        <v>k</v>
      </c>
      <c r="B122">
        <v>38</v>
      </c>
    </row>
    <row r="123" spans="1:2" x14ac:dyDescent="0.25">
      <c r="A123" s="357" t="str">
        <f>General!G43</f>
        <v>l</v>
      </c>
      <c r="B123">
        <v>33</v>
      </c>
    </row>
    <row r="124" spans="1:2" x14ac:dyDescent="0.25">
      <c r="A124" s="357" t="str">
        <f>General!G44</f>
        <v>o</v>
      </c>
      <c r="B124">
        <v>33</v>
      </c>
    </row>
    <row r="125" spans="1:2" x14ac:dyDescent="0.25">
      <c r="A125" s="357" t="str">
        <f>General!G45</f>
        <v>od</v>
      </c>
      <c r="B125">
        <v>33</v>
      </c>
    </row>
    <row r="126" spans="1:2" x14ac:dyDescent="0.25">
      <c r="A126" s="357" t="str">
        <f>General!G46</f>
        <v>of</v>
      </c>
      <c r="B126">
        <v>33</v>
      </c>
    </row>
    <row r="127" spans="1:2" x14ac:dyDescent="0.25">
      <c r="A127" s="357" t="str">
        <f>General!G47</f>
        <v>r</v>
      </c>
      <c r="B127">
        <v>38</v>
      </c>
    </row>
    <row r="128" spans="1:2" x14ac:dyDescent="0.25">
      <c r="A128" s="357" t="str">
        <f>General!G48</f>
        <v>rd</v>
      </c>
      <c r="B128">
        <v>38</v>
      </c>
    </row>
    <row r="129" spans="1:3" x14ac:dyDescent="0.25">
      <c r="A129" s="357" t="str">
        <f>General!G49</f>
        <v>v</v>
      </c>
      <c r="B129">
        <v>38</v>
      </c>
    </row>
    <row r="130" spans="1:3" x14ac:dyDescent="0.25">
      <c r="A130" s="357" t="str">
        <f>General!G50</f>
        <v>w</v>
      </c>
      <c r="B130">
        <v>33</v>
      </c>
    </row>
    <row r="131" spans="1:3" x14ac:dyDescent="0.25">
      <c r="A131" s="357" t="str">
        <f>General!G51</f>
        <v>wd</v>
      </c>
      <c r="B131">
        <v>33</v>
      </c>
    </row>
    <row r="132" spans="1:3" x14ac:dyDescent="0.25">
      <c r="A132" s="357" t="str">
        <f>General!G52</f>
        <v>z</v>
      </c>
      <c r="B132">
        <v>38</v>
      </c>
    </row>
    <row r="133" spans="1:3" x14ac:dyDescent="0.25">
      <c r="A133" s="357"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6" t="str">
        <f>Price!A72</f>
        <v>lime</v>
      </c>
      <c r="B150" t="str">
        <f>Price!B72</f>
        <v>lime</v>
      </c>
      <c r="C150">
        <v>20</v>
      </c>
    </row>
    <row r="151" spans="1:3" x14ac:dyDescent="0.25">
      <c r="A151" s="476" t="str">
        <f>Price!A73</f>
        <v>agflow</v>
      </c>
      <c r="B151" t="str">
        <f>Price!B73</f>
        <v>at_seeding</v>
      </c>
      <c r="C151"/>
    </row>
    <row r="152" spans="1:3" x14ac:dyDescent="0.25">
      <c r="A152" s="476" t="str">
        <f>Price!A74</f>
        <v>urea-early</v>
      </c>
      <c r="B152" t="str">
        <f>Price!B74</f>
        <v>mid</v>
      </c>
      <c r="C152">
        <v>15</v>
      </c>
    </row>
    <row r="153" spans="1:3" x14ac:dyDescent="0.25">
      <c r="A153" s="476" t="str">
        <f>Price!A75</f>
        <v>flexi-n</v>
      </c>
      <c r="B153" t="str">
        <f>Price!B75</f>
        <v>late_cereal</v>
      </c>
      <c r="C153">
        <v>25</v>
      </c>
    </row>
    <row r="154" spans="1:3" x14ac:dyDescent="0.25">
      <c r="A154" s="476" t="str">
        <f>Price!A76</f>
        <v>ns31</v>
      </c>
      <c r="B154" t="str">
        <f>Price!B76</f>
        <v>late_oilseed</v>
      </c>
      <c r="C154">
        <v>20</v>
      </c>
    </row>
    <row r="155" spans="1:3" x14ac:dyDescent="0.25">
      <c r="A155" s="476" t="str">
        <f>Price!A77</f>
        <v>super</v>
      </c>
      <c r="B155" t="str">
        <f>Price!B77</f>
        <v>early_pas</v>
      </c>
      <c r="C155">
        <v>20</v>
      </c>
    </row>
    <row r="156" spans="1:3" x14ac:dyDescent="0.25">
      <c r="A156" s="476"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2254</v>
      </c>
    </row>
    <row r="14" spans="1:5" x14ac:dyDescent="0.25">
      <c r="A14" s="3" t="s">
        <v>2255</v>
      </c>
    </row>
    <row r="15" spans="1:5" x14ac:dyDescent="0.25">
      <c r="A15" t="s">
        <v>99</v>
      </c>
      <c r="B15" t="s">
        <v>100</v>
      </c>
      <c r="C15" t="s">
        <v>163</v>
      </c>
      <c r="D15" t="s">
        <v>165</v>
      </c>
      <c r="E15" t="s">
        <v>164</v>
      </c>
    </row>
    <row r="16" spans="1:5" x14ac:dyDescent="0.25">
      <c r="A16" t="s">
        <v>166</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162</v>
      </c>
      <c r="B19" s="330">
        <v>10000</v>
      </c>
      <c r="C19" s="44">
        <v>0</v>
      </c>
      <c r="D19" s="44">
        <v>1</v>
      </c>
      <c r="E19" s="44">
        <f t="shared" si="0"/>
        <v>0</v>
      </c>
    </row>
    <row r="20" spans="1:5" x14ac:dyDescent="0.25">
      <c r="A20" t="s">
        <v>167</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2407</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2411</v>
      </c>
      <c r="B106">
        <v>8</v>
      </c>
    </row>
    <row r="107" spans="1:2" x14ac:dyDescent="0.25">
      <c r="A107" s="357" t="s">
        <v>101</v>
      </c>
      <c r="B107">
        <v>8</v>
      </c>
    </row>
    <row r="108" spans="1:2" x14ac:dyDescent="0.25">
      <c r="A108" s="357" t="s">
        <v>9</v>
      </c>
      <c r="B108">
        <v>6</v>
      </c>
    </row>
    <row r="109" spans="1:2" x14ac:dyDescent="0.25">
      <c r="A109" s="357" t="s">
        <v>2410</v>
      </c>
      <c r="B109">
        <v>6</v>
      </c>
    </row>
    <row r="110" spans="1:2" x14ac:dyDescent="0.25">
      <c r="A110" s="357" t="s">
        <v>88</v>
      </c>
      <c r="B110">
        <v>5.5</v>
      </c>
    </row>
    <row r="111" spans="1:2" x14ac:dyDescent="0.25">
      <c r="A111" s="357" t="s">
        <v>5</v>
      </c>
      <c r="B111">
        <v>8</v>
      </c>
    </row>
    <row r="112" spans="1:2" x14ac:dyDescent="0.25">
      <c r="A112" s="357" t="s">
        <v>2409</v>
      </c>
      <c r="B112">
        <v>8</v>
      </c>
    </row>
    <row r="113" spans="1:2" x14ac:dyDescent="0.25">
      <c r="A113" s="357" t="s">
        <v>8</v>
      </c>
      <c r="B113">
        <v>6</v>
      </c>
    </row>
    <row r="114" spans="1:2" x14ac:dyDescent="0.25">
      <c r="A114" s="357" t="s">
        <v>2408</v>
      </c>
      <c r="B114">
        <v>6</v>
      </c>
    </row>
    <row r="116" spans="1:2" x14ac:dyDescent="0.25">
      <c r="A116" t="s">
        <v>49</v>
      </c>
      <c r="B116"/>
    </row>
    <row r="117" spans="1:2" x14ac:dyDescent="0.25">
      <c r="A117" s="357" t="str">
        <f>General!G37</f>
        <v>b</v>
      </c>
      <c r="B117">
        <v>17.5</v>
      </c>
    </row>
    <row r="118" spans="1:2" x14ac:dyDescent="0.25">
      <c r="A118" s="357" t="str">
        <f>General!G38</f>
        <v>bd</v>
      </c>
      <c r="B118">
        <v>17.5</v>
      </c>
    </row>
    <row r="119" spans="1:2" x14ac:dyDescent="0.25">
      <c r="A119" s="357" t="str">
        <f>General!G39</f>
        <v>f</v>
      </c>
      <c r="B119">
        <v>22.5</v>
      </c>
    </row>
    <row r="120" spans="1:2" x14ac:dyDescent="0.25">
      <c r="A120" s="357" t="str">
        <f>General!G40</f>
        <v>h</v>
      </c>
      <c r="B120">
        <v>17.5</v>
      </c>
    </row>
    <row r="121" spans="1:2" x14ac:dyDescent="0.25">
      <c r="A121" s="357" t="str">
        <f>General!G41</f>
        <v>i</v>
      </c>
      <c r="B121">
        <v>22.5</v>
      </c>
    </row>
    <row r="122" spans="1:2" x14ac:dyDescent="0.25">
      <c r="A122" s="357" t="str">
        <f>General!G42</f>
        <v>k</v>
      </c>
      <c r="B122">
        <v>22.5</v>
      </c>
    </row>
    <row r="123" spans="1:2" x14ac:dyDescent="0.25">
      <c r="A123" s="357" t="str">
        <f>General!G43</f>
        <v>l</v>
      </c>
      <c r="B123">
        <v>22.5</v>
      </c>
    </row>
    <row r="124" spans="1:2" x14ac:dyDescent="0.25">
      <c r="A124" s="357" t="str">
        <f>General!G44</f>
        <v>o</v>
      </c>
      <c r="B124">
        <v>17.5</v>
      </c>
    </row>
    <row r="125" spans="1:2" x14ac:dyDescent="0.25">
      <c r="A125" s="357" t="str">
        <f>General!G45</f>
        <v>od</v>
      </c>
      <c r="B125">
        <v>17.5</v>
      </c>
    </row>
    <row r="126" spans="1:2" x14ac:dyDescent="0.25">
      <c r="A126" s="357" t="str">
        <f>General!G46</f>
        <v>of</v>
      </c>
      <c r="B126">
        <v>17.5</v>
      </c>
    </row>
    <row r="127" spans="1:2" x14ac:dyDescent="0.25">
      <c r="A127" s="357" t="str">
        <f>General!G47</f>
        <v>r</v>
      </c>
      <c r="B127">
        <v>22.5</v>
      </c>
    </row>
    <row r="128" spans="1:2" x14ac:dyDescent="0.25">
      <c r="A128" s="357" t="str">
        <f>General!G48</f>
        <v>rd</v>
      </c>
      <c r="B128">
        <v>22.5</v>
      </c>
    </row>
    <row r="129" spans="1:3" x14ac:dyDescent="0.25">
      <c r="A129" s="357" t="str">
        <f>General!G49</f>
        <v>v</v>
      </c>
      <c r="B129">
        <v>22.5</v>
      </c>
    </row>
    <row r="130" spans="1:3" x14ac:dyDescent="0.25">
      <c r="A130" s="357" t="str">
        <f>General!G50</f>
        <v>w</v>
      </c>
      <c r="B130">
        <v>17.5</v>
      </c>
    </row>
    <row r="131" spans="1:3" x14ac:dyDescent="0.25">
      <c r="A131" s="357" t="str">
        <f>General!G51</f>
        <v>wd</v>
      </c>
      <c r="B131">
        <v>17.5</v>
      </c>
    </row>
    <row r="132" spans="1:3" x14ac:dyDescent="0.25">
      <c r="A132" s="357" t="str">
        <f>General!G52</f>
        <v>z</v>
      </c>
      <c r="B132">
        <v>22.5</v>
      </c>
    </row>
    <row r="133" spans="1:3" x14ac:dyDescent="0.25">
      <c r="A133" s="357"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6" t="str">
        <f>Price!A72</f>
        <v>lime</v>
      </c>
      <c r="B150" t="str">
        <f>Price!B72</f>
        <v>lime</v>
      </c>
      <c r="C150">
        <v>20</v>
      </c>
    </row>
    <row r="151" spans="1:3" x14ac:dyDescent="0.25">
      <c r="A151" s="476" t="str">
        <f>Price!A73</f>
        <v>agflow</v>
      </c>
      <c r="B151" t="str">
        <f>Price!B73</f>
        <v>at_seeding</v>
      </c>
      <c r="C151"/>
    </row>
    <row r="152" spans="1:3" x14ac:dyDescent="0.25">
      <c r="A152" s="476" t="str">
        <f>Price!A74</f>
        <v>urea-early</v>
      </c>
      <c r="B152" t="str">
        <f>Price!B74</f>
        <v>mid</v>
      </c>
      <c r="C152">
        <v>15</v>
      </c>
    </row>
    <row r="153" spans="1:3" x14ac:dyDescent="0.25">
      <c r="A153" s="476" t="str">
        <f>Price!A75</f>
        <v>flexi-n</v>
      </c>
      <c r="B153" t="str">
        <f>Price!B75</f>
        <v>late_cereal</v>
      </c>
      <c r="C153">
        <v>25</v>
      </c>
    </row>
    <row r="154" spans="1:3" x14ac:dyDescent="0.25">
      <c r="A154" s="476" t="str">
        <f>Price!A76</f>
        <v>ns31</v>
      </c>
      <c r="B154" t="str">
        <f>Price!B76</f>
        <v>late_oilseed</v>
      </c>
      <c r="C154">
        <v>20</v>
      </c>
    </row>
    <row r="155" spans="1:3" x14ac:dyDescent="0.25">
      <c r="A155" s="476" t="str">
        <f>Price!A77</f>
        <v>super</v>
      </c>
      <c r="B155" t="str">
        <f>Price!B77</f>
        <v>early_pas</v>
      </c>
      <c r="C155">
        <v>20</v>
      </c>
    </row>
    <row r="156" spans="1:3" x14ac:dyDescent="0.25">
      <c r="A156" s="476"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396</vt:i4>
      </vt:variant>
    </vt:vector>
  </HeadingPairs>
  <TitlesOfParts>
    <vt:vector size="407"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2023-05-13T07:50:26Z</dcterms:modified>
</cp:coreProperties>
</file>