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1DDB89BA-BD53-4A08-860C-39D810EB5C63}" xr6:coauthVersionLast="47" xr6:coauthVersionMax="47" xr10:uidLastSave="{00000000-0000-0000-0000-000000000000}"/>
  <bookViews>
    <workbookView xWindow="29940" yWindow="4500" windowWidth="27525" windowHeight="15720" activeTab="5"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Parameters!$E$36:$AH$1355</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Parameters!$U$206:$AC$215</definedName>
    <definedName name="i_ca_len">Parameters!$U$205</definedName>
    <definedName name="i_ca_pos">Parameters!$W$205</definedName>
    <definedName name="i_ca_y">Parameters!$AF$206:$AG$215</definedName>
    <definedName name="i_cara_risk_coef" localSheetId="0">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hem_idx" localSheetId="0">General!$M$37:$M$40</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3">'Sup Feed'!$J$25</definedName>
    <definedName name="i_confinement_feeding_labour_factor" localSheetId="3">'Sup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0">General!$Q$25</definedName>
    <definedName name="i_crra_risk_coef" localSheetId="0">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Parameters!$E$71:$P$818</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52" i="13" l="1"/>
  <c r="P51" i="13"/>
  <c r="Z778" i="14" l="1"/>
  <c r="AA778" i="14" s="1"/>
  <c r="AB778" i="14" s="1"/>
  <c r="X778" i="14"/>
  <c r="Z777" i="14"/>
  <c r="AA777" i="14" s="1"/>
  <c r="AB777" i="14" s="1"/>
  <c r="X777" i="14"/>
  <c r="Z776" i="14"/>
  <c r="AA776" i="14" s="1"/>
  <c r="AB776" i="14" s="1"/>
  <c r="X776" i="14"/>
  <c r="V778" i="14"/>
  <c r="W778" i="14" s="1"/>
  <c r="U1184" i="14"/>
  <c r="V1184" i="14" s="1"/>
  <c r="W1184" i="14" s="1"/>
  <c r="U1185" i="14"/>
  <c r="V1185" i="14" s="1"/>
  <c r="W1185" i="14" s="1"/>
  <c r="V774" i="14"/>
  <c r="W774" i="14" s="1"/>
  <c r="V1180" i="14"/>
  <c r="W1180" i="14" s="1"/>
  <c r="V1188" i="14"/>
  <c r="W1188" i="14" s="1"/>
  <c r="V1182" i="14"/>
  <c r="W1182" i="14" s="1"/>
  <c r="V1181" i="14"/>
  <c r="W1181" i="14" s="1"/>
  <c r="V777" i="14"/>
  <c r="W777" i="14" s="1"/>
  <c r="V776" i="14"/>
  <c r="W776" i="14" s="1"/>
  <c r="V773" i="14"/>
  <c r="W773" i="14" s="1"/>
  <c r="V772" i="14"/>
  <c r="W772" i="14" s="1"/>
  <c r="V579" i="14"/>
  <c r="W579" i="14" s="1"/>
  <c r="V578" i="14"/>
  <c r="W578" i="14" s="1"/>
  <c r="V576" i="14"/>
  <c r="W576" i="14" s="1"/>
  <c r="V575" i="14"/>
  <c r="W575" i="14" s="1"/>
  <c r="V600" i="14"/>
  <c r="W600" i="14" s="1"/>
  <c r="V1086" i="14"/>
  <c r="W1086" i="14" s="1"/>
  <c r="V1085" i="14"/>
  <c r="W1085" i="14" s="1"/>
  <c r="W1084" i="14" s="1"/>
  <c r="V1083" i="14"/>
  <c r="W1083" i="14" s="1"/>
  <c r="V695" i="14"/>
  <c r="V694" i="14"/>
  <c r="V693" i="14"/>
  <c r="V692" i="14"/>
  <c r="V691" i="14"/>
  <c r="V690" i="14"/>
  <c r="V1084" i="14" l="1"/>
  <c r="AB782" i="14"/>
  <c r="AA782" i="14"/>
  <c r="Z782" i="14"/>
  <c r="Y782" i="14"/>
  <c r="X782" i="14"/>
  <c r="W782" i="14"/>
  <c r="V782" i="14"/>
  <c r="U782" i="14"/>
  <c r="W695" i="14" l="1"/>
  <c r="X695" i="14" s="1"/>
  <c r="Y695" i="14" s="1"/>
  <c r="Z695" i="14" s="1"/>
  <c r="AA695" i="14" s="1"/>
  <c r="AB695" i="14" s="1"/>
  <c r="W694" i="14"/>
  <c r="X694" i="14" s="1"/>
  <c r="Y694" i="14" s="1"/>
  <c r="Z694" i="14" s="1"/>
  <c r="AA694" i="14" s="1"/>
  <c r="AB694" i="14" s="1"/>
  <c r="W693" i="14"/>
  <c r="X693" i="14" s="1"/>
  <c r="Y693" i="14" s="1"/>
  <c r="Z693" i="14" s="1"/>
  <c r="AA693" i="14" s="1"/>
  <c r="AB693" i="14" s="1"/>
  <c r="W692" i="14"/>
  <c r="X692" i="14" s="1"/>
  <c r="Y692" i="14" s="1"/>
  <c r="Z692" i="14" s="1"/>
  <c r="AA692" i="14" s="1"/>
  <c r="AB692" i="14" s="1"/>
  <c r="W691" i="14"/>
  <c r="X691" i="14" s="1"/>
  <c r="Y691" i="14" s="1"/>
  <c r="Z691" i="14" s="1"/>
  <c r="AA691" i="14" s="1"/>
  <c r="AB691" i="14" s="1"/>
  <c r="W690" i="14"/>
  <c r="X690" i="14" s="1"/>
  <c r="Y690" i="14" s="1"/>
  <c r="Z690" i="14" s="1"/>
  <c r="AA690" i="14" s="1"/>
  <c r="AB690" i="14" s="1"/>
  <c r="K37" i="17" a="1"/>
  <c r="K37" i="17" s="1"/>
  <c r="B156" i="18" l="1"/>
  <c r="A156" i="18"/>
  <c r="B155" i="18"/>
  <c r="A155" i="18"/>
  <c r="B150" i="18"/>
  <c r="A150" i="18"/>
  <c r="B154" i="18"/>
  <c r="A154" i="18"/>
  <c r="B153" i="18"/>
  <c r="A153" i="18"/>
  <c r="B152" i="18"/>
  <c r="A152" i="18"/>
  <c r="B151" i="18"/>
  <c r="A151" i="18"/>
  <c r="Y495" i="14" l="1"/>
  <c r="X495" i="14" s="1"/>
  <c r="Z501" i="14"/>
  <c r="Y501" i="14" s="1"/>
  <c r="X501" i="14" s="1"/>
  <c r="Y599" i="14"/>
  <c r="Y600" i="14"/>
  <c r="Z601" i="14"/>
  <c r="Y601" i="14" s="1"/>
  <c r="Y494" i="14"/>
  <c r="X830" i="14" l="1"/>
  <c r="Y830" i="14" s="1"/>
  <c r="Z830" i="14" s="1"/>
  <c r="AA830" i="14" s="1"/>
  <c r="AB830" i="14" s="1"/>
  <c r="X829" i="14"/>
  <c r="Y829" i="14" s="1"/>
  <c r="Z829" i="14" s="1"/>
  <c r="AA829" i="14" s="1"/>
  <c r="AB829" i="14" s="1"/>
  <c r="X828" i="14"/>
  <c r="Y828" i="14" s="1"/>
  <c r="Z828" i="14" s="1"/>
  <c r="AA828" i="14" s="1"/>
  <c r="AB828" i="14" s="1"/>
  <c r="B152" i="16"/>
  <c r="B153" i="16"/>
  <c r="B154" i="16"/>
  <c r="B150" i="16"/>
  <c r="B155" i="16"/>
  <c r="B156" i="16"/>
  <c r="B151" i="16"/>
  <c r="A152" i="16"/>
  <c r="A153" i="16"/>
  <c r="A154" i="16"/>
  <c r="A150" i="16"/>
  <c r="A155" i="16"/>
  <c r="A156" i="16"/>
  <c r="A151"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0" i="14"/>
  <c r="V430" i="14" s="1"/>
  <c r="W430" i="14" s="1"/>
  <c r="U1332" i="14"/>
  <c r="C126" i="13"/>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Z1090" i="14" l="1"/>
  <c r="AA1090" i="14" s="1"/>
  <c r="AB1090" i="14" s="1"/>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AA494" i="14" l="1"/>
  <c r="AB494" i="14" s="1"/>
  <c r="Z774" i="14"/>
  <c r="AA774" i="14" s="1"/>
  <c r="AB774" i="14" s="1"/>
  <c r="X774" i="14"/>
  <c r="X773" i="14"/>
  <c r="X772" i="14"/>
  <c r="X576" i="14"/>
  <c r="Z580" i="14"/>
  <c r="AA580" i="14" s="1"/>
  <c r="AB580" i="14" s="1"/>
  <c r="Z578" i="14"/>
  <c r="AA578" i="14" s="1"/>
  <c r="AB578" i="14" s="1"/>
  <c r="Z577" i="14"/>
  <c r="AA577" i="14" s="1"/>
  <c r="AB577" i="14" s="1"/>
  <c r="Z575" i="14"/>
  <c r="AA575" i="14" s="1"/>
  <c r="AB575" i="14" s="1"/>
  <c r="X578" i="14"/>
  <c r="X577" i="14"/>
  <c r="X57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C1086" i="14"/>
  <c r="U1084" i="14"/>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C778" i="14"/>
  <c r="C777" i="14"/>
  <c r="C776" i="14"/>
  <c r="C775" i="14"/>
  <c r="W676" i="14"/>
  <c r="V676" i="14"/>
  <c r="U676" i="14"/>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C601" i="14"/>
  <c r="AA600" i="14"/>
  <c r="AB600" i="14" s="1"/>
  <c r="C600" i="14"/>
  <c r="AA599" i="14"/>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AA501" i="14"/>
  <c r="AB501" i="14" s="1"/>
  <c r="C501" i="14"/>
  <c r="C500" i="14"/>
  <c r="C499" i="14"/>
  <c r="C498" i="14"/>
  <c r="C497" i="14"/>
  <c r="C496" i="14"/>
  <c r="AA495" i="14"/>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1" i="14" l="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AN100" i="13" s="1"/>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P109"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9" i="13" s="1"/>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1" i="13" l="1"/>
  <c r="AY100" i="13"/>
  <c r="AY104" i="13"/>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 r="X494" i="14" l="1"/>
  <c r="AA496" i="14"/>
  <c r="AB496" i="14" s="1"/>
  <c r="Y496" i="14"/>
  <c r="X496" i="14" s="1"/>
  <c r="Y497" i="14"/>
  <c r="X497" i="14" s="1"/>
  <c r="AA497" i="14"/>
  <c r="AB497" i="14" s="1"/>
  <c r="AA498" i="14"/>
  <c r="AB498" i="14" s="1"/>
  <c r="Y498" i="14"/>
  <c r="X498" i="14" s="1"/>
  <c r="AA499" i="14"/>
  <c r="AB499" i="14" s="1"/>
  <c r="Y499" i="14"/>
  <c r="X499" i="14" s="1"/>
  <c r="Y500" i="14"/>
  <c r="X500" i="14" s="1"/>
  <c r="AA500" i="14"/>
  <c r="AB500"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4"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5" authorId="0" shapeId="0" xr:uid="{CC1BC4AE-5C1A-4B40-AD73-6185DC025378}">
      <text>
        <r>
          <rPr>
            <b/>
            <sz val="9"/>
            <color indexed="81"/>
            <rFont val="Tahoma"/>
            <charset val="1"/>
          </rPr>
          <t>John:</t>
        </r>
        <r>
          <rPr>
            <sz val="9"/>
            <color indexed="81"/>
            <rFont val="Tahoma"/>
            <charset val="1"/>
          </rPr>
          <t xml:space="preserve">
Paganoni et al 2014 comparison of 2yo vesus older ewes. Which were statistically different
</t>
        </r>
      </text>
    </comment>
    <comment ref="Z501" authorId="0" shapeId="0" xr:uid="{55837F99-4855-4E4F-ABFB-CBB0D0322B62}">
      <text>
        <r>
          <rPr>
            <b/>
            <sz val="9"/>
            <color indexed="81"/>
            <rFont val="Tahoma"/>
            <charset val="1"/>
          </rPr>
          <t>John:</t>
        </r>
        <r>
          <rPr>
            <sz val="9"/>
            <color indexed="81"/>
            <rFont val="Tahoma"/>
            <charset val="1"/>
          </rPr>
          <t xml:space="preserve">
Paganoni et al 2014 2yo &amp; 8yo were not statiscally different</t>
        </r>
      </text>
    </comment>
    <comment ref="Y576" authorId="0" shapeId="0" xr:uid="{161509F7-C828-4560-B854-BD6276723336}">
      <text>
        <r>
          <rPr>
            <b/>
            <sz val="9"/>
            <color indexed="81"/>
            <rFont val="Tahoma"/>
            <charset val="1"/>
          </rPr>
          <t>John:</t>
        </r>
        <r>
          <rPr>
            <sz val="9"/>
            <color indexed="81"/>
            <rFont val="Tahoma"/>
            <charset val="1"/>
          </rPr>
          <t xml:space="preserve">
No interaction in LMAT between chill and gender</t>
        </r>
      </text>
    </comment>
    <comment ref="Y579" authorId="0" shapeId="0" xr:uid="{4ABB4CD6-8846-4AC3-B17C-F120D3EBEF57}">
      <text>
        <r>
          <rPr>
            <b/>
            <sz val="9"/>
            <color indexed="81"/>
            <rFont val="Tahoma"/>
            <charset val="1"/>
          </rPr>
          <t>John:</t>
        </r>
        <r>
          <rPr>
            <sz val="9"/>
            <color indexed="81"/>
            <rFont val="Tahoma"/>
            <charset val="1"/>
          </rPr>
          <t xml:space="preserve">
No interaction in LMAT between chill and gender</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0" authorId="0" shapeId="0" xr:uid="{AB3E1EB5-3A3C-4132-A4AA-1C1EEEF827F6}">
      <text>
        <r>
          <rPr>
            <b/>
            <sz val="9"/>
            <color indexed="81"/>
            <rFont val="Tahoma"/>
            <charset val="1"/>
          </rPr>
          <t>John:</t>
        </r>
        <r>
          <rPr>
            <sz val="9"/>
            <color indexed="81"/>
            <rFont val="Tahoma"/>
            <charset val="1"/>
          </rPr>
          <t xml:space="preserve">
Developed in the Triplets project Apr2023</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LMAT</t>
        </r>
      </text>
    </comment>
    <comment ref="U1184"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184" authorId="0" shapeId="0" xr:uid="{C228E3A4-7E5C-416C-BFB2-AFFCFB91913E}">
      <text>
        <r>
          <rPr>
            <b/>
            <sz val="9"/>
            <color indexed="81"/>
            <rFont val="Tahoma"/>
            <family val="2"/>
          </rPr>
          <t>John:</t>
        </r>
        <r>
          <rPr>
            <sz val="9"/>
            <color indexed="81"/>
            <rFont val="Tahoma"/>
            <family val="2"/>
          </rPr>
          <t xml:space="preserve">
FOO is ns in LMAT</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<sst xmlns="http://schemas.openxmlformats.org/spreadsheetml/2006/main" count="4819" uniqueCount="2866">
  <si>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</si>
  <si>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</si>
  <si>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</si>
  <si>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</si>
  <si>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</si>
  <si>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</si>
  <si>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</si>
  <si>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</si>
  <si>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</si>
  <si>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</si>
  <si>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</si>
  <si>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</si>
  <si>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</si>
  <si>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</si>
  <si>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</si>
  <si>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</si>
  <si>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</si>
  <si>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</si>
  <si>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</si>
  <si>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</si>
  <si>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</si>
  <si>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</si>
  <si>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</si>
  <si>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</si>
  <si>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</si>
  <si>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</si>
  <si>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</si>
  <si>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</si>
  <si>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</si>
  <si>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</si>
  <si>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</si>
  <si>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</si>
  <si>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</si>
  <si>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</si>
  <si>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</si>
  <si>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</si>
  <si>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</si>
  <si>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</si>
  <si>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</si>
  <si>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</si>
  <si>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</si>
  <si>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</si>
  <si>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</si>
  <si>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</si>
  <si>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</si>
  <si>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</si>
  <si>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</si>
  <si>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</si>
  <si>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</si>
  <si>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</si>
  <si>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</si>
  <si>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</si>
  <si>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</si>
  <si>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</si>
  <si>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</si>
  <si>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</si>
  <si>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</si>
  <si>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</si>
  <si>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</si>
  <si>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</si>
  <si>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</si>
  <si>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</si>
  <si>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</si>
  <si>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</si>
  <si>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</si>
  <si>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</si>
  <si>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</si>
  <si>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</si>
  <si>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</si>
  <si>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</si>
  <si>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</si>
  <si>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</si>
  <si>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</si>
  <si>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</si>
  <si>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</si>
  <si>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</si>
  <si>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</si>
  <si>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</si>
  <si>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</si>
  <si>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</si>
  <si>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</si>
  <si>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</si>
  <si>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</si>
  <si>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</si>
  <si>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</si>
  <si>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</si>
  <si>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</si>
  <si>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</si>
  <si>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</si>
  <si>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</si>
  <si>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</si>
  <si>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</si>
  <si>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</si>
  <si>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</si>
  <si>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</si>
  <si>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</si>
  <si>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</si>
  <si>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</si>
  <si>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</si>
  <si>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</si>
  <si>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</si>
  <si>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</si>
  <si>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</si>
  <si>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</si>
  <si>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</si>
  <si>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</si>
  <si>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</si>
  <si>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</si>
  <si>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</si>
  <si>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</si>
  <si>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</si>
  <si>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</si>
  <si>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</si>
  <si>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</si>
  <si>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</si>
  <si>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</si>
  <si>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</si>
  <si>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</si>
  <si>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</si>
  <si>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</si>
  <si>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</si>
  <si>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</si>
  <si>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</si>
  <si>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</si>
  <si>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</si>
  <si>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</si>
  <si>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</si>
  <si>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</si>
  <si>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</si>
  <si>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</si>
  <si>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</si>
  <si>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</si>
  <si>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</si>
  <si>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</si>
  <si>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</si>
  <si>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</si>
  <si>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</si>
  <si>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</si>
  <si>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</si>
  <si>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</si>
  <si>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</si>
  <si>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</si>
  <si>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</si>
  <si>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</si>
  <si>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</si>
  <si>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</si>
  <si>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</si>
  <si>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</si>
  <si>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</si>
  <si>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</si>
  <si>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</si>
  <si>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</si>
  <si>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</si>
  <si>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</si>
  <si>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</si>
  <si>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</si>
  <si>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</si>
  <si>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</si>
  <si>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</si>
  <si>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</si>
  <si>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</si>
  <si>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</si>
  <si>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</si>
  <si>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</si>
  <si>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</si>
  <si>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</si>
  <si>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</si>
  <si>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</si>
  <si>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</si>
  <si>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</si>
  <si>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</si>
  <si>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</si>
  <si>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</si>
  <si>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</si>
  <si>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</si>
  <si>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</si>
  <si>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</si>
  <si>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</si>
  <si>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</si>
  <si>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</si>
  <si>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</si>
  <si>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</si>
  <si>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</si>
  <si>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</si>
  <si>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</si>
  <si>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</si>
  <si>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</si>
  <si>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</si>
  <si>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</si>
  <si>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</si>
  <si>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</si>
  <si>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</si>
  <si>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</si>
  <si>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</si>
  <si>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</si>
  <si>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</si>
  <si>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</si>
  <si>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</si>
  <si>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</si>
  <si>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</si>
  <si>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</si>
  <si>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</si>
  <si>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</si>
  <si>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</si>
  <si>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</si>
  <si>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</si>
  <si>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</si>
  <si>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</si>
  <si>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</si>
  <si>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</si>
  <si>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</si>
  <si>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</si>
  <si>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</si>
  <si>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</si>
  <si>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</si>
  <si>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</si>
  <si>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</si>
  <si>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</si>
  <si>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</si>
  <si>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</si>
  <si>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</si>
  <si>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</si>
  <si>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</si>
  <si>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</si>
  <si>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</si>
  <si>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</si>
  <si>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</si>
  <si>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</si>
  <si>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</si>
  <si>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</si>
  <si>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</si>
  <si>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</si>
  <si>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</si>
  <si>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</si>
  <si>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</si>
  <si>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</si>
  <si>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</si>
  <si>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</si>
  <si>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</si>
  <si>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</si>
  <si>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</si>
  <si>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</si>
  <si>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</si>
  <si>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</si>
  <si>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</si>
  <si>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</si>
  <si>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</si>
  <si>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</si>
  <si>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</si>
  <si>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</si>
  <si>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</si>
  <si>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</si>
  <si>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</si>
  <si>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</si>
  <si>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</si>
  <si>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</si>
  <si>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</si>
  <si>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</si>
  <si>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</si>
  <si>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</si>
  <si>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</si>
  <si>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</si>
  <si>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</si>
  <si>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</si>
  <si>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</si>
  <si>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</si>
  <si>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</si>
  <si>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</si>
  <si>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</si>
  <si>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</si>
  <si>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</si>
  <si>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</si>
  <si>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</si>
  <si>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</si>
  <si>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</si>
  <si>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</si>
  <si>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</si>
  <si>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</si>
  <si>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</si>
  <si>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</si>
  <si>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</si>
  <si>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</si>
  <si>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</si>
  <si>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</si>
  <si>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</si>
  <si>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</si>
  <si>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</si>
  <si>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</si>
  <si>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</si>
  <si>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</si>
  <si>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</si>
  <si>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</si>
  <si>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</si>
  <si>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</si>
  <si>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</si>
  <si>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</si>
  <si>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</si>
  <si>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</si>
  <si>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</si>
  <si>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</si>
  <si>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</si>
  <si>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</si>
  <si>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</si>
  <si>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</si>
  <si>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</si>
  <si>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</si>
  <si>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</si>
  <si>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</si>
  <si>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</si>
  <si>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</si>
  <si>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</si>
  <si>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</si>
  <si>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</si>
  <si>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</si>
  <si>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</si>
  <si>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</si>
  <si>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</si>
  <si>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</si>
  <si>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</si>
  <si>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</si>
  <si>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</si>
  <si>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</si>
  <si>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</si>
  <si>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</si>
  <si>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</si>
  <si>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</si>
  <si>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</si>
  <si>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</si>
  <si>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</si>
  <si>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</si>
  <si>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</si>
  <si>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</si>
  <si>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</si>
  <si>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</si>
  <si>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</si>
  <si>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</si>
  <si>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</si>
  <si>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</si>
  <si>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</si>
  <si>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</si>
  <si>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</si>
  <si>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</si>
  <si>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</si>
  <si>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</si>
  <si>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</si>
  <si>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</si>
  <si>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</si>
  <si>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</si>
  <si>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</si>
  <si>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</si>
  <si>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</si>
  <si>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</si>
  <si>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</si>
  <si>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</si>
  <si>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</si>
  <si>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</si>
  <si>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</si>
  <si>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</si>
  <si>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</si>
  <si>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</si>
  <si>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</si>
  <si>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</si>
  <si>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</si>
  <si>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</si>
  <si>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</si>
  <si>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</si>
  <si>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</si>
  <si>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</si>
  <si>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</si>
  <si>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</si>
  <si>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</si>
  <si>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</si>
  <si>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</si>
  <si>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</si>
  <si>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</si>
  <si>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</si>
  <si>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</si>
  <si>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</si>
  <si>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</si>
  <si>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</si>
  <si>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</si>
  <si>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</si>
  <si>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</si>
  <si>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</si>
  <si>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</si>
  <si>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</si>
  <si>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</si>
  <si>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</si>
  <si>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</si>
  <si>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</si>
  <si>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</si>
  <si>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</si>
  <si>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</si>
  <si>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</si>
  <si>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</si>
  <si>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</si>
  <si>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</si>
  <si>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</si>
  <si>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</si>
  <si>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</si>
  <si>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</si>
  <si>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</si>
  <si>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</si>
  <si>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</si>
  <si>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</si>
  <si>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</si>
  <si>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</si>
  <si>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</si>
  <si>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</si>
  <si>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</si>
  <si>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</si>
  <si>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</si>
  <si>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</si>
  <si>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</si>
  <si>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</si>
  <si>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</si>
  <si>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</si>
  <si>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</si>
  <si>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</si>
  <si>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</si>
  <si>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</si>
  <si>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</si>
  <si>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</si>
  <si>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</si>
  <si>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</si>
  <si>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</si>
  <si>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</si>
  <si>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</si>
  <si>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</si>
  <si>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</si>
  <si>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</si>
  <si>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</si>
  <si>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</si>
  <si>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</si>
  <si>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</si>
  <si>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</si>
  <si>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</si>
  <si>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</si>
  <si>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</si>
  <si>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</si>
  <si>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</si>
  <si>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</si>
  <si>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</si>
  <si>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</si>
  <si>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</si>
  <si>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</si>
  <si>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</si>
  <si>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</si>
  <si>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</si>
  <si>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</si>
  <si>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</si>
  <si>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</si>
  <si>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</si>
  <si>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</si>
  <si>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</si>
  <si>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</si>
  <si>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</si>
  <si>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</si>
  <si>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</si>
  <si>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</si>
  <si>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</si>
  <si>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</si>
  <si>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</si>
  <si>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</si>
  <si>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</si>
  <si>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</si>
  <si>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</si>
  <si>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</si>
  <si>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</si>
  <si>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</si>
  <si>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</si>
  <si>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</si>
  <si>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</si>
  <si>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</si>
  <si>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</si>
  <si>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</si>
  <si>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</si>
  <si>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</si>
  <si>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</si>
  <si>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</si>
  <si>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</si>
  <si>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</si>
  <si>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</si>
  <si>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</si>
  <si>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</si>
  <si>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</si>
  <si>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</si>
  <si>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</si>
  <si>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</si>
  <si>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</si>
  <si>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</si>
  <si>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</si>
  <si>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</si>
  <si>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</si>
  <si>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</si>
  <si>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</si>
  <si>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</si>
  <si>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</si>
  <si>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</si>
  <si>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</si>
  <si>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</si>
  <si>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</si>
  <si>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</si>
  <si>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</si>
  <si>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</si>
  <si>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</si>
  <si>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</si>
  <si>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</si>
  <si>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</si>
  <si>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</si>
  <si>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</si>
  <si>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</si>
  <si>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</si>
  <si>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</si>
  <si>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</si>
  <si>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</si>
  <si>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</si>
  <si>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</si>
  <si>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</si>
  <si>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</si>
  <si>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</si>
  <si>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</si>
  <si>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</si>
  <si>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</si>
  <si>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</si>
  <si>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</si>
  <si>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</si>
  <si>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</si>
  <si>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</si>
  <si>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</si>
  <si>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</si>
  <si>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</si>
  <si>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</si>
  <si>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</si>
  <si>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</si>
  <si>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</si>
  <si>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</si>
  <si>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</si>
  <si>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</si>
  <si>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</si>
  <si>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</si>
  <si>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</si>
  <si>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</si>
  <si>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</si>
  <si>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</si>
  <si>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</si>
  <si>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</si>
  <si>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</si>
  <si>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</si>
  <si>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</si>
  <si>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</si>
  <si>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</si>
  <si>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</si>
  <si>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</si>
  <si>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</si>
  <si>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</si>
  <si>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</si>
  <si>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</si>
  <si>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</si>
  <si>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</si>
  <si>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</si>
  <si>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</si>
  <si>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</si>
  <si>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</si>
  <si>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</si>
  <si>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</si>
  <si>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</si>
  <si>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</si>
  <si>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</si>
  <si>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</si>
  <si>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</si>
  <si>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</si>
  <si>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</si>
  <si>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</si>
  <si>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</si>
  <si>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</si>
  <si>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</si>
  <si>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</si>
  <si>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</si>
  <si>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</si>
  <si>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</si>
  <si>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</si>
  <si>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</si>
  <si>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</si>
  <si>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</si>
  <si>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</si>
  <si>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</si>
  <si>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</si>
  <si>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</si>
  <si>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</si>
  <si>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</si>
  <si>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</si>
  <si>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</si>
  <si>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</si>
  <si>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</si>
  <si>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</si>
  <si>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</si>
  <si>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</si>
  <si>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</si>
  <si>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</si>
  <si>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</si>
  <si>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</si>
  <si>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</si>
  <si>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</si>
  <si>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</si>
  <si>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</si>
  <si>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</si>
  <si>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</si>
  <si>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</si>
  <si>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</si>
  <si>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</si>
  <si>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</si>
  <si>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</si>
  <si>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</si>
  <si>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</si>
  <si>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</si>
  <si>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</si>
  <si>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</si>
  <si>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</si>
  <si>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</si>
  <si>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</si>
  <si>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</si>
  <si>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</si>
  <si>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</si>
  <si>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</si>
  <si>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</si>
  <si>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</si>
  <si>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</si>
  <si>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</si>
  <si>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</si>
  <si>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</si>
  <si>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</si>
  <si>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</si>
  <si>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</si>
  <si>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</si>
  <si>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</si>
  <si>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</si>
  <si>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</si>
  <si>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</si>
  <si>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</si>
  <si>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</si>
  <si>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</si>
  <si>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</si>
  <si>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</si>
  <si>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</si>
  <si>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</si>
  <si>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</si>
  <si>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</si>
  <si>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</si>
  <si>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</si>
  <si>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</si>
  <si>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</si>
  <si>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</si>
  <si>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</si>
  <si>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</si>
  <si>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</si>
  <si>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</si>
  <si>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</si>
  <si>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</si>
  <si>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</si>
  <si>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</si>
  <si>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</si>
  <si>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</si>
  <si>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</si>
  <si>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</si>
  <si>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</si>
  <si>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</si>
  <si>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</si>
  <si>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</si>
  <si>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</si>
  <si>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</si>
  <si>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</si>
  <si>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</si>
  <si>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</si>
  <si>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</si>
  <si>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</si>
  <si>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</si>
  <si>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</si>
  <si>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</si>
  <si>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</si>
  <si>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</si>
  <si>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</si>
  <si>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</si>
  <si>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</si>
  <si>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</si>
  <si>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</si>
  <si>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</si>
  <si>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</si>
  <si>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</si>
  <si>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</si>
  <si>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</si>
  <si>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</si>
  <si>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</si>
  <si>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</si>
  <si>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</si>
  <si>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</si>
  <si>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</si>
  <si>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</si>
  <si>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</si>
  <si>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</si>
  <si>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</si>
  <si>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</si>
  <si>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</si>
  <si>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</si>
  <si>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</si>
  <si>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</si>
  <si>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</si>
  <si>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</si>
  <si>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</si>
  <si>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</si>
  <si>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</si>
  <si>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</si>
  <si>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</si>
  <si>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</si>
  <si>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</si>
  <si>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</si>
  <si>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</si>
  <si>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</si>
  <si>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</si>
  <si>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</si>
  <si>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</si>
  <si>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</si>
  <si>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</si>
  <si>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</si>
  <si>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</si>
  <si>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</si>
  <si>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</si>
  <si>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</si>
  <si>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</si>
  <si>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</si>
  <si>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</si>
  <si>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</si>
  <si>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</si>
  <si>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</si>
  <si>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</si>
  <si>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</si>
  <si>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</si>
  <si>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</si>
  <si>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</si>
  <si>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</si>
  <si>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</si>
  <si>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</si>
  <si>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</si>
  <si>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</si>
  <si>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</si>
  <si>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</si>
  <si>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</si>
  <si>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</si>
  <si>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</si>
  <si>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</si>
  <si>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</si>
  <si>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</si>
  <si>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</si>
  <si>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</si>
  <si>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</si>
  <si>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</si>
  <si>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</si>
  <si>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</si>
  <si>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</si>
  <si>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</si>
  <si>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</si>
  <si>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</si>
  <si>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</si>
  <si>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</si>
  <si>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</si>
  <si>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</si>
  <si>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</si>
  <si>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</si>
  <si>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</si>
  <si>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</si>
  <si>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</si>
  <si>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</si>
  <si>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</si>
  <si>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</si>
  <si>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</si>
  <si>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</si>
  <si>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</si>
  <si>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</si>
  <si>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</si>
  <si>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</si>
  <si>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</si>
  <si>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</si>
  <si>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</si>
  <si>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</si>
  <si>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</si>
  <si>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</si>
  <si>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</si>
  <si>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</si>
  <si>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</si>
  <si>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</si>
  <si>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</si>
  <si>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</si>
  <si>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</si>
  <si>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</si>
  <si>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</si>
  <si>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</si>
  <si>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</si>
  <si>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</si>
  <si>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</si>
  <si>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</si>
  <si>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</si>
  <si>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</si>
  <si>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</si>
  <si>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</si>
  <si>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</si>
  <si>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</si>
  <si>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</si>
  <si>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</si>
  <si>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</si>
  <si>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</si>
  <si>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</si>
  <si>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</si>
  <si>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</si>
  <si>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</si>
  <si>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</si>
  <si>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</si>
  <si>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</si>
  <si>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</si>
  <si>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</si>
  <si>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</si>
  <si>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</si>
  <si>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</si>
  <si>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</si>
  <si>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</si>
  <si>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</si>
  <si>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</si>
  <si>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</si>
  <si>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</si>
  <si>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</si>
  <si>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</si>
  <si>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</si>
  <si>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</si>
  <si>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</si>
  <si>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</si>
  <si>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</si>
  <si>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</si>
  <si>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</si>
  <si>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</si>
  <si>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</si>
  <si>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</si>
  <si>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</si>
  <si>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</si>
  <si>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</si>
  <si>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</si>
  <si>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</si>
  <si>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</si>
  <si>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</si>
  <si>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</si>
  <si>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</si>
  <si>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</si>
  <si>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</si>
  <si>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</si>
  <si>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</si>
  <si>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</si>
  <si>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</si>
  <si>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</si>
  <si>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</si>
  <si>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</si>
  <si>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</si>
  <si>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</si>
  <si>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</si>
  <si>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</si>
  <si>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</si>
  <si>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</si>
  <si>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</si>
  <si>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</si>
  <si>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</si>
  <si>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</si>
  <si>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</si>
  <si>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</si>
  <si>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</si>
  <si>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</si>
  <si>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</si>
  <si>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</si>
  <si>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</si>
  <si>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</si>
  <si>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</si>
  <si>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</si>
  <si>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</si>
  <si>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</si>
  <si>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</si>
  <si>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</si>
  <si>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</si>
  <si>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</si>
  <si>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</si>
  <si>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</si>
  <si>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</si>
  <si>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</si>
  <si>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</si>
  <si>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</si>
  <si>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</si>
  <si>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</si>
  <si>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</si>
  <si>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</si>
  <si>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</si>
  <si>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</si>
  <si>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</si>
  <si>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</si>
  <si>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</si>
  <si>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</si>
  <si>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</si>
  <si>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</si>
  <si>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</si>
  <si>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</si>
  <si>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</si>
  <si>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</si>
  <si>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</si>
  <si>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</si>
  <si>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</si>
  <si>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</si>
  <si>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</si>
  <si>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</si>
  <si>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</si>
  <si>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</si>
  <si>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</si>
  <si>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</si>
  <si>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</si>
  <si>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</si>
  <si>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</si>
  <si>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</si>
  <si>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</si>
  <si>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</si>
  <si>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</si>
  <si>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</si>
  <si>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</si>
  <si>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</si>
  <si>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</si>
  <si>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</si>
  <si>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</si>
  <si>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</si>
  <si>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</si>
  <si>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</si>
  <si>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</si>
  <si>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</si>
  <si>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</si>
  <si>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</si>
  <si>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</si>
  <si>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</si>
  <si>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</si>
  <si>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</si>
  <si>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</si>
  <si>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</si>
  <si>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</si>
  <si>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</si>
  <si>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</si>
  <si>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</si>
  <si>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</si>
  <si>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</si>
  <si>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</si>
  <si>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</si>
  <si>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</si>
  <si>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</si>
  <si>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</si>
  <si>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</si>
  <si>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</si>
  <si>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</si>
  <si>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</si>
  <si>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</si>
  <si>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</si>
  <si>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</si>
  <si>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</si>
  <si>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</si>
  <si>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</si>
  <si>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</si>
  <si>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</si>
  <si>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</si>
  <si>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</si>
  <si>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</si>
  <si>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</si>
  <si>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</si>
  <si>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</si>
  <si>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</si>
  <si>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</si>
  <si>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</si>
  <si>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</si>
  <si>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</si>
  <si>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</si>
  <si>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</si>
  <si>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</si>
  <si>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</si>
  <si>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</si>
  <si>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</si>
  <si>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</si>
  <si>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</si>
  <si>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</si>
  <si>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</si>
  <si>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</si>
  <si>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</si>
  <si>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</si>
  <si>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</si>
  <si>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</si>
  <si>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</si>
  <si>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</si>
  <si>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</si>
  <si>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</si>
  <si>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</si>
  <si>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</si>
  <si>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</si>
  <si>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</si>
  <si>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</si>
  <si>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</si>
  <si>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</si>
  <si>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</si>
  <si>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</si>
  <si>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</si>
  <si>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</si>
  <si>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</si>
  <si>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</si>
  <si>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</si>
  <si>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</si>
  <si>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</si>
  <si>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</si>
  <si>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</si>
  <si>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</si>
  <si>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</si>
  <si>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</si>
  <si>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</si>
  <si>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</si>
  <si>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</si>
  <si>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</si>
  <si>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</si>
  <si>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</si>
  <si>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</si>
  <si>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</si>
  <si>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</si>
  <si>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</si>
  <si>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</si>
  <si>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</si>
  <si>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</si>
  <si>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</si>
  <si>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</si>
  <si>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</si>
  <si>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</si>
  <si>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</si>
  <si>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</si>
  <si>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</si>
  <si>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</si>
  <si>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</si>
  <si>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</si>
  <si>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</si>
  <si>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</si>
  <si>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</si>
  <si>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</si>
  <si>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</si>
  <si>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</si>
  <si>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</si>
  <si>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</si>
  <si>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</si>
  <si>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</si>
  <si>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</si>
  <si>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</si>
  <si>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</si>
  <si>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</si>
  <si>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</si>
  <si>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</si>
  <si>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</si>
  <si>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</si>
  <si>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</si>
  <si>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</si>
  <si>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</si>
  <si>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</si>
  <si>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</si>
  <si>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</si>
  <si>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</si>
  <si>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</si>
  <si>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</si>
  <si>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</si>
  <si>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</si>
  <si>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</si>
  <si>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</si>
  <si>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</si>
  <si>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</si>
  <si>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</si>
  <si>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</si>
  <si>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</si>
  <si>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</si>
  <si>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</si>
  <si>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</si>
  <si>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</si>
  <si>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</si>
  <si>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</si>
  <si>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</si>
  <si>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</si>
  <si>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</si>
  <si>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</si>
  <si>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</si>
  <si>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</si>
  <si>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</si>
  <si>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</si>
  <si>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</si>
  <si>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</si>
  <si>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</si>
  <si>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</si>
  <si>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</si>
  <si>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</si>
  <si>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</si>
  <si>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</si>
  <si>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</si>
  <si>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</si>
  <si>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</si>
  <si>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</si>
  <si>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</si>
  <si>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</si>
  <si>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</si>
  <si>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</si>
  <si>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</si>
  <si>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</si>
  <si>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</si>
  <si>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</si>
  <si>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</si>
  <si>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</si>
  <si>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</si>
  <si>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</si>
  <si>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</si>
  <si>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</si>
  <si>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</si>
  <si>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</si>
  <si>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</si>
  <si>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</si>
  <si>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</si>
  <si>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</si>
  <si>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</si>
  <si>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</si>
  <si>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</si>
  <si>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</si>
  <si>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</si>
  <si>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</si>
  <si>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</si>
  <si>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</si>
  <si>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</si>
  <si>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</si>
  <si>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</si>
  <si>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</si>
  <si>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</si>
  <si>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</si>
  <si>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</si>
  <si>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</si>
  <si>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</si>
  <si>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</si>
  <si>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</si>
  <si>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</si>
  <si>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</si>
  <si>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</si>
  <si>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</si>
  <si>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</si>
  <si>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</si>
  <si>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</si>
  <si>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</si>
  <si>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</si>
  <si>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</si>
  <si>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</si>
  <si>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</si>
  <si>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</si>
  <si>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</si>
  <si>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</si>
  <si>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</si>
  <si>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</si>
  <si>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</si>
  <si>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</si>
  <si>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</si>
  <si>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</si>
  <si>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</si>
  <si>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</si>
  <si>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</si>
  <si>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</si>
  <si>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</si>
  <si>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</si>
  <si>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</si>
  <si>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</si>
  <si>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</si>
  <si>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</si>
  <si>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</si>
  <si>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</si>
  <si>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</si>
  <si>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</si>
  <si>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</si>
  <si>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</si>
  <si>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</si>
  <si>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</si>
  <si>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</si>
  <si>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</si>
  <si>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</si>
  <si>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</si>
  <si>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</si>
  <si>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</si>
  <si>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</si>
  <si>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</si>
  <si>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</si>
  <si>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</si>
  <si>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</si>
  <si>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</si>
  <si>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</si>
  <si>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</si>
  <si>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</si>
  <si>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</si>
  <si>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</si>
  <si>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</si>
  <si>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</si>
  <si>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</si>
  <si>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</si>
  <si>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</si>
  <si>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</si>
  <si>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</si>
  <si>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</si>
  <si>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</si>
  <si>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</si>
  <si>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</si>
  <si>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</si>
  <si>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</si>
  <si>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</si>
  <si>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</si>
  <si>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</si>
  <si>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</si>
  <si>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</si>
  <si>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</si>
  <si>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</si>
  <si>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</si>
  <si>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</si>
  <si>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</si>
  <si>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</si>
  <si>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</si>
  <si>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</si>
  <si>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</si>
  <si>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</si>
  <si>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</si>
  <si>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</si>
  <si>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</si>
  <si>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</si>
  <si>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</si>
  <si>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</si>
  <si>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</si>
  <si>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</si>
  <si>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</si>
  <si>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</si>
  <si>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</si>
  <si>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</si>
  <si>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</si>
  <si>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</si>
  <si>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</si>
  <si>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</si>
  <si>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</si>
  <si>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</si>
  <si>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</si>
  <si>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</si>
  <si>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</si>
  <si>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</si>
  <si>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</si>
  <si>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</si>
  <si>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</si>
  <si>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</si>
  <si>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</si>
  <si>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</si>
  <si>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</si>
  <si>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</si>
  <si>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</si>
  <si>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</si>
  <si>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</si>
  <si>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</si>
  <si>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</si>
  <si>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</si>
  <si>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</si>
  <si>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</si>
  <si>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</si>
  <si>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</si>
  <si>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</si>
  <si>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</si>
  <si>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</si>
  <si>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</si>
  <si>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</si>
  <si>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</si>
  <si>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</si>
  <si>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</si>
  <si>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</si>
  <si>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</si>
  <si>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</si>
  <si>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</si>
  <si>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</si>
  <si>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</si>
  <si>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</si>
  <si>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</si>
  <si>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</si>
  <si>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</si>
  <si>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</si>
  <si>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</si>
  <si>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</si>
  <si>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</si>
  <si>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</si>
  <si>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</si>
  <si>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</si>
  <si>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</si>
  <si>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</si>
  <si>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</si>
  <si>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</si>
  <si>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</si>
  <si>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</si>
  <si>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</si>
  <si>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</si>
  <si>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</si>
  <si>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</si>
  <si>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</si>
  <si>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</si>
  <si>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</si>
  <si>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</si>
  <si>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</si>
  <si>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</si>
  <si>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</si>
  <si>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</si>
  <si>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</si>
  <si>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</si>
  <si>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</si>
  <si>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</si>
  <si>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</si>
  <si>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</si>
  <si>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</si>
  <si>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</si>
  <si>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</si>
  <si>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</si>
  <si>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</si>
  <si>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</si>
  <si>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</si>
  <si>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</si>
  <si>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</si>
  <si>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</si>
  <si>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</si>
  <si>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</si>
  <si>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</si>
  <si>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</si>
  <si>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</si>
  <si>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</si>
  <si>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</si>
  <si>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</si>
  <si>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</si>
  <si>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</si>
  <si>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</si>
  <si>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</si>
  <si>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</si>
  <si>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</si>
  <si>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</si>
  <si>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</si>
  <si>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</si>
  <si>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</si>
  <si>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</si>
  <si>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</si>
  <si>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</si>
  <si>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</si>
  <si>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</si>
  <si>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</si>
  <si>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</si>
  <si>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</si>
  <si>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</si>
  <si>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</si>
  <si>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</si>
  <si>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</si>
  <si>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</si>
  <si>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</si>
  <si>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</si>
  <si>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</si>
  <si>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</si>
  <si>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</si>
  <si>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</si>
  <si>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</si>
  <si>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</si>
  <si>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</si>
  <si>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</si>
  <si>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</si>
  <si>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</si>
  <si>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</si>
  <si>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</si>
  <si>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</si>
  <si>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</si>
  <si>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</si>
  <si>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</si>
  <si>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</si>
  <si>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</si>
  <si>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</si>
  <si>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</si>
  <si>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</si>
  <si>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</si>
  <si>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</si>
  <si>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</si>
  <si>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</si>
  <si>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</si>
  <si>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</si>
  <si>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</si>
  <si>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</si>
  <si>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</si>
  <si>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</si>
  <si>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</si>
  <si>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</si>
  <si>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</si>
  <si>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</si>
  <si>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</si>
  <si>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</si>
  <si>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</si>
  <si>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</si>
  <si>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</si>
  <si>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</si>
  <si>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</si>
  <si>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</si>
  <si>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</si>
  <si>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</si>
  <si>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</si>
  <si>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</si>
  <si>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</si>
  <si>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</si>
  <si>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</si>
  <si>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</si>
  <si>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</si>
  <si>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</si>
  <si>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</si>
  <si>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</si>
  <si>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</si>
  <si>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</si>
  <si>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</si>
  <si>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</si>
  <si>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</si>
  <si>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</si>
  <si>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</si>
  <si>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</si>
  <si>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</si>
  <si>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</si>
  <si>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</si>
  <si>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</si>
  <si>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</si>
  <si>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</si>
  <si>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</si>
  <si>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</si>
  <si>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</si>
  <si>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</si>
  <si>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</si>
  <si>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</si>
  <si>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</si>
  <si>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</si>
  <si>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</si>
  <si>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</si>
  <si>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</si>
  <si>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</si>
  <si>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</si>
  <si>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</si>
  <si>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</si>
  <si>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</si>
  <si>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</si>
  <si>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</si>
  <si>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</si>
  <si>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</si>
  <si>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</si>
  <si>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</si>
  <si>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</si>
  <si>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</si>
  <si>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</si>
  <si>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</si>
  <si>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</si>
  <si>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</si>
  <si>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</si>
  <si>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</si>
  <si>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</si>
  <si>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</si>
  <si>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</si>
  <si>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</si>
  <si>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</si>
  <si>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</si>
  <si>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</si>
  <si>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</si>
  <si>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</si>
  <si>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</si>
  <si>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</si>
  <si>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</si>
  <si>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</si>
  <si>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</si>
  <si>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</si>
  <si>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</si>
  <si>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</si>
  <si>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</si>
  <si>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</si>
  <si>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</si>
  <si>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</si>
  <si>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</si>
  <si>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</si>
  <si>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</si>
  <si>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</si>
  <si>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</si>
  <si>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</si>
  <si>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</si>
  <si>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</si>
  <si>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</si>
  <si>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</si>
  <si>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</si>
  <si>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</si>
  <si>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</si>
  <si>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</si>
  <si>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</si>
  <si>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</si>
  <si>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</si>
  <si>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</si>
  <si>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</si>
  <si>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</si>
  <si>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</si>
  <si>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</si>
  <si>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</si>
  <si>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</si>
  <si>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</si>
  <si>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</si>
  <si>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</si>
  <si>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</si>
  <si>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</si>
  <si>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</si>
  <si>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</si>
  <si>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</si>
  <si>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</si>
  <si>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</si>
  <si>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</si>
  <si>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</si>
  <si>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</si>
  <si>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</si>
  <si>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</si>
  <si>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</si>
  <si>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</si>
  <si>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</si>
  <si>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</si>
  <si>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</si>
  <si>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</si>
  <si>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</si>
  <si>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</si>
  <si>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</si>
  <si>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</si>
  <si>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</si>
  <si>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</si>
  <si>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</si>
  <si>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</si>
  <si>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</si>
  <si>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</si>
  <si>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</si>
  <si>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</si>
  <si>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</si>
  <si>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</si>
  <si>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</si>
  <si>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</si>
  <si>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</si>
  <si>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</si>
  <si>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</si>
  <si>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</si>
  <si>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</si>
  <si>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</si>
  <si>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</si>
  <si>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</si>
  <si>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</si>
  <si>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</si>
  <si>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</si>
  <si>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</si>
  <si>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</si>
  <si>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</si>
  <si>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</si>
  <si>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</si>
  <si>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</si>
  <si>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</si>
  <si>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</si>
  <si>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</si>
  <si>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</si>
  <si>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</si>
  <si>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</si>
  <si>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</si>
  <si>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</si>
  <si>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</si>
  <si>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</si>
  <si>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</si>
  <si>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</si>
  <si>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</si>
  <si>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</si>
  <si>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</si>
  <si>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</si>
  <si>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</si>
  <si>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</si>
  <si>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</si>
  <si>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</si>
  <si>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</si>
  <si>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</si>
  <si>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</si>
  <si>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</si>
  <si>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</si>
  <si>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</si>
  <si>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</si>
  <si>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</si>
  <si>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</si>
  <si>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</si>
  <si>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</si>
  <si>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</si>
  <si>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</si>
  <si>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</si>
  <si>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</si>
  <si>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</si>
  <si>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</si>
  <si>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</si>
  <si>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</si>
  <si>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</si>
  <si>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</si>
  <si>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</si>
  <si>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</si>
  <si>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</si>
  <si>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</si>
  <si>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</si>
  <si>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</si>
  <si>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</si>
  <si>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</si>
  <si>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</si>
  <si>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</si>
  <si>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</si>
  <si>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</si>
  <si>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</si>
  <si>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</si>
  <si>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</si>
  <si>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</si>
  <si>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</si>
  <si>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</si>
  <si>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</si>
  <si>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</si>
  <si>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</si>
  <si>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</si>
  <si>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</si>
  <si>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</si>
  <si>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</si>
  <si>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</si>
  <si>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</si>
  <si>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</si>
  <si>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</si>
  <si>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</si>
  <si>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</si>
  <si>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</si>
  <si>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</si>
  <si>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</si>
  <si>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</si>
  <si>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</si>
  <si>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</si>
  <si>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</si>
  <si>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</si>
  <si>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</si>
  <si>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</si>
  <si>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</si>
  <si>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</si>
  <si>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</si>
  <si>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</si>
  <si>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</si>
  <si>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</si>
  <si>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</si>
  <si>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</si>
  <si>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</si>
  <si>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</si>
  <si>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</si>
  <si>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</si>
  <si>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</si>
  <si>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</si>
  <si>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</si>
  <si>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</si>
  <si>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</si>
  <si>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</si>
  <si>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</si>
  <si>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</si>
  <si>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</si>
  <si>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</si>
  <si>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</si>
  <si>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</si>
  <si>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</si>
  <si>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</si>
  <si>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</si>
  <si>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</si>
  <si>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</si>
  <si>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</si>
  <si>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</si>
  <si>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</si>
  <si>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</si>
  <si>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</si>
  <si>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</si>
  <si>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</si>
  <si>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</si>
  <si>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</si>
  <si>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</si>
  <si>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</si>
  <si>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</si>
  <si>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</si>
  <si>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</si>
  <si>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</si>
  <si>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</si>
  <si>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</si>
  <si>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</si>
  <si>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</si>
  <si>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</si>
  <si>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</si>
  <si>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</si>
  <si>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</si>
  <si>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</si>
  <si>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</si>
  <si>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</si>
  <si>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</si>
  <si>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</si>
  <si>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</si>
  <si>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</si>
  <si>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</si>
  <si>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</si>
  <si>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</si>
  <si>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</si>
  <si>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</si>
  <si>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</si>
  <si>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</si>
  <si>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</si>
  <si>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</si>
  <si>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</si>
  <si>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</si>
  <si>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</si>
  <si>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</si>
  <si>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</si>
  <si>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</si>
  <si>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</si>
  <si>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</si>
  <si>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</si>
  <si>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</si>
  <si>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</si>
  <si>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</si>
  <si>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</si>
  <si>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</si>
  <si>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</si>
  <si>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</si>
  <si>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</si>
  <si>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</si>
  <si>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</si>
  <si>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</si>
  <si>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</si>
  <si>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</si>
  <si>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</si>
  <si>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</si>
  <si>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</si>
  <si>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</si>
  <si>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</si>
  <si>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</si>
  <si>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</si>
  <si>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</si>
  <si>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</si>
  <si>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</si>
  <si>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</si>
  <si>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</si>
  <si>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</si>
  <si>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</si>
  <si>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</si>
  <si>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</si>
  <si>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</si>
  <si>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</si>
  <si>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</si>
  <si>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</si>
  <si>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</si>
  <si>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</si>
  <si>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</si>
  <si>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</si>
  <si>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</si>
  <si>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</si>
  <si>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</si>
  <si>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</si>
  <si>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</si>
  <si>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</si>
  <si>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</si>
  <si>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</si>
  <si>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</si>
  <si>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</si>
  <si>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</si>
  <si>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</si>
  <si>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</si>
  <si>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</si>
  <si>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</si>
  <si>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</si>
  <si>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</si>
  <si>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</si>
  <si>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</si>
  <si>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</si>
  <si>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</si>
  <si>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</si>
  <si>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</si>
  <si>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</si>
  <si>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</si>
  <si>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</si>
  <si>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</si>
  <si>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</si>
  <si>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</si>
  <si>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</si>
  <si>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</si>
  <si>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</si>
  <si>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</si>
  <si>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</si>
  <si>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</si>
  <si>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</si>
  <si>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</si>
  <si>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</si>
  <si>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</si>
  <si>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</si>
  <si>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</si>
  <si>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</si>
  <si>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</si>
  <si>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</si>
  <si>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</si>
  <si>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</si>
  <si>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</si>
  <si>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</si>
  <si>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</si>
  <si>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</si>
  <si>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</si>
  <si>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</si>
  <si>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</si>
  <si>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</si>
  <si>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</si>
  <si>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</si>
  <si>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</si>
  <si>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</si>
  <si>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</si>
  <si>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</si>
  <si>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</si>
  <si>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</si>
  <si>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</si>
  <si>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</si>
  <si>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</si>
  <si>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</si>
  <si>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</si>
  <si>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</si>
  <si>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</si>
  <si>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</si>
  <si>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</si>
  <si>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</si>
  <si>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</si>
  <si>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</si>
  <si>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</si>
  <si>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</si>
  <si>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</si>
  <si>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</si>
  <si>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</si>
  <si>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</si>
  <si>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</si>
  <si>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</si>
  <si>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</si>
  <si>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</si>
  <si>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</si>
  <si>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</si>
  <si>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</si>
  <si>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</si>
  <si>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</si>
  <si>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</si>
  <si>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</si>
  <si>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</si>
  <si>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</si>
  <si>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</si>
  <si>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</si>
  <si>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</si>
  <si>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</si>
  <si>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</si>
  <si>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</si>
  <si>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</si>
  <si>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</si>
  <si>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</si>
  <si>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</si>
  <si>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</si>
  <si>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</si>
  <si>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</si>
  <si>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</si>
  <si>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</si>
  <si>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</si>
  <si>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</si>
  <si>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</si>
  <si>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</si>
  <si>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</si>
  <si>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</si>
  <si>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</si>
  <si>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</si>
  <si>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</si>
  <si>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</si>
  <si>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</si>
  <si>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</si>
  <si>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</si>
  <si>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</si>
  <si>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</si>
  <si>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</si>
  <si>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</si>
  <si>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</si>
  <si>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</si>
  <si>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</si>
  <si>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</si>
  <si>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</si>
  <si>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</si>
  <si>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</si>
  <si>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</si>
  <si>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</si>
  <si>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</si>
  <si>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</si>
  <si>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</si>
  <si>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</si>
  <si>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</si>
  <si>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</si>
  <si>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</si>
  <si>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</si>
  <si>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</si>
  <si>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</si>
  <si>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</si>
  <si>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</si>
  <si>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</si>
  <si>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</si>
  <si>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</si>
  <si>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</si>
  <si>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</si>
  <si>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</si>
  <si>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</si>
  <si>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</si>
  <si>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</si>
  <si>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</si>
  <si>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</si>
  <si>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</si>
  <si>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</si>
  <si>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</si>
  <si>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</si>
  <si>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</si>
  <si>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</si>
  <si>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</si>
  <si>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</si>
  <si>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</si>
  <si>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</si>
  <si>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</si>
  <si>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</si>
  <si>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</si>
  <si>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</si>
  <si>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</si>
  <si>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</si>
  <si>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</si>
  <si>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</si>
  <si>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</si>
  <si>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</si>
  <si>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</si>
  <si>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</si>
  <si>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</si>
  <si>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</si>
  <si>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</si>
  <si>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</si>
  <si>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</si>
  <si>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</si>
  <si>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</si>
  <si>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</si>
  <si>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</si>
  <si>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</si>
  <si>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</si>
  <si>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</si>
  <si>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</si>
  <si>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</si>
  <si>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</si>
  <si>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</si>
  <si>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</si>
  <si>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</si>
  <si>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</si>
  <si>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</si>
  <si>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</si>
  <si>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</si>
  <si>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</si>
  <si>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</si>
  <si>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</si>
  <si>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</si>
  <si>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</si>
  <si>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</si>
  <si>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</si>
  <si>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</si>
  <si>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</si>
  <si>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</si>
  <si>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</si>
  <si>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</si>
  <si>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</si>
  <si>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</si>
  <si>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</si>
  <si>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</si>
  <si>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</si>
  <si>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</si>
  <si>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</si>
  <si>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</si>
  <si>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</si>
  <si>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</si>
  <si>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</si>
  <si>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</si>
  <si>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</si>
  <si>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</si>
  <si>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</si>
  <si>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</si>
  <si>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</si>
  <si>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</si>
  <si>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</si>
  <si>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</si>
  <si>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</si>
  <si>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</si>
  <si>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</si>
  <si>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</si>
  <si>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</si>
  <si>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</si>
  <si>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</si>
  <si>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</si>
  <si>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</si>
  <si>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</si>
  <si>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</si>
  <si>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</si>
  <si>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</si>
  <si>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</si>
  <si>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</si>
  <si>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</si>
  <si>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</si>
  <si>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</si>
  <si>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</si>
  <si>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</si>
  <si>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</si>
  <si>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</si>
  <si>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</si>
  <si>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</si>
  <si>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</si>
  <si>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</si>
  <si>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</si>
  <si>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</si>
  <si>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</si>
  <si>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</si>
  <si>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</si>
  <si>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</si>
  <si>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</si>
  <si>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</si>
  <si>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</si>
  <si>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</si>
  <si>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</si>
  <si>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</si>
  <si>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</si>
  <si>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</si>
  <si>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</si>
  <si>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</si>
  <si>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</si>
  <si>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</si>
  <si>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</si>
  <si>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</si>
  <si>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</si>
  <si>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</si>
  <si>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</si>
  <si>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</si>
  <si>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</si>
  <si>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</si>
  <si>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</si>
  <si>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</si>
  <si>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</si>
  <si>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</si>
  <si>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</si>
  <si>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</si>
  <si>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</si>
  <si>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</si>
  <si>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</si>
  <si>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</si>
  <si>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</si>
  <si>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</si>
  <si>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</si>
  <si>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</si>
  <si>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</si>
  <si>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</si>
  <si>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</si>
  <si>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</si>
  <si>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</si>
  <si>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</si>
  <si>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</si>
  <si>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</si>
  <si>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</si>
  <si>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</si>
  <si>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</si>
  <si>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</si>
  <si>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</si>
  <si>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</si>
  <si>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</si>
  <si>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</si>
  <si>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</si>
  <si>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</si>
  <si>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</si>
  <si>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</si>
  <si>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</si>
  <si>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</si>
  <si>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</si>
  <si>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</si>
  <si>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</si>
  <si>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</si>
  <si>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</si>
  <si>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</si>
  <si>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</si>
  <si>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</si>
  <si>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</si>
  <si>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</si>
  <si>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</si>
  <si>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</si>
  <si>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</si>
  <si>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</si>
  <si>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</si>
  <si>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</si>
  <si>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</si>
  <si>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</si>
  <si>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</si>
  <si>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</si>
  <si>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</si>
  <si>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</si>
  <si>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</si>
  <si>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</si>
  <si>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</si>
  <si>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</si>
  <si>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</si>
  <si>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</si>
  <si>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</si>
  <si>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</si>
  <si>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</si>
  <si>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</si>
  <si>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</si>
  <si>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</si>
  <si>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</si>
  <si>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</si>
  <si>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</si>
  <si>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</si>
  <si>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</si>
  <si>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</si>
  <si>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</si>
  <si>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</si>
  <si>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</si>
  <si>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</si>
  <si>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</si>
  <si>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</si>
  <si>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</si>
  <si>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</si>
  <si>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</si>
  <si>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</si>
  <si>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</si>
  <si>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</si>
  <si>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</si>
  <si>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</si>
  <si>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</si>
  <si>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</si>
  <si>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</si>
  <si>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</si>
  <si>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</si>
  <si>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</si>
  <si>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</si>
  <si>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</si>
  <si>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</si>
  <si>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</si>
  <si>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</si>
  <si>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</si>
  <si>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</si>
  <si>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</si>
  <si>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</si>
  <si>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</si>
  <si>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</si>
  <si>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</si>
  <si>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</si>
  <si>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</si>
  <si>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</si>
  <si>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</si>
  <si>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</si>
  <si>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</si>
  <si>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</si>
  <si>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</si>
  <si>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</si>
  <si>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</si>
  <si>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</si>
  <si>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</si>
  <si>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</si>
  <si>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</si>
  <si>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</si>
  <si>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</si>
  <si>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</si>
  <si>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</si>
  <si>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</si>
  <si>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</si>
  <si>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</si>
  <si>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</si>
  <si>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</si>
  <si>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</si>
  <si>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</si>
  <si>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</si>
  <si>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</si>
  <si>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</si>
  <si>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</si>
  <si>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</si>
  <si>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</si>
  <si>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</si>
  <si>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</si>
  <si>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</si>
  <si>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</si>
  <si>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</si>
  <si>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</si>
  <si>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</si>
  <si>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</si>
  <si>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</si>
  <si>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</si>
  <si>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</si>
  <si>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</si>
  <si>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</si>
  <si>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</si>
  <si>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</si>
  <si>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</si>
  <si>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</si>
  <si>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</si>
  <si>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</si>
  <si>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</si>
  <si>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</si>
  <si>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</si>
  <si>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</si>
  <si>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</si>
  <si>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</si>
  <si>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</si>
  <si>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</si>
  <si>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</si>
  <si>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</si>
  <si>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</si>
  <si>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</si>
  <si>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</si>
  <si>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</si>
  <si>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</si>
  <si>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</si>
  <si>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</si>
  <si>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</si>
  <si>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</si>
  <si>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</si>
  <si>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</si>
  <si>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</si>
  <si>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</si>
  <si>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</si>
  <si>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</si>
  <si>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</si>
  <si>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</si>
  <si>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</si>
  <si>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</si>
  <si>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</si>
  <si>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</si>
  <si>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</si>
  <si>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</si>
  <si>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</si>
  <si>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</si>
  <si>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</si>
  <si>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</si>
  <si>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</si>
  <si>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</si>
  <si>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</si>
  <si>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</si>
  <si>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</si>
  <si>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</si>
  <si>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</si>
  <si>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</si>
  <si>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</si>
  <si>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</si>
  <si>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</si>
  <si>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</si>
  <si>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</si>
  <si>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</si>
  <si>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</si>
  <si>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</si>
  <si>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</si>
  <si>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</si>
  <si>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</si>
  <si>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</si>
  <si>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</si>
  <si>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</si>
  <si>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</si>
  <si>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</si>
  <si>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</si>
  <si>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</si>
  <si>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</si>
  <si>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</si>
  <si>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</si>
  <si>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</si>
  <si>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</si>
  <si>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</si>
  <si>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</si>
  <si>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</si>
  <si>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</si>
  <si>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</si>
  <si>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</si>
  <si>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</si>
  <si>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</si>
  <si>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</si>
  <si>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</si>
  <si>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</si>
  <si>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</si>
  <si>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</si>
  <si>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</si>
  <si>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</si>
  <si>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</si>
  <si>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</si>
  <si>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</si>
  <si>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</si>
  <si>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</si>
  <si>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</si>
  <si>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</si>
  <si>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</si>
  <si>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</si>
  <si>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</si>
  <si>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</si>
  <si>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</si>
  <si>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</si>
  <si>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</si>
  <si>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</si>
  <si>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</si>
  <si>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</si>
  <si>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</si>
  <si>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</si>
  <si>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</si>
  <si>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</si>
  <si>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</si>
  <si>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</si>
  <si>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</si>
  <si>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</si>
  <si>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</si>
  <si>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</si>
  <si>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</si>
  <si>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</si>
  <si>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</si>
  <si>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</si>
  <si>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</si>
  <si>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</si>
  <si>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</si>
  <si>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</si>
  <si>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</si>
  <si>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</si>
  <si>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</si>
  <si>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</si>
  <si>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</si>
  <si>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</si>
  <si>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</si>
  <si>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</si>
  <si>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</si>
  <si>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</si>
  <si>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</si>
  <si>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</si>
  <si>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</si>
  <si>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</si>
  <si>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</si>
  <si>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</si>
  <si>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</si>
  <si>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</si>
  <si>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</si>
  <si>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</si>
  <si>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</si>
  <si>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</si>
  <si>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</si>
  <si>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</si>
  <si>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</si>
  <si>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</si>
  <si>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</si>
  <si>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</si>
  <si>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</si>
  <si>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</si>
  <si>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</si>
  <si>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</si>
  <si>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</si>
  <si>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</si>
  <si>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</si>
  <si>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</si>
  <si>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</si>
  <si>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</si>
  <si>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</si>
  <si>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</si>
  <si>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</si>
  <si>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</si>
  <si>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</si>
  <si>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</si>
  <si>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</si>
  <si>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</si>
  <si>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</si>
  <si>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</si>
  <si>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</si>
  <si>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</si>
  <si>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</si>
  <si>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</si>
  <si>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</si>
  <si>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</si>
  <si>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</si>
  <si>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</si>
  <si>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</si>
  <si>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</si>
  <si>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</si>
  <si>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</si>
  <si>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</si>
  <si>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</si>
  <si>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</si>
  <si>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</si>
  <si>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</si>
  <si>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</si>
  <si>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</si>
  <si>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</si>
  <si>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</si>
  <si>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</si>
  <si>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</si>
  <si>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</si>
  <si>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</si>
  <si>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</si>
  <si>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</si>
  <si>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</si>
  <si>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</si>
  <si>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</si>
  <si>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</si>
  <si>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</si>
  <si>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</si>
  <si>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</si>
  <si>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</si>
  <si>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</si>
  <si>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</si>
  <si>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</si>
  <si>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</si>
  <si>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</si>
  <si>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</si>
  <si>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</si>
  <si>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</si>
  <si>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</si>
  <si>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</si>
  <si>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</si>
  <si>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</si>
  <si>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</si>
  <si>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</si>
  <si>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</si>
  <si>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</si>
  <si>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</si>
  <si>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</si>
  <si>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</si>
  <si>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</si>
  <si>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</si>
  <si>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</si>
  <si>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</si>
  <si>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</si>
  <si>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</si>
  <si>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</si>
  <si>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</si>
  <si>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</si>
  <si>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</si>
  <si>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</si>
  <si>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</si>
  <si>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</si>
  <si>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</si>
  <si>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</si>
  <si>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</si>
  <si>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</si>
  <si>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</si>
  <si>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</si>
  <si>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</si>
  <si>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</si>
  <si>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</si>
  <si>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</si>
  <si>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</si>
  <si>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</si>
  <si>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</si>
  <si>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</si>
  <si>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</si>
  <si>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</si>
  <si>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</si>
  <si>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</si>
  <si>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</si>
  <si>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</si>
  <si>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</si>
  <si>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</si>
  <si>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</si>
  <si>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</si>
  <si>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</si>
  <si>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</si>
  <si>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</si>
  <si>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</si>
  <si>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</si>
  <si>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</si>
  <si>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</si>
  <si>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</si>
  <si>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</si>
  <si>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</si>
  <si>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</si>
  <si>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</si>
  <si>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</si>
  <si>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</si>
  <si>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</si>
  <si>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</si>
  <si>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</si>
  <si>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</si>
  <si>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</si>
  <si>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</si>
  <si>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</si>
  <si>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</si>
  <si>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</si>
  <si>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</si>
  <si>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</si>
  <si>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</si>
  <si>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</si>
  <si>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</si>
  <si>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</si>
  <si>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</si>
  <si>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</si>
  <si>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</si>
  <si>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</si>
  <si>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</si>
  <si>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</si>
  <si>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</si>
  <si>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</si>
  <si>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</si>
  <si>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</si>
  <si>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</si>
  <si>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</si>
  <si>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</si>
  <si>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</si>
  <si>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</si>
  <si>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</si>
  <si>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</si>
  <si>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</si>
  <si>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</si>
  <si>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</si>
  <si>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</si>
  <si>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</si>
  <si>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</si>
  <si>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</si>
  <si>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</si>
  <si>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</si>
  <si>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</si>
  <si>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</si>
  <si>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</si>
  <si>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</si>
  <si>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</si>
  <si>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</si>
  <si>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</si>
  <si>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</si>
  <si>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</si>
  <si>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</si>
  <si>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</si>
  <si>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</si>
  <si>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</si>
  <si>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</si>
  <si>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</si>
  <si>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</si>
  <si>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</si>
  <si>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</si>
  <si>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</si>
  <si>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</si>
  <si>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</si>
  <si>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</si>
  <si>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</si>
  <si>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</si>
  <si>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</si>
  <si>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</si>
  <si>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</si>
  <si>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</si>
  <si>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</si>
  <si>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</si>
  <si>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</si>
  <si>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</si>
  <si>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</si>
  <si>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</si>
  <si>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</si>
  <si>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</si>
  <si>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</si>
  <si>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</si>
  <si>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</si>
  <si>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</si>
  <si>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</si>
  <si>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</si>
  <si>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</si>
  <si>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</si>
  <si>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</si>
  <si>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</si>
  <si>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</si>
  <si>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</si>
  <si>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</si>
  <si>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</si>
  <si>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</si>
  <si>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</si>
  <si>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</si>
  <si>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</si>
  <si>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</si>
  <si>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</si>
  <si>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</si>
  <si>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</si>
  <si>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</si>
  <si>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</si>
  <si>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</si>
  <si>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</si>
  <si>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</si>
  <si>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</si>
  <si>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</si>
  <si>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</si>
  <si>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</si>
  <si>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</si>
  <si>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</si>
  <si>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</si>
  <si>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</si>
  <si>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</si>
  <si>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</si>
  <si>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</si>
  <si>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</si>
  <si>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</si>
  <si>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</si>
  <si>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</si>
  <si>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</si>
  <si>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</si>
  <si>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</si>
  <si>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</si>
  <si>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</si>
  <si>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</si>
  <si>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</si>
  <si>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</si>
  <si>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</si>
  <si>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</si>
  <si>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</si>
  <si>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</si>
  <si>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</si>
  <si>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</si>
  <si>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</si>
  <si>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</si>
  <si>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</si>
  <si>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</si>
  <si>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</si>
  <si>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</si>
  <si>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</si>
  <si>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</si>
  <si>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</si>
  <si>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</si>
  <si>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</si>
  <si>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</si>
  <si>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</si>
  <si>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</si>
  <si>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</si>
  <si>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</si>
  <si>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</si>
  <si>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</si>
  <si>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</si>
  <si>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</si>
  <si>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</si>
  <si>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</si>
  <si>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</si>
  <si>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</si>
  <si>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</si>
  <si>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</si>
  <si>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</si>
  <si>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</si>
  <si>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</si>
  <si>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</si>
  <si>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</si>
  <si>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</si>
  <si>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</si>
  <si>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</si>
  <si>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</si>
  <si>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</si>
  <si>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</si>
  <si>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</si>
  <si>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</si>
  <si>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</si>
  <si>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</si>
  <si>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</si>
  <si>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</si>
  <si>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</si>
  <si>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</si>
  <si>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</si>
  <si>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</si>
  <si>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</si>
  <si>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</si>
  <si>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</si>
  <si>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</si>
  <si>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</si>
  <si>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</si>
  <si>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</si>
  <si>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</si>
  <si>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</si>
  <si>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</si>
  <si>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</si>
  <si>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</si>
  <si>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</si>
  <si>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</si>
  <si>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</si>
  <si>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</si>
  <si>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</si>
  <si>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</si>
  <si>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</si>
  <si>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</si>
  <si>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</si>
  <si>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</si>
  <si>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</si>
  <si>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</si>
  <si>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</si>
  <si>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</si>
  <si>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</si>
  <si>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</si>
  <si>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</si>
  <si>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</si>
  <si>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</si>
  <si>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</si>
  <si>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</si>
  <si>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</si>
  <si>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</si>
  <si>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</si>
  <si>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</si>
  <si>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</si>
  <si>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</si>
  <si>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</si>
  <si>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</si>
  <si>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</si>
  <si>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</si>
  <si>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</si>
  <si>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</si>
  <si>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</si>
  <si>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</si>
  <si>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</si>
  <si>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</si>
  <si>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</si>
  <si>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</si>
  <si>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</si>
  <si>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</si>
  <si>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</si>
  <si>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</si>
  <si>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</si>
  <si>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</si>
  <si>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</si>
  <si>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</si>
  <si>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</si>
  <si>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</si>
  <si>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</si>
  <si>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</si>
  <si>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</si>
  <si>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</si>
  <si>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</si>
  <si>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</si>
  <si>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</si>
  <si>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</si>
  <si>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</si>
  <si>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</si>
  <si>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</si>
  <si>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</si>
  <si>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</si>
  <si>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</si>
  <si>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</si>
  <si>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</si>
  <si>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</si>
  <si>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</si>
  <si>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</si>
  <si>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</si>
  <si>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</si>
  <si>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</si>
  <si>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</si>
  <si>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</si>
  <si>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</si>
  <si>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</si>
  <si>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</si>
  <si>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</si>
  <si>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</si>
  <si>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</si>
  <si>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</si>
  <si>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</si>
  <si>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</si>
  <si>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</si>
  <si>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</si>
  <si>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</si>
  <si>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</si>
  <si>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</si>
  <si>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</si>
  <si>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</si>
  <si>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</si>
  <si>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</si>
  <si>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</si>
  <si>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</si>
  <si>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</si>
  <si>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</si>
  <si>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</si>
  <si>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</si>
  <si>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</si>
  <si>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</si>
  <si>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</si>
  <si>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</si>
  <si>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</si>
  <si>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</si>
  <si>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</si>
  <si>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</si>
  <si>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</si>
  <si>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</si>
  <si>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</si>
  <si>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</si>
  <si>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</si>
  <si>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</si>
  <si>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</si>
  <si>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</si>
  <si>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</si>
  <si>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</si>
  <si>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</si>
  <si>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</si>
  <si>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</si>
  <si>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</si>
  <si>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</si>
  <si>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</si>
  <si>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</si>
  <si>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</si>
  <si>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</si>
  <si>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</si>
  <si>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</si>
  <si>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</si>
  <si>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</si>
  <si>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</si>
  <si>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</si>
  <si>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</si>
  <si>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</si>
  <si>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</si>
  <si>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</si>
  <si>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</si>
  <si>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</si>
  <si>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</si>
  <si>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</si>
  <si>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</si>
  <si>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</si>
  <si>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</si>
  <si>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</si>
  <si>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</si>
  <si>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</si>
  <si>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</si>
  <si>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</si>
  <si>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</si>
  <si>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</si>
  <si>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</si>
  <si>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</si>
  <si>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</si>
  <si>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</si>
  <si>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</si>
  <si>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</si>
  <si>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</si>
  <si>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</si>
  <si>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</si>
  <si>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</si>
  <si>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</si>
  <si>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</si>
  <si>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</si>
  <si>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</si>
  <si>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</si>
  <si>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</si>
  <si>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</si>
  <si>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</si>
  <si>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</si>
  <si>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</si>
  <si>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</si>
  <si>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</si>
  <si>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</si>
  <si>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</si>
  <si>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</si>
  <si>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</si>
  <si>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</si>
  <si>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</si>
  <si>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</si>
  <si>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</si>
  <si>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</si>
  <si>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</si>
  <si>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</si>
  <si>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</si>
  <si>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</si>
  <si>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</si>
  <si>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</si>
  <si>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</si>
  <si>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</si>
  <si>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</si>
  <si>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</si>
  <si>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</si>
  <si>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</si>
  <si>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</si>
  <si>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</si>
  <si>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</si>
  <si>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</si>
  <si>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</si>
  <si>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</si>
  <si>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</si>
  <si>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</si>
  <si>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</si>
  <si>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</si>
  <si>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</si>
  <si>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</si>
  <si>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</si>
  <si>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LTW progeny survival, mob size :  0 young</t>
  </si>
  <si>
    <t>Coeff LambSurv v5-d</t>
  </si>
  <si>
    <t>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</si>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</sst>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7" borderId="30" applyNumberFormat="0" applyFont="0" applyAlignment="0">
      <alignment vertical="top"/>
    </xf>
    <xf numFmtId="0" fontId="7" fillId="28" borderId="0" applyNumberFormat="0" applyBorder="0" applyAlignment="0" applyProtection="0"/>
    <xf numFmtId="0" fontId="7" fillId="29" borderId="0" applyNumberFormat="0" applyBorder="0" applyAlignment="0" applyProtection="0"/>
    <xf numFmtId="0" fontId="37" fillId="32" borderId="8" applyNumberFormat="0" applyBorder="0" applyAlignment="0">
      <protection locked="0"/>
    </xf>
    <xf numFmtId="0" fontId="38" fillId="31" borderId="57" applyNumberFormat="0" applyAlignment="0" applyProtection="0"/>
    <xf numFmtId="0" fontId="37" fillId="30" borderId="8" applyBorder="0" applyAlignment="0">
      <protection locked="0"/>
    </xf>
    <xf numFmtId="165" fontId="37" fillId="33" borderId="8" applyNumberFormat="0" applyFont="0" applyBorder="0" applyAlignment="0">
      <alignment horizontal="center"/>
      <protection locked="0"/>
    </xf>
    <xf numFmtId="0" fontId="43" fillId="34" borderId="0" applyNumberFormat="0" applyBorder="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12" fillId="25" borderId="16" xfId="14" applyFill="1">
      <alignment vertical="top"/>
    </xf>
    <xf numFmtId="0" fontId="32" fillId="16" borderId="16" xfId="14" applyFont="1">
      <alignment vertical="top"/>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3"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6"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7"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4"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3"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5"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7" fillId="32" borderId="0" xfId="28" applyNumberFormat="1" applyBorder="1">
      <protection locked="0"/>
    </xf>
    <xf numFmtId="165" fontId="0" fillId="8" borderId="0" xfId="1" applyNumberFormat="1" applyFont="1" applyBorder="1" applyAlignment="1"/>
    <xf numFmtId="0" fontId="1" fillId="15" borderId="16" xfId="13" applyFont="1" applyBorder="1"/>
    <xf numFmtId="0" fontId="37" fillId="32" borderId="16" xfId="28" applyBorder="1" applyAlignment="1">
      <alignment vertical="top"/>
      <protection locked="0"/>
    </xf>
    <xf numFmtId="0" fontId="37" fillId="32" borderId="57" xfId="28" applyBorder="1">
      <protection locked="0"/>
    </xf>
    <xf numFmtId="0" fontId="38" fillId="31"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6"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9"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7" fillId="32" borderId="0" xfId="28" applyNumberFormat="1" applyBorder="1">
      <protection locked="0"/>
    </xf>
    <xf numFmtId="0" fontId="37" fillId="30" borderId="57" xfId="30" applyBorder="1" applyAlignment="1">
      <protection locked="0"/>
    </xf>
    <xf numFmtId="0" fontId="37" fillId="30" borderId="57" xfId="30" applyBorder="1">
      <protection locked="0"/>
    </xf>
    <xf numFmtId="0" fontId="37" fillId="30" borderId="9" xfId="30" applyBorder="1" applyAlignment="1">
      <alignment horizontal="right"/>
      <protection locked="0"/>
    </xf>
    <xf numFmtId="9" fontId="37" fillId="32" borderId="0" xfId="28" applyNumberFormat="1" applyBorder="1">
      <protection locked="0"/>
    </xf>
    <xf numFmtId="0" fontId="37" fillId="32" borderId="0" xfId="28" applyBorder="1">
      <protection locked="0"/>
    </xf>
    <xf numFmtId="0" fontId="37" fillId="33" borderId="7" xfId="31" applyNumberFormat="1" applyBorder="1" applyAlignment="1">
      <alignment horizontal="center"/>
      <protection locked="0"/>
    </xf>
    <xf numFmtId="0" fontId="37" fillId="30" borderId="16" xfId="30" applyBorder="1" applyAlignment="1">
      <alignment vertical="top"/>
      <protection locked="0"/>
    </xf>
    <xf numFmtId="0" fontId="38" fillId="31"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0" fillId="18" borderId="43" xfId="16" applyFont="1" applyBorder="1" applyAlignment="1">
      <alignment horizontal="center" vertical="top"/>
      <protection locked="0"/>
    </xf>
    <xf numFmtId="0" fontId="40" fillId="18" borderId="29" xfId="16" applyFont="1" applyBorder="1" applyAlignment="1">
      <alignment horizontal="center" vertical="top"/>
      <protection locked="0"/>
    </xf>
    <xf numFmtId="0" fontId="40" fillId="18" borderId="44" xfId="16" applyFont="1" applyBorder="1" applyAlignment="1">
      <alignment horizontal="center" vertical="top"/>
      <protection locked="0"/>
    </xf>
    <xf numFmtId="0" fontId="40" fillId="18" borderId="47" xfId="16" applyFont="1" applyBorder="1" applyAlignment="1">
      <alignment horizontal="center" vertical="top"/>
      <protection locked="0"/>
    </xf>
    <xf numFmtId="0" fontId="40" fillId="18" borderId="16" xfId="16" applyFont="1" applyAlignment="1">
      <alignment horizontal="center" vertical="top"/>
      <protection locked="0"/>
    </xf>
    <xf numFmtId="0" fontId="40" fillId="18" borderId="48" xfId="16" applyFont="1" applyBorder="1" applyAlignment="1">
      <alignment horizontal="center" vertical="top"/>
      <protection locked="0"/>
    </xf>
    <xf numFmtId="0" fontId="40" fillId="18" borderId="49" xfId="16" applyFont="1" applyBorder="1" applyAlignment="1">
      <alignment horizontal="center" vertical="top"/>
      <protection locked="0"/>
    </xf>
    <xf numFmtId="0" fontId="40" fillId="18" borderId="32" xfId="16" applyFont="1" applyBorder="1" applyAlignment="1">
      <alignment horizontal="center" vertical="top"/>
      <protection locked="0"/>
    </xf>
    <xf numFmtId="0" fontId="40" fillId="18" borderId="50" xfId="16" applyFont="1" applyBorder="1" applyAlignment="1">
      <alignment horizontal="center" vertical="top"/>
      <protection locked="0"/>
    </xf>
    <xf numFmtId="0" fontId="40" fillId="19" borderId="47" xfId="18" applyFont="1" applyBorder="1" applyAlignment="1">
      <alignment horizontal="center" vertical="top"/>
      <protection locked="0"/>
    </xf>
    <xf numFmtId="0" fontId="40" fillId="19" borderId="16" xfId="18" applyFont="1" applyAlignment="1">
      <alignment horizontal="center" vertical="top"/>
      <protection locked="0"/>
    </xf>
    <xf numFmtId="0" fontId="40" fillId="19" borderId="48" xfId="18" applyFont="1" applyBorder="1" applyAlignment="1">
      <alignment horizontal="center" vertical="top"/>
      <protection locked="0"/>
    </xf>
    <xf numFmtId="0" fontId="40" fillId="19" borderId="49" xfId="18" applyFont="1" applyBorder="1" applyAlignment="1">
      <alignment horizontal="center" vertical="top"/>
      <protection locked="0"/>
    </xf>
    <xf numFmtId="0" fontId="40" fillId="19" borderId="32" xfId="18" applyFont="1" applyBorder="1" applyAlignment="1">
      <alignment horizontal="center" vertical="top"/>
      <protection locked="0"/>
    </xf>
    <xf numFmtId="0" fontId="40" fillId="19" borderId="50" xfId="18" applyFont="1" applyBorder="1" applyAlignment="1">
      <alignment horizontal="center" vertical="top"/>
      <protection locked="0"/>
    </xf>
    <xf numFmtId="2" fontId="40" fillId="28" borderId="43" xfId="26" applyNumberFormat="1" applyFont="1" applyBorder="1" applyAlignment="1" applyProtection="1">
      <alignment horizontal="center" vertical="top"/>
      <protection locked="0"/>
    </xf>
    <xf numFmtId="2" fontId="40" fillId="28" borderId="29" xfId="26" applyNumberFormat="1" applyFont="1" applyBorder="1" applyAlignment="1" applyProtection="1">
      <alignment horizontal="center" vertical="top"/>
      <protection locked="0"/>
    </xf>
    <xf numFmtId="2" fontId="40" fillId="28" borderId="47" xfId="26" applyNumberFormat="1" applyFont="1" applyBorder="1" applyAlignment="1" applyProtection="1">
      <alignment horizontal="center" vertical="top"/>
      <protection locked="0"/>
    </xf>
    <xf numFmtId="2" fontId="40" fillId="28" borderId="16" xfId="26" applyNumberFormat="1" applyFont="1" applyBorder="1" applyAlignment="1" applyProtection="1">
      <alignment horizontal="center" vertical="top"/>
      <protection locked="0"/>
    </xf>
    <xf numFmtId="2" fontId="40" fillId="29" borderId="47" xfId="27" applyNumberFormat="1" applyFont="1" applyBorder="1" applyAlignment="1" applyProtection="1">
      <alignment horizontal="center" vertical="top"/>
      <protection locked="0"/>
    </xf>
    <xf numFmtId="2" fontId="40" fillId="29" borderId="16" xfId="27" applyNumberFormat="1" applyFont="1" applyBorder="1" applyAlignment="1" applyProtection="1">
      <alignment horizontal="center" vertical="top"/>
      <protection locked="0"/>
    </xf>
    <xf numFmtId="2" fontId="40" fillId="29" borderId="49" xfId="27" applyNumberFormat="1" applyFont="1" applyBorder="1" applyAlignment="1" applyProtection="1">
      <alignment horizontal="center" vertical="top"/>
      <protection locked="0"/>
    </xf>
    <xf numFmtId="2" fontId="40" fillId="29" borderId="32" xfId="27" applyNumberFormat="1" applyFont="1" applyBorder="1" applyAlignment="1" applyProtection="1">
      <alignment horizontal="center" vertical="top"/>
      <protection locked="0"/>
    </xf>
    <xf numFmtId="2" fontId="40" fillId="28" borderId="44" xfId="26" applyNumberFormat="1" applyFont="1" applyBorder="1" applyAlignment="1" applyProtection="1">
      <alignment horizontal="center" vertical="top"/>
      <protection locked="0"/>
    </xf>
    <xf numFmtId="0" fontId="4" fillId="6" borderId="0" xfId="0" quotePrefix="1" applyFont="1" applyFill="1"/>
    <xf numFmtId="0" fontId="41" fillId="0" borderId="0" xfId="0" applyFont="1" applyAlignment="1">
      <alignment horizontal="left"/>
    </xf>
    <xf numFmtId="2" fontId="37" fillId="32" borderId="6" xfId="28" applyNumberFormat="1" applyBorder="1" applyAlignment="1">
      <alignment horizontal="left"/>
      <protection locked="0"/>
    </xf>
    <xf numFmtId="2" fontId="37"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3"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3"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8" fillId="31" borderId="57" xfId="29" applyAlignment="1">
      <alignment horizontal="center" vertical="center"/>
    </xf>
    <xf numFmtId="9" fontId="37" fillId="32"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7"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2" fillId="0" borderId="0" xfId="0" applyFont="1"/>
    <xf numFmtId="0" fontId="7" fillId="16" borderId="16" xfId="14" applyFont="1" applyAlignment="1">
      <alignment horizontal="center" vertical="top"/>
    </xf>
    <xf numFmtId="0" fontId="0" fillId="0" borderId="0" xfId="0" applyAlignment="1">
      <alignment horizontal="center"/>
    </xf>
    <xf numFmtId="0" fontId="43" fillId="34"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0" fontId="21" fillId="16" borderId="16" xfId="14" applyFont="1" applyAlignment="1">
      <alignment horizontal="center" vertical="top" wrapText="1"/>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2437</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2445</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2447</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2438</v>
      </c>
      <c r="G21" s="404" t="s">
        <v>2440</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2446</v>
      </c>
      <c r="G23" s="94"/>
      <c r="H23" s="94"/>
      <c r="I23" s="94"/>
      <c r="J23" s="94"/>
      <c r="K23" s="366" t="s">
        <v>2440</v>
      </c>
      <c r="L23" s="94"/>
      <c r="M23" s="94"/>
      <c r="N23" s="94"/>
      <c r="O23" s="94"/>
      <c r="P23" s="366" t="s">
        <v>2441</v>
      </c>
      <c r="Q23" s="94"/>
      <c r="R23" s="94"/>
      <c r="S23" s="94"/>
      <c r="T23" s="94"/>
      <c r="U23" s="94"/>
      <c r="V23" s="94"/>
      <c r="W23" s="73"/>
      <c r="X23" s="57"/>
      <c r="Y23" s="45"/>
      <c r="Z23" s="45"/>
      <c r="AA23" s="45"/>
    </row>
    <row r="24" spans="1:27" ht="60" outlineLevel="3" x14ac:dyDescent="0.25">
      <c r="A24" s="45"/>
      <c r="B24" s="54"/>
      <c r="C24" s="73"/>
      <c r="D24" s="73"/>
      <c r="E24" s="76"/>
      <c r="F24" s="370" t="s">
        <v>2439</v>
      </c>
      <c r="G24" s="369" t="s">
        <v>2440</v>
      </c>
      <c r="H24" s="76"/>
      <c r="I24" s="76"/>
      <c r="J24" s="76"/>
      <c r="K24" s="370" t="s">
        <v>2442</v>
      </c>
      <c r="L24" s="367">
        <v>5.0000000000000004E-6</v>
      </c>
      <c r="M24" s="76"/>
      <c r="N24" s="76"/>
      <c r="O24" s="76"/>
      <c r="P24" s="370" t="s">
        <v>2443</v>
      </c>
      <c r="Q24" s="367">
        <v>0.7</v>
      </c>
      <c r="R24" s="76"/>
      <c r="S24" s="76"/>
      <c r="T24" s="76"/>
      <c r="U24" s="76"/>
      <c r="V24" s="76"/>
      <c r="W24" s="73"/>
      <c r="X24" s="57"/>
      <c r="Y24" s="45"/>
      <c r="Z24" s="45"/>
      <c r="AA24" s="45"/>
    </row>
    <row r="25" spans="1:27" outlineLevel="3" x14ac:dyDescent="0.25">
      <c r="A25" s="45"/>
      <c r="B25" s="54"/>
      <c r="C25" s="73"/>
      <c r="D25" s="73"/>
      <c r="E25" s="76"/>
      <c r="F25" s="76"/>
      <c r="G25" s="369" t="s">
        <v>2441</v>
      </c>
      <c r="H25" s="76"/>
      <c r="I25" s="76"/>
      <c r="J25" s="76"/>
      <c r="K25" s="76"/>
      <c r="L25" s="76"/>
      <c r="M25" s="76"/>
      <c r="N25" s="76"/>
      <c r="O25" s="76"/>
      <c r="P25" s="76" t="s">
        <v>2444</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2413</v>
      </c>
      <c r="I36" t="s">
        <v>2414</v>
      </c>
      <c r="K36" t="s">
        <v>2845</v>
      </c>
      <c r="M36" t="s">
        <v>2846</v>
      </c>
    </row>
    <row r="37" spans="1:27" x14ac:dyDescent="0.25">
      <c r="G37" s="354" t="s">
        <v>4</v>
      </c>
      <c r="I37" s="354" t="s">
        <v>2415</v>
      </c>
      <c r="K37" s="354" t="str" cm="1">
        <f t="array" ref="K37:K43">Price!B72:B78</f>
        <v>lime</v>
      </c>
      <c r="M37" s="477" t="s">
        <v>2847</v>
      </c>
    </row>
    <row r="38" spans="1:27" x14ac:dyDescent="0.25">
      <c r="G38" s="355" t="s">
        <v>2407</v>
      </c>
      <c r="I38" s="355" t="s">
        <v>142</v>
      </c>
      <c r="K38" s="355" t="str">
        <v>at_seeding</v>
      </c>
      <c r="M38" s="478" t="s">
        <v>2848</v>
      </c>
    </row>
    <row r="39" spans="1:27" ht="45" x14ac:dyDescent="0.25">
      <c r="G39" s="355" t="s">
        <v>10</v>
      </c>
      <c r="I39" s="355" t="s">
        <v>2697</v>
      </c>
      <c r="K39" s="355" t="str">
        <v>mid</v>
      </c>
      <c r="M39" s="478" t="s">
        <v>2849</v>
      </c>
    </row>
    <row r="40" spans="1:27" ht="30" x14ac:dyDescent="0.25">
      <c r="G40" t="s">
        <v>85</v>
      </c>
      <c r="H40" s="359"/>
      <c r="I40" s="355" t="s">
        <v>4</v>
      </c>
      <c r="K40" s="355" t="str">
        <v>late_cereal</v>
      </c>
      <c r="M40" s="479" t="s">
        <v>2850</v>
      </c>
    </row>
    <row r="41" spans="1:27" x14ac:dyDescent="0.25">
      <c r="G41" s="355" t="s">
        <v>86</v>
      </c>
      <c r="I41" s="355" t="s">
        <v>2407</v>
      </c>
      <c r="K41" s="355" t="str">
        <v>late_oilseed</v>
      </c>
    </row>
    <row r="42" spans="1:27" x14ac:dyDescent="0.25">
      <c r="G42" s="355" t="s">
        <v>87</v>
      </c>
      <c r="I42" s="355" t="s">
        <v>10</v>
      </c>
      <c r="K42" s="355" t="str">
        <v>early_pas</v>
      </c>
    </row>
    <row r="43" spans="1:27" x14ac:dyDescent="0.25">
      <c r="G43" s="355" t="s">
        <v>7</v>
      </c>
      <c r="I43" s="355" t="s">
        <v>85</v>
      </c>
      <c r="K43" s="356" t="str">
        <v>mid_pas</v>
      </c>
    </row>
    <row r="44" spans="1:27" x14ac:dyDescent="0.25">
      <c r="G44" s="355" t="s">
        <v>6</v>
      </c>
      <c r="I44" s="355" t="s">
        <v>86</v>
      </c>
    </row>
    <row r="45" spans="1:27" x14ac:dyDescent="0.25">
      <c r="G45" s="355" t="s">
        <v>2411</v>
      </c>
      <c r="I45" s="355" t="s">
        <v>2416</v>
      </c>
    </row>
    <row r="46" spans="1:27" x14ac:dyDescent="0.25">
      <c r="G46" s="355" t="s">
        <v>101</v>
      </c>
      <c r="I46" s="355" t="s">
        <v>147</v>
      </c>
    </row>
    <row r="47" spans="1:27" x14ac:dyDescent="0.25">
      <c r="G47" s="355" t="s">
        <v>9</v>
      </c>
      <c r="I47" s="355" t="s">
        <v>145</v>
      </c>
    </row>
    <row r="48" spans="1:27" x14ac:dyDescent="0.25">
      <c r="G48" s="355" t="s">
        <v>2410</v>
      </c>
      <c r="I48" s="355" t="s">
        <v>87</v>
      </c>
    </row>
    <row r="49" spans="7:9" x14ac:dyDescent="0.25">
      <c r="G49" s="355" t="s">
        <v>88</v>
      </c>
      <c r="I49" s="355" t="s">
        <v>7</v>
      </c>
    </row>
    <row r="50" spans="7:9" x14ac:dyDescent="0.25">
      <c r="G50" s="355" t="s">
        <v>5</v>
      </c>
      <c r="I50" s="355" t="s">
        <v>156</v>
      </c>
    </row>
    <row r="51" spans="7:9" x14ac:dyDescent="0.25">
      <c r="G51" s="355" t="s">
        <v>2409</v>
      </c>
      <c r="I51" s="355" t="s">
        <v>6</v>
      </c>
    </row>
    <row r="52" spans="7:9" x14ac:dyDescent="0.25">
      <c r="G52" s="355" t="s">
        <v>8</v>
      </c>
      <c r="I52" s="355" t="s">
        <v>2411</v>
      </c>
    </row>
    <row r="53" spans="7:9" x14ac:dyDescent="0.25">
      <c r="G53" s="356" t="s">
        <v>2408</v>
      </c>
      <c r="I53" s="355" t="s">
        <v>101</v>
      </c>
    </row>
    <row r="54" spans="7:9" x14ac:dyDescent="0.25">
      <c r="I54" s="355" t="s">
        <v>9</v>
      </c>
    </row>
    <row r="55" spans="7:9" x14ac:dyDescent="0.25">
      <c r="I55" s="355" t="s">
        <v>2410</v>
      </c>
    </row>
    <row r="56" spans="7:9" x14ac:dyDescent="0.25">
      <c r="I56" s="355" t="s">
        <v>2417</v>
      </c>
    </row>
    <row r="57" spans="7:9" x14ac:dyDescent="0.25">
      <c r="I57" s="355" t="s">
        <v>2679</v>
      </c>
    </row>
    <row r="58" spans="7:9" x14ac:dyDescent="0.25">
      <c r="I58" s="355" t="s">
        <v>143</v>
      </c>
    </row>
    <row r="59" spans="7:9" x14ac:dyDescent="0.25">
      <c r="I59" s="355" t="s">
        <v>2418</v>
      </c>
    </row>
    <row r="60" spans="7:9" x14ac:dyDescent="0.25">
      <c r="I60" s="355" t="s">
        <v>146</v>
      </c>
    </row>
    <row r="61" spans="7:9" x14ac:dyDescent="0.25">
      <c r="I61" s="355" t="s">
        <v>144</v>
      </c>
    </row>
    <row r="62" spans="7:9" x14ac:dyDescent="0.25">
      <c r="I62" s="355" t="s">
        <v>2419</v>
      </c>
    </row>
    <row r="63" spans="7:9" x14ac:dyDescent="0.25">
      <c r="I63" s="355" t="s">
        <v>150</v>
      </c>
    </row>
    <row r="64" spans="7:9" x14ac:dyDescent="0.25">
      <c r="I64" s="355" t="s">
        <v>148</v>
      </c>
    </row>
    <row r="65" spans="9:9" x14ac:dyDescent="0.25">
      <c r="I65" s="355" t="s">
        <v>88</v>
      </c>
    </row>
    <row r="66" spans="9:9" x14ac:dyDescent="0.25">
      <c r="I66" s="355" t="s">
        <v>5</v>
      </c>
    </row>
    <row r="67" spans="9:9" x14ac:dyDescent="0.25">
      <c r="I67" s="355" t="s">
        <v>2409</v>
      </c>
    </row>
    <row r="68" spans="9:9" x14ac:dyDescent="0.25">
      <c r="I68" s="355" t="s">
        <v>2420</v>
      </c>
    </row>
    <row r="69" spans="9:9" x14ac:dyDescent="0.25">
      <c r="I69" s="355" t="s">
        <v>151</v>
      </c>
    </row>
    <row r="70" spans="9:9" x14ac:dyDescent="0.25">
      <c r="I70" s="355" t="s">
        <v>149</v>
      </c>
    </row>
    <row r="71" spans="9:9" x14ac:dyDescent="0.25">
      <c r="I71" s="355" t="s">
        <v>8</v>
      </c>
    </row>
    <row r="72" spans="9:9" x14ac:dyDescent="0.25">
      <c r="I72" s="356" t="s">
        <v>2408</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General!G37</f>
        <v>b</v>
      </c>
      <c r="B9">
        <v>300</v>
      </c>
      <c r="C9" s="1" t="s">
        <v>13</v>
      </c>
    </row>
    <row r="10" spans="1:3" x14ac:dyDescent="0.25">
      <c r="A10" s="357" t="str">
        <f>General!G38</f>
        <v>bd</v>
      </c>
      <c r="B10">
        <v>300</v>
      </c>
      <c r="C10" s="1" t="s">
        <v>13</v>
      </c>
    </row>
    <row r="11" spans="1:3" x14ac:dyDescent="0.25">
      <c r="A11" s="357" t="str">
        <f>General!G39</f>
        <v>f</v>
      </c>
      <c r="B11">
        <v>300</v>
      </c>
      <c r="C11" s="1" t="s">
        <v>13</v>
      </c>
    </row>
    <row r="12" spans="1:3" x14ac:dyDescent="0.25">
      <c r="A12" s="357" t="str">
        <f>General!G40</f>
        <v>h</v>
      </c>
      <c r="B12">
        <v>300</v>
      </c>
      <c r="C12" s="1" t="s">
        <v>13</v>
      </c>
    </row>
    <row r="13" spans="1:3" x14ac:dyDescent="0.25">
      <c r="A13" s="357" t="str">
        <f>General!G41</f>
        <v>i</v>
      </c>
      <c r="B13">
        <v>300</v>
      </c>
      <c r="C13" s="1" t="s">
        <v>13</v>
      </c>
    </row>
    <row r="14" spans="1:3" x14ac:dyDescent="0.25">
      <c r="A14" s="357" t="str">
        <f>General!G42</f>
        <v>k</v>
      </c>
      <c r="B14">
        <v>300</v>
      </c>
      <c r="C14" s="1" t="s">
        <v>13</v>
      </c>
    </row>
    <row r="15" spans="1:3" x14ac:dyDescent="0.25">
      <c r="A15" s="357" t="str">
        <f>General!G43</f>
        <v>l</v>
      </c>
      <c r="B15">
        <v>300</v>
      </c>
      <c r="C15" s="1" t="s">
        <v>13</v>
      </c>
    </row>
    <row r="16" spans="1:3" x14ac:dyDescent="0.25">
      <c r="A16" s="357" t="str">
        <f>General!G44</f>
        <v>o</v>
      </c>
      <c r="B16">
        <v>300</v>
      </c>
      <c r="C16" s="1" t="s">
        <v>13</v>
      </c>
    </row>
    <row r="17" spans="1:3" x14ac:dyDescent="0.25">
      <c r="A17" s="357" t="str">
        <f>General!G45</f>
        <v>od</v>
      </c>
      <c r="B17">
        <v>300</v>
      </c>
      <c r="C17" s="1" t="s">
        <v>13</v>
      </c>
    </row>
    <row r="18" spans="1:3" x14ac:dyDescent="0.25">
      <c r="A18" s="357" t="str">
        <f>General!G46</f>
        <v>of</v>
      </c>
      <c r="B18">
        <v>300</v>
      </c>
      <c r="C18" s="1" t="s">
        <v>13</v>
      </c>
    </row>
    <row r="19" spans="1:3" x14ac:dyDescent="0.25">
      <c r="A19" s="357" t="str">
        <f>General!G47</f>
        <v>r</v>
      </c>
      <c r="B19">
        <v>300</v>
      </c>
      <c r="C19" s="1" t="s">
        <v>13</v>
      </c>
    </row>
    <row r="20" spans="1:3" x14ac:dyDescent="0.25">
      <c r="A20" s="357" t="str">
        <f>General!G48</f>
        <v>rd</v>
      </c>
      <c r="B20">
        <v>300</v>
      </c>
      <c r="C20" s="1" t="s">
        <v>13</v>
      </c>
    </row>
    <row r="21" spans="1:3" x14ac:dyDescent="0.25">
      <c r="A21" s="357" t="str">
        <f>General!G49</f>
        <v>v</v>
      </c>
      <c r="B21">
        <v>300</v>
      </c>
      <c r="C21" s="1" t="s">
        <v>13</v>
      </c>
    </row>
    <row r="22" spans="1:3" x14ac:dyDescent="0.25">
      <c r="A22" s="357" t="str">
        <f>General!G50</f>
        <v>w</v>
      </c>
      <c r="B22">
        <v>300</v>
      </c>
      <c r="C22" s="1" t="s">
        <v>13</v>
      </c>
    </row>
    <row r="23" spans="1:3" x14ac:dyDescent="0.25">
      <c r="A23" s="357" t="str">
        <f>General!G51</f>
        <v>wd</v>
      </c>
      <c r="B23">
        <v>300</v>
      </c>
      <c r="C23" s="1" t="s">
        <v>13</v>
      </c>
    </row>
    <row r="24" spans="1:3" x14ac:dyDescent="0.25">
      <c r="A24" s="357" t="str">
        <f>General!G52</f>
        <v>z</v>
      </c>
      <c r="B24">
        <v>300</v>
      </c>
      <c r="C24" s="1" t="s">
        <v>13</v>
      </c>
    </row>
    <row r="25" spans="1:3" x14ac:dyDescent="0.25">
      <c r="A25" s="357"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2">
        <f>MIN(364,INT((C44 - DATE(YEAR(C44),1,1))))</f>
        <v>226</v>
      </c>
      <c r="C44" s="4">
        <v>43692</v>
      </c>
    </row>
    <row r="46" spans="1:18" x14ac:dyDescent="0.25">
      <c r="A46" s="1" t="s">
        <v>2369</v>
      </c>
      <c r="B46">
        <v>50</v>
      </c>
      <c r="J46" s="1" t="s">
        <v>2370</v>
      </c>
    </row>
    <row r="47" spans="1:18" x14ac:dyDescent="0.25">
      <c r="A47" s="3"/>
      <c r="J47" s="480" t="s">
        <v>2421</v>
      </c>
      <c r="K47" s="480"/>
      <c r="L47" s="480"/>
      <c r="M47" s="480" t="s">
        <v>2425</v>
      </c>
      <c r="N47" s="480"/>
      <c r="O47" s="480"/>
      <c r="P47" s="480" t="s">
        <v>2426</v>
      </c>
      <c r="Q47" s="480"/>
      <c r="R47" s="480"/>
    </row>
    <row r="48" spans="1:18" x14ac:dyDescent="0.25">
      <c r="A48" s="3"/>
      <c r="I48" s="1" t="s">
        <v>2427</v>
      </c>
      <c r="J48" t="s">
        <v>2422</v>
      </c>
      <c r="K48" t="s">
        <v>2422</v>
      </c>
      <c r="L48" t="s">
        <v>2422</v>
      </c>
      <c r="M48" t="s">
        <v>2424</v>
      </c>
      <c r="N48" t="s">
        <v>2424</v>
      </c>
      <c r="O48" t="s">
        <v>2424</v>
      </c>
      <c r="P48" t="s">
        <v>2423</v>
      </c>
      <c r="Q48" t="s">
        <v>2423</v>
      </c>
      <c r="R48" t="s">
        <v>2423</v>
      </c>
    </row>
    <row r="49" spans="1:18" x14ac:dyDescent="0.25">
      <c r="A49" t="s">
        <v>84</v>
      </c>
      <c r="B49" t="s">
        <v>2371</v>
      </c>
      <c r="C49" t="s">
        <v>89</v>
      </c>
      <c r="D49" t="s">
        <v>90</v>
      </c>
      <c r="E49" t="s">
        <v>91</v>
      </c>
      <c r="F49" t="s">
        <v>92</v>
      </c>
      <c r="G49" t="s">
        <v>102</v>
      </c>
      <c r="I49" s="1" t="s">
        <v>2368</v>
      </c>
      <c r="J49">
        <v>20</v>
      </c>
      <c r="K49">
        <v>50</v>
      </c>
      <c r="L49">
        <v>80</v>
      </c>
      <c r="M49">
        <v>20</v>
      </c>
      <c r="N49">
        <v>50</v>
      </c>
      <c r="O49">
        <v>80</v>
      </c>
      <c r="P49">
        <v>20</v>
      </c>
      <c r="Q49">
        <v>50</v>
      </c>
      <c r="R49">
        <v>80</v>
      </c>
    </row>
    <row r="50" spans="1:18" x14ac:dyDescent="0.25">
      <c r="A50" s="357" t="str">
        <f>General!G37</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General!G38</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General!G39</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General!G40</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General!G41</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General!G42</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General!G43</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General!G44</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General!G45</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General!G46</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General!G47</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General!G48</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General!G49</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General!G50</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General!G51</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General!G52</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General!G53</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6" t="s">
        <v>61</v>
      </c>
      <c r="B72" t="s">
        <v>61</v>
      </c>
      <c r="C72">
        <v>15</v>
      </c>
    </row>
    <row r="73" spans="1:18" x14ac:dyDescent="0.25">
      <c r="A73" s="476" t="s">
        <v>96</v>
      </c>
      <c r="B73" s="475" t="s">
        <v>2834</v>
      </c>
      <c r="C73">
        <v>780</v>
      </c>
    </row>
    <row r="74" spans="1:18" x14ac:dyDescent="0.25">
      <c r="A74" s="476" t="s">
        <v>2675</v>
      </c>
      <c r="B74" s="475" t="s">
        <v>2836</v>
      </c>
      <c r="C74">
        <v>520</v>
      </c>
    </row>
    <row r="75" spans="1:18" x14ac:dyDescent="0.25">
      <c r="A75" s="476" t="s">
        <v>2676</v>
      </c>
      <c r="B75" s="475" t="s">
        <v>2835</v>
      </c>
      <c r="C75">
        <v>520</v>
      </c>
    </row>
    <row r="76" spans="1:18" x14ac:dyDescent="0.25">
      <c r="A76" s="476" t="s">
        <v>139</v>
      </c>
      <c r="B76" t="s">
        <v>2837</v>
      </c>
      <c r="C76">
        <v>500</v>
      </c>
    </row>
    <row r="77" spans="1:18" x14ac:dyDescent="0.25">
      <c r="A77" s="476" t="s">
        <v>59</v>
      </c>
      <c r="B77" s="395" t="s">
        <v>2833</v>
      </c>
      <c r="C77">
        <v>339</v>
      </c>
    </row>
    <row r="78" spans="1:18" x14ac:dyDescent="0.25">
      <c r="A78" s="476" t="s">
        <v>60</v>
      </c>
      <c r="B78" t="s">
        <v>2832</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4"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2412</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2314</v>
      </c>
      <c r="B9" s="42">
        <v>0.5</v>
      </c>
    </row>
    <row r="10" spans="1:2" x14ac:dyDescent="0.25">
      <c r="A10" t="s">
        <v>2315</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2686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2687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2688</v>
      </c>
      <c r="K9" s="18"/>
      <c r="L9" s="21" t="s">
        <v>2688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2689</v>
      </c>
      <c r="K10" s="22"/>
      <c r="L10" s="21" t="s">
        <v>2690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2" t="b">
        <v>0</v>
      </c>
      <c r="K11" s="25"/>
      <c r="L11" s="467">
        <v>0.5</v>
      </c>
      <c r="M11" s="443"/>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2820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2821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2823</v>
      </c>
      <c r="K22" s="21"/>
      <c r="L22" s="21" t="s">
        <v>2823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2824</v>
      </c>
      <c r="K23" s="18"/>
      <c r="L23" s="18" t="s">
        <v>2825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2822</v>
      </c>
      <c r="K24" s="22"/>
      <c r="L24" s="18" t="s">
        <v>2826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7">
        <v>0.5</v>
      </c>
      <c r="K25" s="25"/>
      <c r="L25" s="467">
        <v>0.5</v>
      </c>
      <c r="M25" s="443"/>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TRANSPOSE(General!G37:G53)</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2844</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7" t="str" cm="1">
        <f t="array" ref="J55:Z55">TRANSPOSE(General!G37:G53)</f>
        <v>b</v>
      </c>
      <c r="K55" s="357" t="str">
        <v>bd</v>
      </c>
      <c r="L55" s="357" t="str">
        <v>f</v>
      </c>
      <c r="M55" s="357" t="str">
        <v>h</v>
      </c>
      <c r="N55" s="357" t="str">
        <v>i</v>
      </c>
      <c r="O55" s="357" t="str">
        <v>k</v>
      </c>
      <c r="P55" s="357" t="str">
        <v>l</v>
      </c>
      <c r="Q55" s="357" t="str">
        <v>o</v>
      </c>
      <c r="R55" s="357" t="str">
        <v>od</v>
      </c>
      <c r="S55" s="357" t="str">
        <v>of</v>
      </c>
      <c r="T55" s="357" t="str">
        <v>r</v>
      </c>
      <c r="U55" s="357" t="str">
        <v>rd</v>
      </c>
      <c r="V55" s="357" t="str">
        <v>v</v>
      </c>
      <c r="W55" s="357" t="str">
        <v>w</v>
      </c>
      <c r="X55" s="357" t="str">
        <v>wd</v>
      </c>
      <c r="Y55" s="357" t="str">
        <v>z</v>
      </c>
      <c r="Z55" s="357"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2428</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2429</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2430</v>
      </c>
      <c r="AB71" s="27"/>
      <c r="AC71" s="27"/>
      <c r="AD71" s="27"/>
      <c r="AE71" s="17"/>
      <c r="AF71" s="9"/>
      <c r="AG71" s="9"/>
      <c r="AH71" s="9"/>
    </row>
    <row r="72" spans="1:34" ht="12" customHeight="1" x14ac:dyDescent="0.25">
      <c r="A72" s="7"/>
      <c r="B72" s="8"/>
      <c r="C72" s="18"/>
      <c r="D72" s="18"/>
      <c r="E72" s="18"/>
      <c r="F72" s="24"/>
      <c r="I72" s="361"/>
      <c r="J72" s="361"/>
      <c r="K72" s="361"/>
      <c r="L72" s="361"/>
      <c r="M72" s="361"/>
      <c r="AB72" s="27"/>
      <c r="AC72" s="27"/>
      <c r="AD72" s="27"/>
      <c r="AE72" s="17"/>
      <c r="AF72" s="9"/>
      <c r="AG72" s="9"/>
      <c r="AH72" s="9"/>
    </row>
    <row r="73" spans="1:34" ht="12" customHeight="1" x14ac:dyDescent="0.25">
      <c r="A73" s="7"/>
      <c r="B73" s="8"/>
      <c r="C73" s="18"/>
      <c r="D73" s="18"/>
      <c r="E73" s="18"/>
      <c r="F73" s="24"/>
      <c r="J73" t="s">
        <v>2422</v>
      </c>
      <c r="K73" t="s">
        <v>2424</v>
      </c>
      <c r="L73" t="s">
        <v>2423</v>
      </c>
      <c r="AB73" s="27"/>
      <c r="AC73" s="27"/>
      <c r="AD73" s="27"/>
      <c r="AE73" s="17"/>
      <c r="AF73" s="9"/>
      <c r="AG73" s="9"/>
      <c r="AH73" s="9"/>
    </row>
    <row r="74" spans="1:34" ht="12" customHeight="1" x14ac:dyDescent="0.25">
      <c r="A74" s="7"/>
      <c r="B74" s="8"/>
      <c r="C74" s="18"/>
      <c r="D74" s="18"/>
      <c r="E74" s="18"/>
      <c r="F74" s="24"/>
      <c r="I74" s="362" t="str">
        <f>General!G37</f>
        <v>b</v>
      </c>
      <c r="J74" s="364">
        <v>1</v>
      </c>
      <c r="K74" s="364">
        <v>0</v>
      </c>
      <c r="L74" s="364">
        <v>0</v>
      </c>
      <c r="M74" s="363" t="str">
        <f>IF(SUM(J74:L74)&gt;1,"***ERROR***","")</f>
        <v/>
      </c>
      <c r="AB74" s="27"/>
      <c r="AC74" s="27"/>
      <c r="AD74" s="27"/>
      <c r="AE74" s="17"/>
      <c r="AF74" s="9"/>
      <c r="AG74" s="9"/>
      <c r="AH74" s="9"/>
    </row>
    <row r="75" spans="1:34" ht="12" customHeight="1" x14ac:dyDescent="0.25">
      <c r="A75" s="7"/>
      <c r="B75" s="8"/>
      <c r="C75" s="18"/>
      <c r="D75" s="18"/>
      <c r="E75" s="18"/>
      <c r="F75" s="24"/>
      <c r="I75" s="362" t="str">
        <f>General!G38</f>
        <v>bd</v>
      </c>
      <c r="J75" s="364">
        <v>1</v>
      </c>
      <c r="K75" s="364">
        <v>0</v>
      </c>
      <c r="L75" s="364">
        <v>0</v>
      </c>
      <c r="M75" s="363" t="str">
        <f t="shared" ref="M75:M90" si="0">IF(SUM(J75:L75)&gt;1,"***ERROR***","")</f>
        <v/>
      </c>
      <c r="AB75" s="27"/>
      <c r="AC75" s="27"/>
      <c r="AD75" s="27"/>
      <c r="AE75" s="17"/>
      <c r="AF75" s="9"/>
      <c r="AG75" s="9"/>
      <c r="AH75" s="9"/>
    </row>
    <row r="76" spans="1:34" ht="12" customHeight="1" x14ac:dyDescent="0.25">
      <c r="A76" s="7"/>
      <c r="B76" s="8"/>
      <c r="C76" s="18"/>
      <c r="D76" s="18"/>
      <c r="E76" s="18"/>
      <c r="F76" s="24"/>
      <c r="I76" s="362" t="str">
        <f>General!G39</f>
        <v>f</v>
      </c>
      <c r="J76" s="364">
        <v>1</v>
      </c>
      <c r="K76" s="364">
        <v>0</v>
      </c>
      <c r="L76" s="364">
        <v>0</v>
      </c>
      <c r="M76" s="363" t="str">
        <f t="shared" si="0"/>
        <v/>
      </c>
      <c r="AB76" s="27"/>
      <c r="AC76" s="27"/>
      <c r="AD76" s="27"/>
      <c r="AE76" s="17"/>
      <c r="AF76" s="9"/>
      <c r="AG76" s="9"/>
      <c r="AH76" s="9"/>
    </row>
    <row r="77" spans="1:34" ht="12" customHeight="1" x14ac:dyDescent="0.25">
      <c r="A77" s="7"/>
      <c r="B77" s="8"/>
      <c r="C77" s="18"/>
      <c r="D77" s="18"/>
      <c r="E77" s="18"/>
      <c r="F77" s="24"/>
      <c r="I77" s="362" t="str">
        <f>General!G40</f>
        <v>h</v>
      </c>
      <c r="J77" s="364">
        <v>0</v>
      </c>
      <c r="K77" s="364">
        <v>0</v>
      </c>
      <c r="L77" s="364">
        <v>1</v>
      </c>
      <c r="M77" s="363" t="str">
        <f t="shared" si="0"/>
        <v/>
      </c>
      <c r="AB77" s="27"/>
      <c r="AC77" s="27"/>
      <c r="AD77" s="27"/>
      <c r="AE77" s="17"/>
      <c r="AF77" s="9"/>
      <c r="AG77" s="9"/>
      <c r="AH77" s="9"/>
    </row>
    <row r="78" spans="1:34" ht="12" customHeight="1" x14ac:dyDescent="0.25">
      <c r="A78" s="7"/>
      <c r="B78" s="8"/>
      <c r="C78" s="18"/>
      <c r="D78" s="18"/>
      <c r="E78" s="18"/>
      <c r="F78" s="24"/>
      <c r="I78" s="362" t="str">
        <f>General!G41</f>
        <v>i</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General!G42</f>
        <v>k</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General!G43</f>
        <v>l</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General!G44</f>
        <v>o</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General!G45</f>
        <v>od</v>
      </c>
      <c r="J82" s="364">
        <v>1</v>
      </c>
      <c r="K82" s="364">
        <v>0</v>
      </c>
      <c r="L82" s="364">
        <v>0</v>
      </c>
      <c r="M82" s="363" t="str">
        <f t="shared" si="0"/>
        <v/>
      </c>
      <c r="AB82" s="27"/>
      <c r="AC82" s="27"/>
      <c r="AD82" s="27"/>
      <c r="AE82" s="17"/>
      <c r="AF82" s="9"/>
      <c r="AG82" s="9"/>
      <c r="AH82" s="9"/>
    </row>
    <row r="83" spans="1:34" ht="12" customHeight="1" x14ac:dyDescent="0.25">
      <c r="A83" s="7"/>
      <c r="B83" s="8"/>
      <c r="C83" s="18"/>
      <c r="D83" s="18"/>
      <c r="E83" s="18"/>
      <c r="F83" s="24"/>
      <c r="I83" s="362" t="str">
        <f>General!G46</f>
        <v>of</v>
      </c>
      <c r="J83" s="364">
        <v>0</v>
      </c>
      <c r="K83" s="364">
        <v>1</v>
      </c>
      <c r="L83" s="364">
        <v>0</v>
      </c>
      <c r="M83" s="363" t="str">
        <f t="shared" si="0"/>
        <v/>
      </c>
      <c r="AB83" s="27"/>
      <c r="AC83" s="27"/>
      <c r="AD83" s="27"/>
      <c r="AE83" s="17"/>
      <c r="AF83" s="9"/>
      <c r="AG83" s="9"/>
      <c r="AH83" s="9"/>
    </row>
    <row r="84" spans="1:34" ht="12" customHeight="1" x14ac:dyDescent="0.25">
      <c r="A84" s="7"/>
      <c r="B84" s="8"/>
      <c r="C84" s="18"/>
      <c r="D84" s="18"/>
      <c r="E84" s="18"/>
      <c r="F84" s="24"/>
      <c r="I84" s="362" t="str">
        <f>General!G47</f>
        <v>r</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General!G48</f>
        <v>rd</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General!G49</f>
        <v>v</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General!G50</f>
        <v>w</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General!G51</f>
        <v>wd</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General!G52</f>
        <v>z</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I90" s="362" t="str">
        <f>General!G53</f>
        <v>zd</v>
      </c>
      <c r="J90" s="364">
        <v>1</v>
      </c>
      <c r="K90" s="364">
        <v>0</v>
      </c>
      <c r="L90" s="364">
        <v>0</v>
      </c>
      <c r="M90" s="363"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1" t="s">
        <v>2292</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2" t="s">
        <v>2291</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2290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2289</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2288</v>
      </c>
      <c r="I40" s="292" t="str">
        <f>IF(COUNT($J40:$Z40)&gt;1,STDEV($J40:$Z40)=0,"")</f>
        <v/>
      </c>
      <c r="J40" s="76" t="s">
        <v>2293</v>
      </c>
      <c r="K40" s="76" t="s">
        <v>2287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2286</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2285</v>
      </c>
      <c r="I43" s="292" t="str">
        <f t="shared" si="0"/>
        <v/>
      </c>
      <c r="J43" s="76" t="s">
        <v>2284</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2283</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2282</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2281</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2280</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2279</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2278</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2277</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2276</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abSelected="1" topLeftCell="A6" zoomScale="85" zoomScaleNormal="85" workbookViewId="0">
      <pane xSplit="10" ySplit="7" topLeftCell="K34" activePane="bottomRight" state="frozen"/>
      <selection activeCell="A6" sqref="A6"/>
      <selection pane="topRight" activeCell="K6" sqref="K6"/>
      <selection pane="bottomLeft" activeCell="A22" sqref="A22"/>
      <selection pane="bottomRight" activeCell="P48" sqref="P48"/>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9">
        <v>45050.4354342593</v>
      </c>
      <c r="J11" s="485" t="s">
        <v>2865</v>
      </c>
      <c r="K11" s="481"/>
      <c r="L11" s="481"/>
      <c r="M11" s="481"/>
      <c r="N11" s="481"/>
      <c r="O11" s="481"/>
      <c r="P11" s="481"/>
      <c r="Q11" s="481"/>
      <c r="R11" s="481"/>
      <c r="S11" s="481"/>
      <c r="T11" s="481"/>
      <c r="U11" s="481"/>
      <c r="V11" s="481"/>
      <c r="W11" s="481"/>
      <c r="X11" s="481"/>
      <c r="Y11" s="294"/>
      <c r="Z11" s="294"/>
      <c r="AA11" s="294"/>
      <c r="AB11" s="294"/>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81">
        <v>45046.3537111111</v>
      </c>
      <c r="J12" s="482" t="s">
        <v>2858</v>
      </c>
      <c r="K12" s="483"/>
      <c r="L12" s="483"/>
      <c r="M12" s="483"/>
      <c r="N12" s="483"/>
      <c r="O12" s="483"/>
      <c r="P12" s="483"/>
      <c r="Q12" s="483"/>
      <c r="R12" s="483"/>
      <c r="S12" s="483"/>
      <c r="T12" s="483"/>
      <c r="U12" s="483"/>
      <c r="V12" s="483"/>
      <c r="W12" s="483"/>
      <c r="X12" s="484"/>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170</v>
      </c>
      <c r="F30" s="65">
        <v>1</v>
      </c>
      <c r="G30" s="66"/>
      <c r="H30" s="67" t="s">
        <v>2395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2696</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735</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2863</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outlineLevel="2" x14ac:dyDescent="0.25">
      <c r="A48" s="45"/>
      <c r="B48" s="54"/>
      <c r="C48" s="87">
        <f>INT($C$29)+2</f>
        <v>3</v>
      </c>
      <c r="D48" s="73"/>
      <c r="E48" s="70"/>
      <c r="F48" s="70"/>
      <c r="G48" s="73"/>
      <c r="H48" s="76" t="s">
        <v>191</v>
      </c>
      <c r="I48" s="76" t="s">
        <v>192</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490" t="s">
        <v>2864</v>
      </c>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2318</v>
      </c>
      <c r="J93" s="107"/>
      <c r="K93" s="107"/>
      <c r="L93" s="106" t="s">
        <v>219</v>
      </c>
      <c r="M93" s="107"/>
      <c r="N93" s="107"/>
      <c r="O93" s="106" t="s">
        <v>220</v>
      </c>
      <c r="P93" s="107"/>
      <c r="Q93" s="107"/>
      <c r="R93" s="107"/>
      <c r="S93" s="107" t="s">
        <v>221</v>
      </c>
      <c r="T93" s="107"/>
      <c r="U93" s="107" t="s">
        <v>222</v>
      </c>
      <c r="V93" s="107"/>
      <c r="W93" s="106" t="s">
        <v>2828</v>
      </c>
      <c r="X93" s="107"/>
      <c r="Y93" s="107"/>
      <c r="Z93" s="107"/>
      <c r="AA93" s="107"/>
      <c r="AB93" s="107"/>
      <c r="AC93" s="76"/>
      <c r="AD93" s="76" t="s">
        <v>2827</v>
      </c>
      <c r="AE93" s="76"/>
      <c r="AF93" s="76"/>
      <c r="AG93" s="76"/>
      <c r="AH93" s="73"/>
      <c r="AI93" s="57"/>
      <c r="AJ93" s="45"/>
      <c r="AK93" s="45"/>
      <c r="AL93" s="45"/>
      <c r="AP93" s="473" t="s">
        <v>2294</v>
      </c>
      <c r="AV93" t="s">
        <v>2350</v>
      </c>
    </row>
    <row r="94" spans="1:57" outlineLevel="2" x14ac:dyDescent="0.25">
      <c r="A94" s="45"/>
      <c r="B94" s="54"/>
      <c r="C94" s="87">
        <f>INT($C$81)+2</f>
        <v>3</v>
      </c>
      <c r="D94" s="73"/>
      <c r="E94" s="70"/>
      <c r="F94" s="70"/>
      <c r="G94" s="73"/>
      <c r="H94" s="76"/>
      <c r="I94" s="95" t="s">
        <v>2432</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3" t="str">
        <f>"Calculated from "&amp;$AD$110</f>
        <v>Calculated from Inputs from Mecardo (Andrew Wood) Nov 2020</v>
      </c>
      <c r="AV94" t="s">
        <v>2351</v>
      </c>
    </row>
    <row r="95" spans="1:57" outlineLevel="3" x14ac:dyDescent="0.25">
      <c r="A95" s="45"/>
      <c r="B95" s="54"/>
      <c r="C95" s="87">
        <f t="shared" ref="C95:C108" si="5">INT($C$81)+3</f>
        <v>4</v>
      </c>
      <c r="D95" s="73"/>
      <c r="E95" s="70"/>
      <c r="F95" s="70" t="s">
        <v>232</v>
      </c>
      <c r="G95" s="73"/>
      <c r="H95" s="108" t="s">
        <v>2295</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2352</v>
      </c>
      <c r="AW95" s="160">
        <v>70</v>
      </c>
      <c r="AX95">
        <f>IFERROR(MIN(2,MATCH($AW95,i_woolp_mpg_range_w5,1)),1)-1</f>
        <v>1</v>
      </c>
      <c r="AY95" t="s">
        <v>2353</v>
      </c>
      <c r="AZ95" s="97">
        <v>50</v>
      </c>
      <c r="BA95">
        <f>IFERROR(MIN(2,MATCH($AZ95,i_woolp_fdprem_range_w5,1)),1)-1</f>
        <v>1</v>
      </c>
      <c r="BC95" s="328" t="s">
        <v>2434</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2354</v>
      </c>
      <c r="AV96" s="336" t="s">
        <v>2355</v>
      </c>
      <c r="AW96" s="336" t="s">
        <v>2353</v>
      </c>
      <c r="AX96" s="345" t="s">
        <v>2359</v>
      </c>
      <c r="AY96" s="462" t="s">
        <v>2813</v>
      </c>
      <c r="BC96" s="334" t="s">
        <v>2433</v>
      </c>
      <c r="BD96" s="334" t="s">
        <v>2352</v>
      </c>
      <c r="BE96" s="334" t="s">
        <v>2353</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59">
        <f t="shared" ref="AX97:AX109" ca="1" si="13">SUM($AV$97:$AV$108)*(1+$AW97)*$W97</f>
        <v>2106.5360000000001</v>
      </c>
      <c r="AY97" s="459">
        <f t="shared" ref="AY97:AY104" ca="1" si="14">(SUM($AV$97:$AV$108)*(1+$AW97)*$AN97*(1-i_wool_cost_pc)-i_wool_cost_kg)*$K$139</f>
        <v>1290.4952291409238</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8"/>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1138.1150853481711</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1031.6686405635335</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952.48593228393406</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877.19633279580501</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854.70813545992667</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837.06413438198092</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760.77906796457989</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0">
        <f ca="1">(SUM($AV$97:$AV$108)*(1+$AW105)*$AN105*(1-i_wool_cost_pc)-i_wool_cost_kg)*$N$139</f>
        <v>534.76446991648197</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0">
        <f ca="1">(SUM($AV$97:$AV$108)*(1+$AW106)*$AN106*(1-i_wool_cost_pc)-i_wool_cost_kg)*$N$139</f>
        <v>401.61527740851596</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240</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0">
        <f ca="1">(SUM($AV$97:$AV$108)*(1+$AW107)*$AN107*(1-i_wool_cost_pc)-i_wool_cost_kg)*$N$139</f>
        <v>281.00408801134591</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241</v>
      </c>
      <c r="AH108" s="73"/>
      <c r="AI108" s="57"/>
      <c r="AJ108" s="45"/>
      <c r="AK108" s="297"/>
      <c r="AL108" s="45"/>
      <c r="AN108" s="470">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0">
        <f ca="1">(SUM($AV$97:$AV$108)*(1+$AW108)*$AN108*(1-i_wool_cost_pc)-i_wool_cost_kg)*$N$139</f>
        <v>255.52031256004747</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2">
        <f>MAX(-0.95,AD108+($H108-$H109)/($H107-$H108)*(AD108-AD107))</f>
        <v>-0.69000000000000017</v>
      </c>
      <c r="AE109" s="472">
        <f>MAX(-0.95,AE108+($H108-$H109)/($H107-$H108)*(AE108-AE107))</f>
        <v>-0.73000000000000009</v>
      </c>
      <c r="AF109" s="472">
        <f>MAX(-0.95,AF108+($H108-$H109)/($H107-$H108)*(AF108-AF107))</f>
        <v>-0.95</v>
      </c>
      <c r="AG109" s="76"/>
      <c r="AH109" s="73"/>
      <c r="AI109" s="57"/>
      <c r="AJ109" s="45"/>
      <c r="AK109" s="297"/>
      <c r="AL109" s="45"/>
      <c r="AN109" s="471">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69">
        <f t="shared" ca="1" si="13"/>
        <v>345.83786999999978</v>
      </c>
      <c r="AY109" s="461">
        <f ca="1">(SUM($AV$97:$AV$108)*(1+$AW109)*$AN109*(1-i_wool_cost_pc)-i_wool_cost_kg)*$N$139</f>
        <v>208.9801390764502</v>
      </c>
    </row>
    <row r="110" spans="1:57" outlineLevel="3" x14ac:dyDescent="0.25">
      <c r="A110" s="45"/>
      <c r="B110" s="54"/>
      <c r="C110" s="87">
        <f>INT($C$81+3)</f>
        <v>4</v>
      </c>
      <c r="D110" s="73"/>
      <c r="E110" s="70"/>
      <c r="F110" s="70"/>
      <c r="G110" s="73"/>
      <c r="H110" s="76" t="s">
        <v>242</v>
      </c>
      <c r="I110" s="97" t="s">
        <v>2431</v>
      </c>
      <c r="J110" s="97"/>
      <c r="K110" s="97"/>
      <c r="L110" s="126" t="s">
        <v>243</v>
      </c>
      <c r="M110" s="126"/>
      <c r="N110" s="126"/>
      <c r="O110" s="126" t="s">
        <v>244</v>
      </c>
      <c r="P110" s="126"/>
      <c r="Q110" s="126"/>
      <c r="R110" s="126"/>
      <c r="S110" s="126"/>
      <c r="T110" s="126"/>
      <c r="U110" s="126"/>
      <c r="V110" s="126"/>
      <c r="W110" s="126" t="s">
        <v>2296</v>
      </c>
      <c r="X110" s="126"/>
      <c r="Y110" s="126"/>
      <c r="Z110" s="126"/>
      <c r="AA110" s="126"/>
      <c r="AB110" s="126"/>
      <c r="AC110" s="76"/>
      <c r="AD110" s="126" t="s">
        <v>239</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2829</v>
      </c>
    </row>
    <row r="112" spans="1:57"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2831</v>
      </c>
    </row>
    <row r="113" spans="1:40" outlineLevel="3" x14ac:dyDescent="0.25">
      <c r="A113" s="45"/>
      <c r="B113" s="54"/>
      <c r="C113" s="87">
        <f>INT($C$81+3)</f>
        <v>4</v>
      </c>
      <c r="D113" s="73"/>
      <c r="E113" s="70"/>
      <c r="F113" s="70"/>
      <c r="G113" s="73"/>
      <c r="H113" s="76" t="s">
        <v>248</v>
      </c>
      <c r="I113" s="97">
        <v>70</v>
      </c>
      <c r="J113" s="76" t="s">
        <v>2317</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2830</v>
      </c>
    </row>
    <row r="114" spans="1:40" outlineLevel="3" x14ac:dyDescent="0.25">
      <c r="A114" s="45"/>
      <c r="B114" s="54"/>
      <c r="C114" s="87">
        <f>INT($C$81+3)</f>
        <v>4</v>
      </c>
      <c r="D114" s="73"/>
      <c r="E114" s="70"/>
      <c r="F114" s="70"/>
      <c r="G114" s="73"/>
      <c r="H114" s="76" t="s">
        <v>249</v>
      </c>
      <c r="I114" s="97">
        <v>50</v>
      </c>
      <c r="J114" s="76" t="s">
        <v>2819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2297</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2298</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2299</v>
      </c>
      <c r="J120" s="116">
        <v>0.68</v>
      </c>
      <c r="K120" s="116">
        <v>0.55000000000000004</v>
      </c>
      <c r="L120" s="116">
        <v>0.5</v>
      </c>
      <c r="M120" s="116">
        <v>0.65</v>
      </c>
      <c r="N120" s="116">
        <v>0.65</v>
      </c>
      <c r="O120" s="131">
        <f>J120</f>
        <v>0.68</v>
      </c>
      <c r="P120" s="131">
        <v>0.4</v>
      </c>
      <c r="Q120" s="97" t="s">
        <v>2300</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2301</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2302</v>
      </c>
      <c r="J122" s="131">
        <v>0.82</v>
      </c>
      <c r="K122" s="131">
        <v>0.1</v>
      </c>
      <c r="L122" s="131">
        <v>3.3000000000000002E-2</v>
      </c>
      <c r="M122" s="131">
        <v>1.2999999999999999E-2</v>
      </c>
      <c r="N122" s="131">
        <v>3.3000000000000002E-2</v>
      </c>
      <c r="O122" s="131">
        <v>0</v>
      </c>
      <c r="P122" s="131">
        <v>3.3000000000000002E-2</v>
      </c>
      <c r="Q122" s="97" t="s">
        <v>2303</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2304</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2305</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2306</v>
      </c>
      <c r="J124" s="474">
        <v>0</v>
      </c>
      <c r="K124" s="99">
        <v>-1</v>
      </c>
      <c r="L124" s="99">
        <v>0.7</v>
      </c>
      <c r="M124" s="99">
        <v>0.4</v>
      </c>
      <c r="N124" s="99">
        <v>0.1</v>
      </c>
      <c r="O124" s="474">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2307</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2301</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2302</v>
      </c>
      <c r="J127" s="131">
        <v>0.85</v>
      </c>
      <c r="K127" s="131">
        <v>0.08</v>
      </c>
      <c r="L127" s="131">
        <v>0.03</v>
      </c>
      <c r="M127" s="131">
        <v>0.01</v>
      </c>
      <c r="N127" s="131">
        <v>2.8000000000000001E-2</v>
      </c>
      <c r="O127" s="131">
        <v>0</v>
      </c>
      <c r="P127" s="131">
        <v>2.8000000000000001E-2</v>
      </c>
      <c r="Q127" s="97" t="s">
        <v>2308</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2304</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2305</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2306</v>
      </c>
      <c r="J129" s="474">
        <v>0</v>
      </c>
      <c r="K129" s="99">
        <v>-2</v>
      </c>
      <c r="L129" s="99">
        <v>-0.6</v>
      </c>
      <c r="M129" s="99">
        <v>-0.5</v>
      </c>
      <c r="N129" s="99">
        <v>0</v>
      </c>
      <c r="O129" s="474">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2309</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2310</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2311</v>
      </c>
      <c r="I138" s="133"/>
      <c r="J138" s="133"/>
      <c r="K138" s="312">
        <f>SUM(K134:K137)</f>
        <v>0.4467741935483871</v>
      </c>
      <c r="L138" s="134"/>
      <c r="M138" s="76"/>
      <c r="N138" s="76" t="s">
        <v>2814</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2312</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2313</v>
      </c>
      <c r="I140" s="133"/>
      <c r="J140" s="133"/>
      <c r="K140" s="312">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2356</v>
      </c>
    </row>
    <row r="164" spans="1:49"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2680</v>
      </c>
      <c r="AG164" s="95"/>
      <c r="AH164" s="73"/>
      <c r="AI164" s="57"/>
      <c r="AJ164" s="45"/>
      <c r="AK164" s="45"/>
      <c r="AL164" s="45"/>
      <c r="AN164" t="s">
        <v>2818</v>
      </c>
    </row>
    <row r="165" spans="1:49"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2815</v>
      </c>
      <c r="S165" s="140" t="s">
        <v>2816</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2357</v>
      </c>
      <c r="AP165" t="s">
        <v>2358</v>
      </c>
      <c r="AQ165" t="s">
        <v>1257</v>
      </c>
      <c r="AR165" s="5" t="s">
        <v>2817</v>
      </c>
      <c r="AS165" s="466" t="s">
        <v>315</v>
      </c>
      <c r="AV165" t="s">
        <v>2402</v>
      </c>
    </row>
    <row r="166" spans="1:49"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8">
        <v>4.76</v>
      </c>
      <c r="S166" s="463">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2403</v>
      </c>
    </row>
    <row r="170" spans="1:49"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2405</v>
      </c>
    </row>
    <row r="172" spans="1:49"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11">
        <v>2.81</v>
      </c>
      <c r="S172" s="464">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2404</v>
      </c>
    </row>
    <row r="173" spans="1:49"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4">
        <v>1.5</v>
      </c>
      <c r="S173" s="465">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2681</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2321</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2682</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305</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2683</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2683</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306</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307</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2684</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308</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2685</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309</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310</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333</v>
      </c>
      <c r="I261" s="190" t="s">
        <v>326</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2246</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2251</v>
      </c>
      <c r="K300" s="280" t="s">
        <v>2247</v>
      </c>
      <c r="L300" s="280" t="s">
        <v>2248</v>
      </c>
      <c r="M300" s="76"/>
      <c r="N300" s="76" t="s">
        <v>2256</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2252</v>
      </c>
      <c r="K301" s="96" t="s">
        <v>2249</v>
      </c>
      <c r="L301" s="96" t="s">
        <v>2250</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2253</v>
      </c>
      <c r="I302" s="76"/>
      <c r="J302" s="97">
        <v>100000</v>
      </c>
      <c r="K302" s="97">
        <v>2000</v>
      </c>
      <c r="L302" s="349">
        <v>0.05</v>
      </c>
      <c r="M302" s="76"/>
      <c r="N302" s="76" t="s">
        <v>2257</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2245</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2316</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438</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439</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440</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441</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2449</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2450</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411</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2259</v>
      </c>
      <c r="K374" s="236"/>
      <c r="L374" s="236"/>
      <c r="M374" s="72" t="s">
        <v>458</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4" t="s">
        <v>340</v>
      </c>
      <c r="O375" s="285"/>
      <c r="P375" s="284" t="s">
        <v>341</v>
      </c>
      <c r="Q375" s="285"/>
      <c r="R375" s="284" t="s">
        <v>463</v>
      </c>
      <c r="S375" s="285"/>
      <c r="T375" s="284" t="s">
        <v>342</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2258</v>
      </c>
      <c r="I376" s="72"/>
      <c r="J376" s="72">
        <v>0</v>
      </c>
      <c r="K376" s="72">
        <v>1</v>
      </c>
      <c r="L376" s="72">
        <v>2</v>
      </c>
      <c r="M376" s="72" t="s">
        <v>464</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2810</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470</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471</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472</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2376</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478</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479</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480</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2261</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2335</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2377</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62"/>
  <sheetViews>
    <sheetView topLeftCell="A6" zoomScale="80" zoomScaleNormal="80" workbookViewId="0">
      <pane xSplit="10" ySplit="37" topLeftCell="K75" activePane="bottomRight" state="frozen"/>
      <selection activeCell="A6" sqref="A6"/>
      <selection pane="topRight" activeCell="K6" sqref="K6"/>
      <selection pane="bottomLeft" activeCell="A54" sqref="A54"/>
      <selection pane="bottomRight" activeCell="H75" sqref="H7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3">
        <v>45049.824263888899</v>
      </c>
      <c r="J11" s="486" t="s">
        <v>2862</v>
      </c>
      <c r="K11" s="487"/>
      <c r="L11" s="487"/>
      <c r="M11" s="487"/>
      <c r="N11" s="487"/>
      <c r="O11" s="487"/>
      <c r="P11" s="487"/>
      <c r="Q11" s="487"/>
      <c r="R11" s="487"/>
      <c r="S11" s="487"/>
      <c r="T11" s="487"/>
      <c r="U11" s="487"/>
      <c r="V11" s="487"/>
      <c r="W11" s="487"/>
      <c r="X11" s="487"/>
      <c r="Y11" s="487"/>
      <c r="Z11" s="389"/>
      <c r="AA11" s="389"/>
      <c r="AB11" s="390"/>
      <c r="AC11" s="326"/>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81">
        <v>45048.6386607639</v>
      </c>
      <c r="J12" s="488" t="s">
        <v>2859</v>
      </c>
      <c r="K12" s="489"/>
      <c r="L12" s="489"/>
      <c r="M12" s="489"/>
      <c r="N12" s="489"/>
      <c r="O12" s="489"/>
      <c r="P12" s="489"/>
      <c r="Q12" s="489"/>
      <c r="R12" s="489"/>
      <c r="S12" s="489"/>
      <c r="T12" s="489"/>
      <c r="U12" s="489"/>
      <c r="V12" s="489"/>
      <c r="W12" s="489"/>
      <c r="X12" s="489"/>
      <c r="Y12" s="489"/>
      <c r="Z12" s="391"/>
      <c r="AA12" s="391"/>
      <c r="AB12" s="392"/>
      <c r="AC12" s="32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2322</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514</v>
      </c>
      <c r="AG36" s="253" t="s">
        <v>515</v>
      </c>
      <c r="AH36" s="55"/>
      <c r="AI36" s="57"/>
      <c r="AJ36" s="45"/>
      <c r="AK36" s="45"/>
      <c r="AL36" s="45"/>
    </row>
    <row r="37" spans="1:38" hidden="1" outlineLevel="4" x14ac:dyDescent="0.2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INT(MAX($C$39:$C$1351))+1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outlineLevel="1" collapsed="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99"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530</v>
      </c>
      <c r="I50" s="96" t="s">
        <v>1506</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2650</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2399</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2677</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2678</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2485</v>
      </c>
      <c r="I59" s="96" t="s">
        <v>2486</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2647</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537</v>
      </c>
      <c r="I60" s="96" t="s">
        <v>120</v>
      </c>
      <c r="J60" s="388" t="s">
        <v>2381</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2372</v>
      </c>
      <c r="I63" s="96" t="s">
        <v>120</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524</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2374</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524</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2373</v>
      </c>
      <c r="I65" s="96" t="s">
        <v>2334</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524</v>
      </c>
      <c r="AE65" s="76"/>
      <c r="AF65" s="97">
        <v>1</v>
      </c>
      <c r="AG65" s="97">
        <v>1</v>
      </c>
      <c r="AH65" s="73"/>
      <c r="AI65" s="57"/>
      <c r="AJ65" s="45"/>
      <c r="AK65" s="45"/>
      <c r="AL65" s="45"/>
    </row>
    <row r="66" spans="1:38" hidden="1" outlineLevel="2" x14ac:dyDescent="0.2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hidden="1" outlineLevel="2" x14ac:dyDescent="0.25">
      <c r="A67" s="45"/>
      <c r="B67" s="54"/>
      <c r="C67" s="47">
        <f t="shared" si="0"/>
        <v>3</v>
      </c>
      <c r="D67" s="73"/>
      <c r="E67" s="70"/>
      <c r="F67" s="70"/>
      <c r="G67" s="73"/>
      <c r="H67" s="76" t="s">
        <v>2320</v>
      </c>
      <c r="I67" s="96" t="s">
        <v>120</v>
      </c>
      <c r="J67" s="388" t="s">
        <v>2380</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hidden="1" outlineLevel="2" x14ac:dyDescent="0.25">
      <c r="A68" s="45"/>
      <c r="B68" s="54"/>
      <c r="C68" s="47">
        <f t="shared" si="0"/>
        <v>3</v>
      </c>
      <c r="D68" s="73"/>
      <c r="E68" s="70"/>
      <c r="F68" s="70">
        <v>0</v>
      </c>
      <c r="G68" s="73"/>
      <c r="H68" s="76" t="s">
        <v>2704</v>
      </c>
      <c r="I68" s="96" t="s">
        <v>120</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1</v>
      </c>
      <c r="G69" s="73"/>
      <c r="H69" s="76" t="s">
        <v>540</v>
      </c>
      <c r="I69" s="96" t="s">
        <v>120</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2</v>
      </c>
      <c r="G70" s="73"/>
      <c r="H70" s="76" t="s">
        <v>541</v>
      </c>
      <c r="I70" s="96" t="s">
        <v>120</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3</v>
      </c>
      <c r="G71" s="73"/>
      <c r="H71" s="76" t="s">
        <v>542</v>
      </c>
      <c r="I71" s="96" t="s">
        <v>120</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4</v>
      </c>
      <c r="G72" s="73"/>
      <c r="H72" s="76" t="s">
        <v>543</v>
      </c>
      <c r="I72" s="96" t="s">
        <v>120</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5</v>
      </c>
      <c r="G73" s="73"/>
      <c r="H73" s="76" t="s">
        <v>544</v>
      </c>
      <c r="I73" s="96" t="s">
        <v>120</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6</v>
      </c>
      <c r="G74" s="73"/>
      <c r="H74" s="76" t="s">
        <v>545</v>
      </c>
      <c r="I74" s="96" t="s">
        <v>120</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outlineLevel="1" collapsed="1" x14ac:dyDescent="0.25">
      <c r="A75" s="45"/>
      <c r="B75" s="54"/>
      <c r="C75" s="47">
        <f t="shared" si="0"/>
        <v>3</v>
      </c>
      <c r="D75" s="73"/>
      <c r="E75" s="70"/>
      <c r="F75" s="70"/>
      <c r="G75" s="73"/>
      <c r="H75" s="254" t="s">
        <v>546</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25">
      <c r="A76" s="45"/>
      <c r="B76" s="54"/>
      <c r="C76" s="47">
        <f t="shared" si="0"/>
        <v>3</v>
      </c>
      <c r="D76" s="73"/>
      <c r="E76" s="70"/>
      <c r="F76" s="70"/>
      <c r="G76" s="73"/>
      <c r="H76" s="76" t="s">
        <v>547</v>
      </c>
      <c r="I76" s="96" t="s">
        <v>548</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25">
      <c r="A77" s="45"/>
      <c r="B77" s="54"/>
      <c r="C77" s="47">
        <f t="shared" si="0"/>
        <v>3</v>
      </c>
      <c r="D77" s="73"/>
      <c r="E77" s="70"/>
      <c r="F77" s="70"/>
      <c r="G77" s="73"/>
      <c r="H77" s="76" t="s">
        <v>549</v>
      </c>
      <c r="I77" s="96" t="s">
        <v>548</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550</v>
      </c>
      <c r="I78" s="96" t="s">
        <v>548</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551</v>
      </c>
      <c r="I79" s="96" t="s">
        <v>548</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552</v>
      </c>
      <c r="I80" s="96" t="s">
        <v>548</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553</v>
      </c>
      <c r="I81" s="96" t="s">
        <v>548</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554</v>
      </c>
      <c r="I82" s="96" t="s">
        <v>548</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2393</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2406</v>
      </c>
      <c r="I84" s="96" t="s">
        <v>548</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549</v>
      </c>
      <c r="I85" s="96" t="s">
        <v>548</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550</v>
      </c>
      <c r="I86" s="96" t="s">
        <v>548</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551</v>
      </c>
      <c r="I87" s="96" t="s">
        <v>548</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552</v>
      </c>
      <c r="I88" s="96" t="s">
        <v>548</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553</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554</v>
      </c>
      <c r="I90" s="96" t="s">
        <v>548</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2393</v>
      </c>
      <c r="I91" s="96" t="s">
        <v>548</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555</v>
      </c>
      <c r="I92" s="96" t="s">
        <v>120</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556</v>
      </c>
      <c r="AE92" s="76"/>
      <c r="AF92" s="97">
        <v>1</v>
      </c>
      <c r="AG92" s="97">
        <v>1</v>
      </c>
      <c r="AH92" s="73"/>
      <c r="AI92" s="57"/>
      <c r="AJ92" s="45"/>
      <c r="AK92" s="45"/>
      <c r="AL92" s="45"/>
    </row>
    <row r="93" spans="1:38" hidden="1" outlineLevel="2" x14ac:dyDescent="0.2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outlineLevel="1" collapsed="1" x14ac:dyDescent="0.25">
      <c r="A94" s="45"/>
      <c r="B94" s="54"/>
      <c r="C94" s="47">
        <f t="shared" si="0"/>
        <v>3</v>
      </c>
      <c r="D94" s="73"/>
      <c r="E94" s="70"/>
      <c r="F94" s="70"/>
      <c r="G94" s="73"/>
      <c r="H94" s="254" t="s">
        <v>557</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25">
      <c r="A95" s="45"/>
      <c r="B95" s="54"/>
      <c r="C95" s="47">
        <f t="shared" si="0"/>
        <v>3</v>
      </c>
      <c r="D95" s="73"/>
      <c r="E95" s="70"/>
      <c r="F95" s="70"/>
      <c r="G95" s="73"/>
      <c r="H95" s="136" t="s">
        <v>558</v>
      </c>
      <c r="I95" s="96" t="s">
        <v>2338</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25">
      <c r="A96" s="45"/>
      <c r="B96" s="54"/>
      <c r="C96" s="47">
        <f t="shared" si="0"/>
        <v>3</v>
      </c>
      <c r="D96" s="73"/>
      <c r="E96" s="70"/>
      <c r="F96" s="70"/>
      <c r="G96" s="73"/>
      <c r="H96" s="136" t="s">
        <v>559</v>
      </c>
      <c r="I96" s="96" t="s">
        <v>2339</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560</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561</v>
      </c>
      <c r="I98" s="96" t="s">
        <v>526</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outlineLevel="1" collapsed="1" x14ac:dyDescent="0.25">
      <c r="A100" s="45"/>
      <c r="B100" s="54"/>
      <c r="C100" s="47">
        <f>INT($C$29)+1</f>
        <v>2</v>
      </c>
      <c r="D100" s="73"/>
      <c r="E100" s="70"/>
      <c r="F100" s="264" t="s">
        <v>562</v>
      </c>
      <c r="G100" s="73"/>
      <c r="H100" s="254" t="s">
        <v>563</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25">
      <c r="A101" s="45"/>
      <c r="B101" s="54"/>
      <c r="C101" s="47">
        <f>INT($C$29)+3</f>
        <v>4</v>
      </c>
      <c r="D101" s="73"/>
      <c r="E101" s="70" t="s">
        <v>564</v>
      </c>
      <c r="F101" s="70" t="s">
        <v>565</v>
      </c>
      <c r="G101" s="73"/>
      <c r="H101" s="76" t="s">
        <v>566</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25">
      <c r="A102" s="45"/>
      <c r="B102" s="54"/>
      <c r="C102" s="47">
        <f>INT($C$29)+2</f>
        <v>3</v>
      </c>
      <c r="D102" s="73"/>
      <c r="E102" s="70"/>
      <c r="F102" s="70" t="s">
        <v>567</v>
      </c>
      <c r="G102" s="73"/>
      <c r="H102" s="76" t="s">
        <v>568</v>
      </c>
      <c r="I102" s="96" t="s">
        <v>569</v>
      </c>
      <c r="J102" s="96"/>
      <c r="K102" s="97">
        <v>1.5699999999999999E-2</v>
      </c>
      <c r="L102" s="97">
        <v>1.5699999999999999E-2</v>
      </c>
      <c r="M102" s="97">
        <v>1.15E-2</v>
      </c>
      <c r="N102" s="97">
        <v>1.15E-2</v>
      </c>
      <c r="O102" s="97">
        <v>1.15E-2</v>
      </c>
      <c r="P102" s="97">
        <v>1.15E-2</v>
      </c>
      <c r="Q102" s="76"/>
      <c r="R102" s="76" t="s">
        <v>570</v>
      </c>
      <c r="S102" s="76" t="s">
        <v>570</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25">
      <c r="A103" s="45"/>
      <c r="B103" s="54"/>
      <c r="C103" s="47">
        <f>INT($C$29)+2</f>
        <v>3</v>
      </c>
      <c r="D103" s="73"/>
      <c r="E103" s="70"/>
      <c r="F103" s="70" t="s">
        <v>571</v>
      </c>
      <c r="G103" s="73"/>
      <c r="H103" s="76" t="s">
        <v>572</v>
      </c>
      <c r="I103" s="96" t="s">
        <v>573</v>
      </c>
      <c r="J103" s="96"/>
      <c r="K103" s="97">
        <v>0.27</v>
      </c>
      <c r="L103" s="97">
        <v>0.27</v>
      </c>
      <c r="M103" s="97">
        <v>0.27</v>
      </c>
      <c r="N103" s="97">
        <v>0.27</v>
      </c>
      <c r="O103" s="97">
        <v>0.27</v>
      </c>
      <c r="P103" s="97">
        <v>0.27</v>
      </c>
      <c r="Q103" s="76"/>
      <c r="R103" s="76" t="s">
        <v>574</v>
      </c>
      <c r="S103" s="76" t="s">
        <v>574</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575</v>
      </c>
      <c r="G104" s="73"/>
      <c r="H104" s="265" t="s">
        <v>576</v>
      </c>
      <c r="I104" s="96" t="s">
        <v>573</v>
      </c>
      <c r="J104" s="96"/>
      <c r="K104" s="97">
        <v>0.4</v>
      </c>
      <c r="L104" s="97">
        <v>0.4</v>
      </c>
      <c r="M104" s="97">
        <v>0.4</v>
      </c>
      <c r="N104" s="97">
        <v>0.4</v>
      </c>
      <c r="O104" s="97">
        <v>0.4</v>
      </c>
      <c r="P104" s="97">
        <v>0.4</v>
      </c>
      <c r="Q104" s="76"/>
      <c r="R104" s="76" t="s">
        <v>577</v>
      </c>
      <c r="S104" s="76" t="s">
        <v>577</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578</v>
      </c>
      <c r="G105" s="73"/>
      <c r="H105" s="265" t="s">
        <v>579</v>
      </c>
      <c r="I105" s="96" t="s">
        <v>573</v>
      </c>
      <c r="J105" s="96"/>
      <c r="K105" s="97">
        <v>0.6</v>
      </c>
      <c r="L105" s="97">
        <v>0.6</v>
      </c>
      <c r="M105" s="97">
        <v>1</v>
      </c>
      <c r="N105" s="97">
        <v>1</v>
      </c>
      <c r="O105" s="97">
        <v>1</v>
      </c>
      <c r="P105" s="97">
        <v>1</v>
      </c>
      <c r="Q105" s="76"/>
      <c r="R105" s="76" t="s">
        <v>580</v>
      </c>
      <c r="S105" s="76" t="s">
        <v>581</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582</v>
      </c>
      <c r="G106" s="73"/>
      <c r="H106" s="76" t="s">
        <v>583</v>
      </c>
      <c r="I106" s="96" t="s">
        <v>573</v>
      </c>
      <c r="J106" s="96"/>
      <c r="K106" s="347">
        <v>0.15</v>
      </c>
      <c r="L106" s="347">
        <v>0.15</v>
      </c>
      <c r="M106" s="347">
        <v>0.15</v>
      </c>
      <c r="N106" s="347">
        <v>0.15</v>
      </c>
      <c r="O106" s="347">
        <v>0.15</v>
      </c>
      <c r="P106" s="347">
        <v>0.15</v>
      </c>
      <c r="Q106" s="76"/>
      <c r="R106" s="76" t="s">
        <v>584</v>
      </c>
      <c r="S106" s="76" t="s">
        <v>584</v>
      </c>
      <c r="T106" s="76"/>
      <c r="U106" s="97">
        <v>0.19</v>
      </c>
      <c r="V106" s="97">
        <v>0.19</v>
      </c>
      <c r="W106" s="97">
        <v>0.19</v>
      </c>
      <c r="X106" s="97">
        <v>0.25</v>
      </c>
      <c r="Y106" s="97">
        <v>0.25</v>
      </c>
      <c r="Z106" s="97">
        <v>0.25</v>
      </c>
      <c r="AA106" s="97">
        <v>0.25</v>
      </c>
      <c r="AB106" s="97">
        <v>0.25</v>
      </c>
      <c r="AC106" s="76"/>
      <c r="AD106" s="97" t="s">
        <v>2375</v>
      </c>
      <c r="AE106" s="76"/>
      <c r="AF106" s="97">
        <v>1</v>
      </c>
      <c r="AG106" s="97">
        <v>1</v>
      </c>
      <c r="AH106" s="73"/>
      <c r="AI106" s="57"/>
      <c r="AJ106" s="45"/>
      <c r="AK106" s="45"/>
      <c r="AL106" s="45"/>
    </row>
    <row r="107" spans="1:38" hidden="1" outlineLevel="3" x14ac:dyDescent="0.25">
      <c r="A107" s="45"/>
      <c r="B107" s="54"/>
      <c r="C107" s="47">
        <f>INT($C$29)+3</f>
        <v>4</v>
      </c>
      <c r="D107" s="73"/>
      <c r="E107" s="70"/>
      <c r="F107" s="70" t="s">
        <v>585</v>
      </c>
      <c r="G107" s="73"/>
      <c r="H107" s="76" t="s">
        <v>586</v>
      </c>
      <c r="I107" s="96" t="s">
        <v>573</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25">
      <c r="A108" s="45"/>
      <c r="B108" s="54"/>
      <c r="C108" s="47">
        <f>INT($C$29)+3</f>
        <v>4</v>
      </c>
      <c r="D108" s="73"/>
      <c r="E108" s="70"/>
      <c r="F108" s="70" t="s">
        <v>587</v>
      </c>
      <c r="G108" s="73"/>
      <c r="H108" s="76" t="s">
        <v>588</v>
      </c>
      <c r="I108" s="96" t="s">
        <v>2334</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524</v>
      </c>
      <c r="AE108" s="76"/>
      <c r="AF108" s="97">
        <v>1</v>
      </c>
      <c r="AG108" s="97">
        <v>1</v>
      </c>
      <c r="AH108" s="73"/>
      <c r="AI108" s="57"/>
      <c r="AJ108" s="45"/>
      <c r="AK108" s="45"/>
      <c r="AL108" s="45"/>
    </row>
    <row r="109" spans="1:38" outlineLevel="1" collapsed="1" x14ac:dyDescent="0.25">
      <c r="A109" s="45"/>
      <c r="B109" s="54"/>
      <c r="C109" s="47">
        <f>INT($C$29)+1</f>
        <v>2</v>
      </c>
      <c r="D109" s="73"/>
      <c r="E109" s="70"/>
      <c r="F109" s="264" t="s">
        <v>589</v>
      </c>
      <c r="G109" s="73"/>
      <c r="H109" s="254" t="s">
        <v>590</v>
      </c>
      <c r="I109" s="96"/>
      <c r="J109" s="96" t="s">
        <v>591</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25">
      <c r="A110" s="45"/>
      <c r="B110" s="54"/>
      <c r="C110" s="47">
        <f>INT($C$29)+3</f>
        <v>4</v>
      </c>
      <c r="D110" s="73"/>
      <c r="E110" s="70" t="s">
        <v>592</v>
      </c>
      <c r="F110" s="70" t="s">
        <v>593</v>
      </c>
      <c r="G110" s="73"/>
      <c r="H110" s="76" t="s">
        <v>566</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25">
      <c r="A111" s="45"/>
      <c r="B111" s="54"/>
      <c r="C111" s="47">
        <f t="shared" ref="C111:C128" si="16">INT($C$29)+2</f>
        <v>3</v>
      </c>
      <c r="D111" s="73"/>
      <c r="E111" s="70"/>
      <c r="F111" s="70" t="s">
        <v>594</v>
      </c>
      <c r="G111" s="73"/>
      <c r="H111" s="76" t="s">
        <v>595</v>
      </c>
      <c r="I111" s="96" t="s">
        <v>596</v>
      </c>
      <c r="J111" s="96"/>
      <c r="K111" s="97">
        <v>0.04</v>
      </c>
      <c r="L111" s="97">
        <v>0.05</v>
      </c>
      <c r="M111" s="97">
        <v>2.5000000000000001E-2</v>
      </c>
      <c r="N111" s="97">
        <v>2.5000000000000001E-2</v>
      </c>
      <c r="O111" s="97">
        <v>2.5000000000000001E-2</v>
      </c>
      <c r="P111" s="97">
        <v>2.5000000000000001E-2</v>
      </c>
      <c r="Q111" s="76"/>
      <c r="R111" s="76" t="s">
        <v>2400</v>
      </c>
      <c r="S111" s="76" t="s">
        <v>584</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25">
      <c r="A112" s="45"/>
      <c r="B112" s="54"/>
      <c r="C112" s="47">
        <f t="shared" si="16"/>
        <v>3</v>
      </c>
      <c r="D112" s="73"/>
      <c r="E112" s="70"/>
      <c r="F112" s="70" t="s">
        <v>597</v>
      </c>
      <c r="G112" s="73"/>
      <c r="H112" s="76" t="s">
        <v>598</v>
      </c>
      <c r="I112" s="96" t="s">
        <v>573</v>
      </c>
      <c r="J112" s="96"/>
      <c r="K112" s="97">
        <v>1.7</v>
      </c>
      <c r="L112" s="97">
        <v>1.7</v>
      </c>
      <c r="M112" s="97">
        <v>1.7</v>
      </c>
      <c r="N112" s="97">
        <v>1.7</v>
      </c>
      <c r="O112" s="97">
        <v>1.7</v>
      </c>
      <c r="P112" s="97">
        <v>1.7</v>
      </c>
      <c r="Q112" s="76"/>
      <c r="R112" s="76" t="s">
        <v>584</v>
      </c>
      <c r="S112" s="76" t="s">
        <v>584</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599</v>
      </c>
      <c r="G113" s="73"/>
      <c r="H113" s="76" t="s">
        <v>600</v>
      </c>
      <c r="I113" s="96" t="s">
        <v>601</v>
      </c>
      <c r="J113" s="96"/>
      <c r="K113" s="97">
        <v>0.5</v>
      </c>
      <c r="L113" s="97">
        <v>0.5</v>
      </c>
      <c r="M113" s="97">
        <v>0.22</v>
      </c>
      <c r="N113" s="97">
        <v>0.22</v>
      </c>
      <c r="O113" s="97">
        <v>0.22</v>
      </c>
      <c r="P113" s="97">
        <v>0.22</v>
      </c>
      <c r="Q113" s="76"/>
      <c r="R113" s="76" t="s">
        <v>584</v>
      </c>
      <c r="S113" s="76" t="s">
        <v>584</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602</v>
      </c>
      <c r="G114" s="73"/>
      <c r="H114" s="76" t="s">
        <v>600</v>
      </c>
      <c r="I114" s="96" t="s">
        <v>603</v>
      </c>
      <c r="J114" s="96"/>
      <c r="K114" s="97">
        <v>25</v>
      </c>
      <c r="L114" s="97">
        <v>25</v>
      </c>
      <c r="M114" s="97">
        <v>60</v>
      </c>
      <c r="N114" s="97">
        <v>60</v>
      </c>
      <c r="O114" s="97">
        <v>60</v>
      </c>
      <c r="P114" s="97">
        <v>60</v>
      </c>
      <c r="Q114" s="76"/>
      <c r="R114" s="76" t="s">
        <v>584</v>
      </c>
      <c r="S114" s="76" t="s">
        <v>584</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604</v>
      </c>
      <c r="G115" s="73"/>
      <c r="H115" s="76" t="s">
        <v>605</v>
      </c>
      <c r="I115" s="96" t="s">
        <v>573</v>
      </c>
      <c r="J115" s="96"/>
      <c r="K115" s="97">
        <v>0.01</v>
      </c>
      <c r="L115" s="97">
        <v>0.01</v>
      </c>
      <c r="M115" s="97">
        <v>0.02</v>
      </c>
      <c r="N115" s="97">
        <v>0.01</v>
      </c>
      <c r="O115" s="97">
        <v>0.02</v>
      </c>
      <c r="P115" s="97">
        <v>0.02</v>
      </c>
      <c r="Q115" s="76"/>
      <c r="R115" s="76" t="s">
        <v>606</v>
      </c>
      <c r="S115" s="76" t="s">
        <v>606</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607</v>
      </c>
      <c r="G116" s="73"/>
      <c r="H116" s="76" t="s">
        <v>608</v>
      </c>
      <c r="I116" s="96" t="s">
        <v>609</v>
      </c>
      <c r="J116" s="96"/>
      <c r="K116" s="97">
        <v>25</v>
      </c>
      <c r="L116" s="97">
        <v>25</v>
      </c>
      <c r="M116" s="97">
        <v>25</v>
      </c>
      <c r="N116" s="97">
        <v>25</v>
      </c>
      <c r="O116" s="97">
        <v>25</v>
      </c>
      <c r="P116" s="97">
        <v>25</v>
      </c>
      <c r="Q116" s="76"/>
      <c r="R116" s="76" t="s">
        <v>606</v>
      </c>
      <c r="S116" s="76" t="s">
        <v>606</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610</v>
      </c>
      <c r="G117" s="73"/>
      <c r="H117" s="76" t="s">
        <v>611</v>
      </c>
      <c r="I117" s="96" t="s">
        <v>609</v>
      </c>
      <c r="J117" s="96"/>
      <c r="K117" s="97">
        <v>22</v>
      </c>
      <c r="L117" s="97">
        <v>22</v>
      </c>
      <c r="M117" s="97">
        <v>22</v>
      </c>
      <c r="N117" s="97">
        <v>22</v>
      </c>
      <c r="O117" s="97">
        <v>22</v>
      </c>
      <c r="P117" s="97">
        <v>22</v>
      </c>
      <c r="Q117" s="76"/>
      <c r="R117" s="76" t="s">
        <v>606</v>
      </c>
      <c r="S117" s="76" t="s">
        <v>606</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612</v>
      </c>
      <c r="G118" s="73"/>
      <c r="H118" s="76" t="s">
        <v>613</v>
      </c>
      <c r="I118" s="96" t="s">
        <v>603</v>
      </c>
      <c r="J118" s="96"/>
      <c r="K118" s="97">
        <v>28</v>
      </c>
      <c r="L118" s="97">
        <v>28</v>
      </c>
      <c r="M118" s="97">
        <v>62</v>
      </c>
      <c r="N118" s="97">
        <v>62</v>
      </c>
      <c r="O118" s="97">
        <v>62</v>
      </c>
      <c r="P118" s="97">
        <v>81</v>
      </c>
      <c r="Q118" s="76"/>
      <c r="R118" s="76" t="s">
        <v>584</v>
      </c>
      <c r="S118" s="76" t="s">
        <v>584</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614</v>
      </c>
      <c r="G119" s="73"/>
      <c r="H119" s="76" t="s">
        <v>615</v>
      </c>
      <c r="I119" s="96" t="s">
        <v>573</v>
      </c>
      <c r="J119" s="96"/>
      <c r="K119" s="97">
        <v>1.4</v>
      </c>
      <c r="L119" s="97">
        <v>1.4</v>
      </c>
      <c r="M119" s="97">
        <v>1.7</v>
      </c>
      <c r="N119" s="97">
        <v>1.7</v>
      </c>
      <c r="O119" s="97">
        <v>1.7</v>
      </c>
      <c r="P119" s="97">
        <v>0.7</v>
      </c>
      <c r="Q119" s="76"/>
      <c r="R119" s="76" t="s">
        <v>584</v>
      </c>
      <c r="S119" s="76" t="s">
        <v>584</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616</v>
      </c>
      <c r="G120" s="73"/>
      <c r="H120" s="76" t="s">
        <v>617</v>
      </c>
      <c r="I120" s="96" t="s">
        <v>618</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619</v>
      </c>
      <c r="G121" s="73"/>
      <c r="H121" s="76" t="s">
        <v>617</v>
      </c>
      <c r="I121" s="96" t="s">
        <v>573</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620</v>
      </c>
      <c r="G122" s="73"/>
      <c r="H122" s="76" t="s">
        <v>621</v>
      </c>
      <c r="I122" s="96" t="s">
        <v>573</v>
      </c>
      <c r="J122" s="96"/>
      <c r="K122" s="97">
        <v>0.15</v>
      </c>
      <c r="L122" s="97">
        <v>0.15</v>
      </c>
      <c r="M122" s="97">
        <v>0.15</v>
      </c>
      <c r="N122" s="97">
        <v>0.15</v>
      </c>
      <c r="O122" s="97">
        <v>0.15</v>
      </c>
      <c r="P122" s="97">
        <v>0.15</v>
      </c>
      <c r="Q122" s="76"/>
      <c r="R122" s="76" t="s">
        <v>622</v>
      </c>
      <c r="S122" s="76" t="s">
        <v>622</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623</v>
      </c>
      <c r="G123" s="73"/>
      <c r="H123" s="76" t="s">
        <v>621</v>
      </c>
      <c r="I123" s="96" t="s">
        <v>601</v>
      </c>
      <c r="J123" s="96"/>
      <c r="K123" s="97">
        <v>0.02</v>
      </c>
      <c r="L123" s="97">
        <v>0.02</v>
      </c>
      <c r="M123" s="97">
        <v>5.0000000000000001E-3</v>
      </c>
      <c r="N123" s="97">
        <v>5.0000000000000001E-3</v>
      </c>
      <c r="O123" s="97">
        <v>5.0000000000000001E-3</v>
      </c>
      <c r="P123" s="97">
        <v>5.0000000000000001E-3</v>
      </c>
      <c r="Q123" s="76"/>
      <c r="R123" s="76" t="s">
        <v>622</v>
      </c>
      <c r="S123" s="76" t="s">
        <v>622</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624</v>
      </c>
      <c r="G124" s="73"/>
      <c r="H124" s="76" t="s">
        <v>621</v>
      </c>
      <c r="I124" s="96" t="s">
        <v>601</v>
      </c>
      <c r="J124" s="96"/>
      <c r="K124" s="97">
        <v>2E-3</v>
      </c>
      <c r="L124" s="97">
        <v>2E-3</v>
      </c>
      <c r="M124" s="97">
        <v>2E-3</v>
      </c>
      <c r="N124" s="97">
        <v>2E-3</v>
      </c>
      <c r="O124" s="97">
        <v>2E-3</v>
      </c>
      <c r="P124" s="97">
        <v>2E-3</v>
      </c>
      <c r="Q124" s="76"/>
      <c r="R124" s="76" t="s">
        <v>622</v>
      </c>
      <c r="S124" s="76" t="s">
        <v>622</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x14ac:dyDescent="0.25">
      <c r="A125" s="45"/>
      <c r="B125" s="54"/>
      <c r="C125" s="47">
        <f t="shared" si="16"/>
        <v>3</v>
      </c>
      <c r="D125" s="73"/>
      <c r="E125" s="70"/>
      <c r="F125" s="70" t="s">
        <v>625</v>
      </c>
      <c r="G125" s="73"/>
      <c r="H125" s="76" t="s">
        <v>626</v>
      </c>
      <c r="I125" s="96" t="s">
        <v>573</v>
      </c>
      <c r="J125" s="96"/>
      <c r="K125" s="97">
        <v>0.5</v>
      </c>
      <c r="L125" s="97">
        <v>0.5</v>
      </c>
      <c r="M125" s="97">
        <v>0.5</v>
      </c>
      <c r="N125" s="97">
        <v>0.5</v>
      </c>
      <c r="O125" s="97">
        <v>0.5</v>
      </c>
      <c r="P125" s="97">
        <v>0.5</v>
      </c>
      <c r="Q125" s="76"/>
      <c r="R125" s="76" t="s">
        <v>622</v>
      </c>
      <c r="S125" s="76" t="s">
        <v>622</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25">
      <c r="A126" s="45"/>
      <c r="B126" s="54"/>
      <c r="C126" s="47">
        <f t="shared" si="16"/>
        <v>3</v>
      </c>
      <c r="D126" s="73"/>
      <c r="E126" s="70"/>
      <c r="F126" s="70" t="s">
        <v>627</v>
      </c>
      <c r="G126" s="73"/>
      <c r="H126" s="76" t="s">
        <v>628</v>
      </c>
      <c r="I126" s="96" t="s">
        <v>573</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25">
      <c r="A127" s="45"/>
      <c r="B127" s="54"/>
      <c r="C127" s="47">
        <f t="shared" si="16"/>
        <v>3</v>
      </c>
      <c r="D127" s="73"/>
      <c r="E127" s="70"/>
      <c r="F127" s="70" t="s">
        <v>629</v>
      </c>
      <c r="G127" s="73"/>
      <c r="H127" s="76" t="s">
        <v>630</v>
      </c>
      <c r="I127" s="96" t="s">
        <v>573</v>
      </c>
      <c r="J127" s="96"/>
      <c r="K127" s="97">
        <v>0.01</v>
      </c>
      <c r="L127" s="97">
        <v>0.01</v>
      </c>
      <c r="M127" s="97">
        <v>0.01</v>
      </c>
      <c r="N127" s="97">
        <v>0.01</v>
      </c>
      <c r="O127" s="97">
        <v>0.01</v>
      </c>
      <c r="P127" s="97">
        <v>0.01</v>
      </c>
      <c r="Q127" s="76"/>
      <c r="R127" s="76" t="s">
        <v>631</v>
      </c>
      <c r="S127" s="76" t="s">
        <v>631</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x14ac:dyDescent="0.25">
      <c r="A128" s="45"/>
      <c r="B128" s="54"/>
      <c r="C128" s="47">
        <f t="shared" si="16"/>
        <v>3</v>
      </c>
      <c r="D128" s="73"/>
      <c r="E128" s="70"/>
      <c r="F128" s="70" t="s">
        <v>632</v>
      </c>
      <c r="G128" s="73"/>
      <c r="H128" s="76" t="s">
        <v>633</v>
      </c>
      <c r="I128" s="96" t="s">
        <v>573</v>
      </c>
      <c r="J128" s="96"/>
      <c r="K128" s="97">
        <v>20</v>
      </c>
      <c r="L128" s="97">
        <v>20</v>
      </c>
      <c r="M128" s="97">
        <v>20</v>
      </c>
      <c r="N128" s="97">
        <v>20</v>
      </c>
      <c r="O128" s="97">
        <v>20</v>
      </c>
      <c r="P128" s="97">
        <v>20</v>
      </c>
      <c r="Q128" s="76"/>
      <c r="R128" s="76" t="s">
        <v>631</v>
      </c>
      <c r="S128" s="76" t="s">
        <v>631</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25">
      <c r="A129" s="45"/>
      <c r="B129" s="54"/>
      <c r="C129" s="47">
        <f>INT($C$29)+3</f>
        <v>4</v>
      </c>
      <c r="D129" s="73"/>
      <c r="E129" s="70"/>
      <c r="F129" s="70" t="s">
        <v>634</v>
      </c>
      <c r="G129" s="73"/>
      <c r="H129" s="76" t="s">
        <v>635</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25">
      <c r="A130" s="45"/>
      <c r="B130" s="54"/>
      <c r="C130" s="47">
        <f>INT($C$29)+2</f>
        <v>3</v>
      </c>
      <c r="D130" s="73"/>
      <c r="E130" s="70"/>
      <c r="F130" s="70" t="s">
        <v>636</v>
      </c>
      <c r="G130" s="73"/>
      <c r="H130" s="76" t="s">
        <v>637</v>
      </c>
      <c r="I130" s="96" t="s">
        <v>573</v>
      </c>
      <c r="J130" s="96"/>
      <c r="K130" s="97">
        <v>1.5</v>
      </c>
      <c r="L130" s="97">
        <v>1.7</v>
      </c>
      <c r="M130" s="97">
        <v>1.5</v>
      </c>
      <c r="N130" s="97">
        <v>1.5</v>
      </c>
      <c r="O130" s="97">
        <v>1.5</v>
      </c>
      <c r="P130" s="97">
        <v>1.5</v>
      </c>
      <c r="Q130" s="76"/>
      <c r="R130" s="76" t="s">
        <v>2401</v>
      </c>
      <c r="S130" s="76" t="s">
        <v>622</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638</v>
      </c>
      <c r="G131" s="73"/>
      <c r="H131" s="76" t="s">
        <v>639</v>
      </c>
      <c r="I131" s="96" t="s">
        <v>573</v>
      </c>
      <c r="J131" s="96"/>
      <c r="K131" s="97">
        <v>3</v>
      </c>
      <c r="L131" s="97">
        <v>3</v>
      </c>
      <c r="M131" s="97">
        <v>3</v>
      </c>
      <c r="N131" s="97">
        <v>3</v>
      </c>
      <c r="O131" s="97">
        <v>3</v>
      </c>
      <c r="P131" s="97">
        <v>3</v>
      </c>
      <c r="Q131" s="76"/>
      <c r="R131" s="76"/>
      <c r="S131" s="76" t="s">
        <v>577</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outlineLevel="1" collapsed="1" x14ac:dyDescent="0.25">
      <c r="A132" s="45"/>
      <c r="B132" s="54"/>
      <c r="C132" s="47">
        <f>INT($C$29)+1</f>
        <v>2</v>
      </c>
      <c r="D132" s="73"/>
      <c r="E132" s="70"/>
      <c r="F132" s="264" t="s">
        <v>640</v>
      </c>
      <c r="G132" s="73"/>
      <c r="H132" s="254" t="s">
        <v>641</v>
      </c>
      <c r="I132" s="96"/>
      <c r="J132" s="96" t="s">
        <v>591</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25">
      <c r="A133" s="45"/>
      <c r="B133" s="54"/>
      <c r="C133" s="47">
        <f>INT($C$29)+3</f>
        <v>4</v>
      </c>
      <c r="D133" s="73"/>
      <c r="E133" s="70" t="s">
        <v>642</v>
      </c>
      <c r="F133" s="70" t="s">
        <v>643</v>
      </c>
      <c r="G133" s="73"/>
      <c r="H133" s="76" t="s">
        <v>566</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25">
      <c r="A134" s="45"/>
      <c r="B134" s="54"/>
      <c r="C134" s="47">
        <f t="shared" ref="C134:C147" si="20">INT($C$29)+2</f>
        <v>3</v>
      </c>
      <c r="D134" s="73"/>
      <c r="E134" s="70"/>
      <c r="F134" s="70" t="s">
        <v>644</v>
      </c>
      <c r="G134" s="73"/>
      <c r="H134" s="76" t="s">
        <v>645</v>
      </c>
      <c r="I134" s="96" t="s">
        <v>646</v>
      </c>
      <c r="J134" s="96"/>
      <c r="K134" s="97">
        <v>0.8</v>
      </c>
      <c r="L134" s="97">
        <v>0.8</v>
      </c>
      <c r="M134" s="97">
        <v>0.8</v>
      </c>
      <c r="N134" s="97">
        <v>0.8</v>
      </c>
      <c r="O134" s="97">
        <v>0.8</v>
      </c>
      <c r="P134" s="97">
        <v>0.8</v>
      </c>
      <c r="Q134" s="76"/>
      <c r="R134" s="76" t="s">
        <v>584</v>
      </c>
      <c r="S134" s="76" t="s">
        <v>584</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647</v>
      </c>
      <c r="G135" s="73"/>
      <c r="H135" s="76" t="s">
        <v>648</v>
      </c>
      <c r="I135" s="96" t="s">
        <v>573</v>
      </c>
      <c r="J135" s="96"/>
      <c r="K135" s="97">
        <v>0.17</v>
      </c>
      <c r="L135" s="97">
        <v>0.17</v>
      </c>
      <c r="M135" s="97">
        <v>0.17</v>
      </c>
      <c r="N135" s="97">
        <v>0.17</v>
      </c>
      <c r="O135" s="97">
        <v>0.17</v>
      </c>
      <c r="P135" s="97">
        <v>0.17</v>
      </c>
      <c r="Q135" s="76"/>
      <c r="R135" s="76" t="s">
        <v>584</v>
      </c>
      <c r="S135" s="76" t="s">
        <v>584</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649</v>
      </c>
      <c r="G136" s="73"/>
      <c r="H136" s="76" t="s">
        <v>650</v>
      </c>
      <c r="I136" s="96" t="s">
        <v>573</v>
      </c>
      <c r="J136" s="96"/>
      <c r="K136" s="97">
        <v>1.7</v>
      </c>
      <c r="L136" s="97">
        <v>1.7</v>
      </c>
      <c r="M136" s="97">
        <v>1.7</v>
      </c>
      <c r="N136" s="97">
        <v>1.7</v>
      </c>
      <c r="O136" s="97">
        <v>1.7</v>
      </c>
      <c r="P136" s="97">
        <v>1.7</v>
      </c>
      <c r="Q136" s="76"/>
      <c r="R136" s="76" t="s">
        <v>584</v>
      </c>
      <c r="S136" s="76" t="s">
        <v>584</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651</v>
      </c>
      <c r="G137" s="73"/>
      <c r="H137" s="76" t="s">
        <v>652</v>
      </c>
      <c r="I137" s="96" t="s">
        <v>618</v>
      </c>
      <c r="J137" s="96"/>
      <c r="K137" s="97">
        <v>1.1199999999999999E-3</v>
      </c>
      <c r="L137" s="97">
        <v>1.1199999999999999E-3</v>
      </c>
      <c r="M137" s="97">
        <v>7.7999999999999999E-4</v>
      </c>
      <c r="N137" s="97">
        <v>7.7999999999999999E-4</v>
      </c>
      <c r="O137" s="97">
        <v>7.7999999999999999E-4</v>
      </c>
      <c r="P137" s="97">
        <v>7.7999999999999999E-4</v>
      </c>
      <c r="Q137" s="76"/>
      <c r="R137" s="76" t="s">
        <v>584</v>
      </c>
      <c r="S137" s="76" t="s">
        <v>584</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653</v>
      </c>
      <c r="G138" s="73"/>
      <c r="H138" s="76" t="s">
        <v>654</v>
      </c>
      <c r="I138" s="96" t="s">
        <v>573</v>
      </c>
      <c r="J138" s="96"/>
      <c r="K138" s="97">
        <v>0.6</v>
      </c>
      <c r="L138" s="97">
        <v>0.6</v>
      </c>
      <c r="M138" s="97">
        <v>0.6</v>
      </c>
      <c r="N138" s="97">
        <v>0.6</v>
      </c>
      <c r="O138" s="97">
        <v>0.6</v>
      </c>
      <c r="P138" s="97">
        <v>0.6</v>
      </c>
      <c r="Q138" s="76"/>
      <c r="R138" s="76" t="s">
        <v>584</v>
      </c>
      <c r="S138" s="76" t="s">
        <v>584</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655</v>
      </c>
      <c r="G139" s="73"/>
      <c r="H139" s="76" t="s">
        <v>656</v>
      </c>
      <c r="I139" s="96" t="s">
        <v>618</v>
      </c>
      <c r="J139" s="96"/>
      <c r="K139" s="97">
        <v>1.1199999999999999E-3</v>
      </c>
      <c r="L139" s="97">
        <v>1.1199999999999999E-3</v>
      </c>
      <c r="M139" s="97">
        <v>7.3999999999999999E-4</v>
      </c>
      <c r="N139" s="97">
        <v>7.3999999999999999E-4</v>
      </c>
      <c r="O139" s="97">
        <v>7.3999999999999999E-4</v>
      </c>
      <c r="P139" s="97">
        <v>7.3999999999999999E-4</v>
      </c>
      <c r="Q139" s="76"/>
      <c r="R139" s="76" t="s">
        <v>584</v>
      </c>
      <c r="S139" s="76" t="s">
        <v>584</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657</v>
      </c>
      <c r="G140" s="73"/>
      <c r="H140" s="76" t="s">
        <v>658</v>
      </c>
      <c r="I140" s="96" t="s">
        <v>573</v>
      </c>
      <c r="J140" s="96"/>
      <c r="K140" s="97">
        <v>0</v>
      </c>
      <c r="L140" s="97">
        <v>0</v>
      </c>
      <c r="M140" s="97">
        <v>0.5</v>
      </c>
      <c r="N140" s="97">
        <v>0.5</v>
      </c>
      <c r="O140" s="97">
        <v>0.5</v>
      </c>
      <c r="P140" s="97">
        <v>0.5</v>
      </c>
      <c r="Q140" s="76"/>
      <c r="R140" s="76"/>
      <c r="S140" s="76" t="s">
        <v>659</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660</v>
      </c>
      <c r="G141" s="73"/>
      <c r="H141" s="76" t="s">
        <v>661</v>
      </c>
      <c r="I141" s="96" t="s">
        <v>603</v>
      </c>
      <c r="J141" s="96"/>
      <c r="K141" s="76"/>
      <c r="L141" s="76"/>
      <c r="M141" s="97">
        <v>64</v>
      </c>
      <c r="N141" s="97">
        <v>64</v>
      </c>
      <c r="O141" s="97">
        <v>64</v>
      </c>
      <c r="P141" s="97">
        <v>150</v>
      </c>
      <c r="Q141" s="76"/>
      <c r="R141" s="76"/>
      <c r="S141" s="76" t="s">
        <v>659</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662</v>
      </c>
      <c r="G142" s="73"/>
      <c r="H142" s="76" t="s">
        <v>663</v>
      </c>
      <c r="I142" s="96" t="s">
        <v>573</v>
      </c>
      <c r="J142" s="96"/>
      <c r="K142" s="76"/>
      <c r="L142" s="76"/>
      <c r="M142" s="97">
        <v>1.7</v>
      </c>
      <c r="N142" s="97">
        <v>1.7</v>
      </c>
      <c r="O142" s="97">
        <v>1.7</v>
      </c>
      <c r="P142" s="97">
        <v>1.7</v>
      </c>
      <c r="Q142" s="76"/>
      <c r="R142" s="76"/>
      <c r="S142" s="76" t="s">
        <v>659</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664</v>
      </c>
      <c r="G143" s="73"/>
      <c r="H143" s="76" t="s">
        <v>663</v>
      </c>
      <c r="I143" s="96" t="s">
        <v>573</v>
      </c>
      <c r="J143" s="96"/>
      <c r="K143" s="76"/>
      <c r="L143" s="76"/>
      <c r="M143" s="97">
        <v>0.1</v>
      </c>
      <c r="N143" s="97">
        <v>0.1</v>
      </c>
      <c r="O143" s="97">
        <v>0.1</v>
      </c>
      <c r="P143" s="97">
        <v>0.1</v>
      </c>
      <c r="Q143" s="76"/>
      <c r="R143" s="76"/>
      <c r="S143" s="76" t="s">
        <v>659</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665</v>
      </c>
      <c r="G144" s="73"/>
      <c r="H144" s="76" t="s">
        <v>666</v>
      </c>
      <c r="I144" s="96" t="s">
        <v>667</v>
      </c>
      <c r="J144" s="96"/>
      <c r="K144" s="97">
        <v>10.5</v>
      </c>
      <c r="L144" s="97">
        <v>10.5</v>
      </c>
      <c r="M144" s="97">
        <v>10.5</v>
      </c>
      <c r="N144" s="97">
        <v>10.5</v>
      </c>
      <c r="O144" s="97">
        <v>10.5</v>
      </c>
      <c r="P144" s="97">
        <v>10.5</v>
      </c>
      <c r="Q144" s="76"/>
      <c r="R144" s="76" t="s">
        <v>668</v>
      </c>
      <c r="S144" s="76" t="s">
        <v>659</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669</v>
      </c>
      <c r="G145" s="73"/>
      <c r="H145" s="76" t="s">
        <v>670</v>
      </c>
      <c r="I145" s="96" t="s">
        <v>573</v>
      </c>
      <c r="J145" s="96"/>
      <c r="K145" s="97">
        <v>1</v>
      </c>
      <c r="L145" s="97">
        <v>1</v>
      </c>
      <c r="M145" s="97">
        <v>1</v>
      </c>
      <c r="N145" s="97">
        <v>1</v>
      </c>
      <c r="O145" s="97">
        <v>1</v>
      </c>
      <c r="P145" s="97">
        <v>1</v>
      </c>
      <c r="Q145" s="76"/>
      <c r="R145" s="76" t="s">
        <v>659</v>
      </c>
      <c r="S145" s="76" t="s">
        <v>659</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671</v>
      </c>
      <c r="G146" s="73"/>
      <c r="H146" s="76" t="s">
        <v>672</v>
      </c>
      <c r="I146" s="96" t="s">
        <v>573</v>
      </c>
      <c r="J146" s="96"/>
      <c r="K146" s="97">
        <v>0.35</v>
      </c>
      <c r="L146" s="97">
        <v>0.35</v>
      </c>
      <c r="M146" s="97">
        <v>0.35</v>
      </c>
      <c r="N146" s="97">
        <v>0.35</v>
      </c>
      <c r="O146" s="97">
        <v>0.35</v>
      </c>
      <c r="P146" s="97">
        <v>0.35</v>
      </c>
      <c r="Q146" s="76"/>
      <c r="R146" s="76" t="s">
        <v>659</v>
      </c>
      <c r="S146" s="76" t="s">
        <v>659</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x14ac:dyDescent="0.25">
      <c r="A147" s="45"/>
      <c r="B147" s="54"/>
      <c r="C147" s="47">
        <f t="shared" si="20"/>
        <v>3</v>
      </c>
      <c r="D147" s="73"/>
      <c r="E147" s="70"/>
      <c r="F147" s="70" t="s">
        <v>673</v>
      </c>
      <c r="G147" s="73"/>
      <c r="H147" s="76" t="s">
        <v>674</v>
      </c>
      <c r="I147" s="96" t="s">
        <v>573</v>
      </c>
      <c r="J147" s="96"/>
      <c r="K147" s="97">
        <v>1</v>
      </c>
      <c r="L147" s="97">
        <v>1</v>
      </c>
      <c r="M147" s="97">
        <v>1</v>
      </c>
      <c r="N147" s="97">
        <v>1</v>
      </c>
      <c r="O147" s="97">
        <v>1</v>
      </c>
      <c r="P147" s="97">
        <v>1</v>
      </c>
      <c r="Q147" s="76"/>
      <c r="R147" s="76" t="s">
        <v>659</v>
      </c>
      <c r="S147" s="76" t="s">
        <v>659</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25">
      <c r="A148" s="45"/>
      <c r="B148" s="54"/>
      <c r="C148" s="47">
        <f>INT($C$29)+3</f>
        <v>4</v>
      </c>
      <c r="D148" s="73"/>
      <c r="E148" s="70"/>
      <c r="F148" s="70" t="s">
        <v>675</v>
      </c>
      <c r="G148" s="73"/>
      <c r="H148" s="76" t="s">
        <v>676</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25">
      <c r="A149" s="45"/>
      <c r="B149" s="54"/>
      <c r="C149" s="47">
        <f>INT($C$29)+3</f>
        <v>4</v>
      </c>
      <c r="D149" s="73"/>
      <c r="E149" s="70"/>
      <c r="F149" s="70" t="s">
        <v>677</v>
      </c>
      <c r="G149" s="73"/>
      <c r="H149" s="76" t="s">
        <v>676</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678</v>
      </c>
      <c r="G150" s="73"/>
      <c r="H150" s="76" t="s">
        <v>676</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679</v>
      </c>
      <c r="G151" s="73"/>
      <c r="H151" s="76" t="s">
        <v>676</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680</v>
      </c>
      <c r="G152" s="73"/>
      <c r="H152" s="76" t="s">
        <v>676</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25">
      <c r="A153" s="45"/>
      <c r="B153" s="54"/>
      <c r="C153" s="47">
        <f>INT($C$29)+2</f>
        <v>3</v>
      </c>
      <c r="D153" s="73"/>
      <c r="E153" s="70"/>
      <c r="F153" s="70" t="s">
        <v>681</v>
      </c>
      <c r="G153" s="73"/>
      <c r="H153" s="76" t="s">
        <v>682</v>
      </c>
      <c r="I153" s="96" t="s">
        <v>667</v>
      </c>
      <c r="J153" s="96"/>
      <c r="K153" s="97">
        <v>11.5</v>
      </c>
      <c r="L153" s="97">
        <v>11.5</v>
      </c>
      <c r="M153" s="97">
        <v>11.5</v>
      </c>
      <c r="N153" s="97">
        <v>11.5</v>
      </c>
      <c r="O153" s="97">
        <v>11.5</v>
      </c>
      <c r="P153" s="97">
        <v>11.5</v>
      </c>
      <c r="Q153" s="76"/>
      <c r="R153" s="76" t="s">
        <v>683</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25">
      <c r="A154" s="45"/>
      <c r="B154" s="54"/>
      <c r="C154" s="47">
        <f>INT($C$29)+2</f>
        <v>3</v>
      </c>
      <c r="D154" s="73"/>
      <c r="E154" s="70"/>
      <c r="F154" s="70" t="s">
        <v>684</v>
      </c>
      <c r="G154" s="73"/>
      <c r="H154" s="76" t="s">
        <v>685</v>
      </c>
      <c r="I154" s="96" t="s">
        <v>667</v>
      </c>
      <c r="J154" s="96"/>
      <c r="K154" s="97">
        <v>0</v>
      </c>
      <c r="L154" s="97">
        <v>0</v>
      </c>
      <c r="M154" s="97">
        <v>0</v>
      </c>
      <c r="N154" s="97">
        <v>0</v>
      </c>
      <c r="O154" s="97">
        <v>0</v>
      </c>
      <c r="P154" s="97">
        <v>0</v>
      </c>
      <c r="Q154" s="76"/>
      <c r="R154" s="76" t="s">
        <v>686</v>
      </c>
      <c r="S154" s="76" t="s">
        <v>686</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687</v>
      </c>
      <c r="G155" s="73"/>
      <c r="H155" s="76" t="s">
        <v>688</v>
      </c>
      <c r="I155" s="96" t="s">
        <v>667</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689</v>
      </c>
      <c r="S155" s="76" t="s">
        <v>689</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outlineLevel="1" collapsed="1" x14ac:dyDescent="0.25">
      <c r="A156" s="45"/>
      <c r="B156" s="54"/>
      <c r="C156" s="47">
        <f>INT($C$29)+1</f>
        <v>2</v>
      </c>
      <c r="D156" s="73"/>
      <c r="E156" s="70"/>
      <c r="F156" s="264" t="s">
        <v>690</v>
      </c>
      <c r="G156" s="73"/>
      <c r="H156" s="254" t="s">
        <v>691</v>
      </c>
      <c r="I156" s="96"/>
      <c r="J156" s="96" t="s">
        <v>591</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25">
      <c r="A157" s="45"/>
      <c r="B157" s="54"/>
      <c r="C157" s="47">
        <f>INT($C$29)+3</f>
        <v>4</v>
      </c>
      <c r="D157" s="73"/>
      <c r="E157" s="70" t="s">
        <v>692</v>
      </c>
      <c r="F157" s="70" t="s">
        <v>693</v>
      </c>
      <c r="G157" s="73"/>
      <c r="H157" s="76" t="s">
        <v>566</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25">
      <c r="A158" s="45"/>
      <c r="B158" s="54"/>
      <c r="C158" s="47">
        <f t="shared" ref="C158:C174" si="24">INT($C$29)+2</f>
        <v>3</v>
      </c>
      <c r="D158" s="73"/>
      <c r="E158" s="70"/>
      <c r="F158" s="70" t="s">
        <v>694</v>
      </c>
      <c r="G158" s="73"/>
      <c r="H158" s="76" t="s">
        <v>695</v>
      </c>
      <c r="I158" s="96" t="s">
        <v>573</v>
      </c>
      <c r="J158" s="96"/>
      <c r="K158" s="97">
        <v>0.5</v>
      </c>
      <c r="L158" s="97">
        <v>0.5</v>
      </c>
      <c r="M158" s="97">
        <v>0.5</v>
      </c>
      <c r="N158" s="97">
        <v>0.5</v>
      </c>
      <c r="O158" s="97">
        <v>0.5</v>
      </c>
      <c r="P158" s="97">
        <v>0.5</v>
      </c>
      <c r="Q158" s="76"/>
      <c r="R158" s="76" t="s">
        <v>696</v>
      </c>
      <c r="S158" s="76" t="s">
        <v>696</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697</v>
      </c>
      <c r="G159" s="73"/>
      <c r="H159" s="76" t="s">
        <v>698</v>
      </c>
      <c r="I159" s="96" t="s">
        <v>699</v>
      </c>
      <c r="J159" s="96"/>
      <c r="K159" s="97">
        <v>0.02</v>
      </c>
      <c r="L159" s="97">
        <v>0.02</v>
      </c>
      <c r="M159" s="97">
        <v>0.02</v>
      </c>
      <c r="N159" s="97">
        <v>0.02</v>
      </c>
      <c r="O159" s="97">
        <v>0.02</v>
      </c>
      <c r="P159" s="97">
        <v>0.02</v>
      </c>
      <c r="Q159" s="76"/>
      <c r="R159" s="76" t="s">
        <v>700</v>
      </c>
      <c r="S159" s="76" t="s">
        <v>700</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701</v>
      </c>
      <c r="G160" s="73"/>
      <c r="H160" s="76" t="s">
        <v>702</v>
      </c>
      <c r="I160" s="96" t="s">
        <v>573</v>
      </c>
      <c r="J160" s="96"/>
      <c r="K160" s="97">
        <v>0.85</v>
      </c>
      <c r="L160" s="97">
        <v>0.85</v>
      </c>
      <c r="M160" s="97">
        <v>0.85</v>
      </c>
      <c r="N160" s="97">
        <v>0.85</v>
      </c>
      <c r="O160" s="97">
        <v>0.85</v>
      </c>
      <c r="P160" s="97">
        <v>0.85</v>
      </c>
      <c r="Q160" s="76"/>
      <c r="R160" s="76" t="s">
        <v>700</v>
      </c>
      <c r="S160" s="76" t="s">
        <v>700</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703</v>
      </c>
      <c r="G161" s="73"/>
      <c r="H161" s="76" t="s">
        <v>704</v>
      </c>
      <c r="I161" s="96" t="s">
        <v>646</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705</v>
      </c>
      <c r="G162" s="73"/>
      <c r="H162" s="76" t="s">
        <v>706</v>
      </c>
      <c r="I162" s="96" t="s">
        <v>573</v>
      </c>
      <c r="J162" s="96"/>
      <c r="K162" s="97">
        <v>0.4</v>
      </c>
      <c r="L162" s="97">
        <v>0.4</v>
      </c>
      <c r="M162" s="97">
        <v>0.4</v>
      </c>
      <c r="N162" s="97">
        <v>0.4</v>
      </c>
      <c r="O162" s="97">
        <v>0.4</v>
      </c>
      <c r="P162" s="97">
        <v>0.4</v>
      </c>
      <c r="Q162" s="76"/>
      <c r="R162" s="76" t="s">
        <v>700</v>
      </c>
      <c r="S162" s="76" t="s">
        <v>700</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707</v>
      </c>
      <c r="G163" s="73"/>
      <c r="H163" s="76" t="s">
        <v>708</v>
      </c>
      <c r="I163" s="96" t="s">
        <v>699</v>
      </c>
      <c r="J163" s="96"/>
      <c r="K163" s="97">
        <v>0.02</v>
      </c>
      <c r="L163" s="97">
        <v>0.02</v>
      </c>
      <c r="M163" s="97">
        <v>0.02</v>
      </c>
      <c r="N163" s="97">
        <v>0.02</v>
      </c>
      <c r="O163" s="97">
        <v>0.02</v>
      </c>
      <c r="P163" s="97">
        <v>0.02</v>
      </c>
      <c r="Q163" s="76"/>
      <c r="R163" s="76" t="s">
        <v>700</v>
      </c>
      <c r="S163" s="76" t="s">
        <v>700</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709</v>
      </c>
      <c r="G164" s="73"/>
      <c r="H164" s="76" t="s">
        <v>710</v>
      </c>
      <c r="I164" s="96" t="s">
        <v>646</v>
      </c>
      <c r="J164" s="96"/>
      <c r="K164" s="97">
        <v>0.6</v>
      </c>
      <c r="L164" s="97">
        <v>0.6</v>
      </c>
      <c r="M164" s="97">
        <v>0.6</v>
      </c>
      <c r="N164" s="97">
        <v>0.6</v>
      </c>
      <c r="O164" s="97">
        <v>0.6</v>
      </c>
      <c r="P164" s="97">
        <v>0.6</v>
      </c>
      <c r="Q164" s="76"/>
      <c r="R164" s="76" t="s">
        <v>700</v>
      </c>
      <c r="S164" s="76" t="s">
        <v>700</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711</v>
      </c>
      <c r="G165" s="73"/>
      <c r="H165" s="76" t="s">
        <v>712</v>
      </c>
      <c r="I165" s="96" t="s">
        <v>646</v>
      </c>
      <c r="J165" s="96"/>
      <c r="K165" s="97">
        <v>0.13300000000000001</v>
      </c>
      <c r="L165" s="97">
        <v>0.13300000000000001</v>
      </c>
      <c r="M165" s="97">
        <v>0.13300000000000001</v>
      </c>
      <c r="N165" s="97">
        <v>0.13300000000000001</v>
      </c>
      <c r="O165" s="97">
        <v>0.13300000000000001</v>
      </c>
      <c r="P165" s="97">
        <v>0.13300000000000001</v>
      </c>
      <c r="Q165" s="76"/>
      <c r="R165" s="76" t="s">
        <v>584</v>
      </c>
      <c r="S165" s="76" t="s">
        <v>584</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713</v>
      </c>
      <c r="G166" s="73"/>
      <c r="H166" s="76" t="s">
        <v>714</v>
      </c>
      <c r="I166" s="96" t="s">
        <v>573</v>
      </c>
      <c r="J166" s="96"/>
      <c r="K166" s="97">
        <v>0.95</v>
      </c>
      <c r="L166" s="97">
        <v>0.95</v>
      </c>
      <c r="M166" s="97">
        <v>0.95</v>
      </c>
      <c r="N166" s="97">
        <v>0.95</v>
      </c>
      <c r="O166" s="97">
        <v>0.95</v>
      </c>
      <c r="P166" s="97">
        <v>0.95</v>
      </c>
      <c r="Q166" s="76"/>
      <c r="R166" s="76" t="s">
        <v>700</v>
      </c>
      <c r="S166" s="76" t="s">
        <v>700</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715</v>
      </c>
      <c r="G167" s="73"/>
      <c r="H167" s="76" t="s">
        <v>716</v>
      </c>
      <c r="I167" s="96" t="s">
        <v>646</v>
      </c>
      <c r="J167" s="96"/>
      <c r="K167" s="97">
        <v>0.84</v>
      </c>
      <c r="L167" s="97">
        <v>0.84</v>
      </c>
      <c r="M167" s="97">
        <v>0.84</v>
      </c>
      <c r="N167" s="97">
        <v>0.84</v>
      </c>
      <c r="O167" s="97">
        <v>0.84</v>
      </c>
      <c r="P167" s="97">
        <v>0.84</v>
      </c>
      <c r="Q167" s="76"/>
      <c r="R167" s="76" t="s">
        <v>700</v>
      </c>
      <c r="S167" s="76" t="s">
        <v>700</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717</v>
      </c>
      <c r="G168" s="73"/>
      <c r="H168" s="76" t="s">
        <v>718</v>
      </c>
      <c r="I168" s="96" t="s">
        <v>646</v>
      </c>
      <c r="J168" s="96"/>
      <c r="K168" s="97">
        <v>0.8</v>
      </c>
      <c r="L168" s="97">
        <v>0.8</v>
      </c>
      <c r="M168" s="97">
        <v>0.8</v>
      </c>
      <c r="N168" s="97">
        <v>0.8</v>
      </c>
      <c r="O168" s="97">
        <v>0.8</v>
      </c>
      <c r="P168" s="97">
        <v>0.8</v>
      </c>
      <c r="Q168" s="76"/>
      <c r="R168" s="76" t="s">
        <v>584</v>
      </c>
      <c r="S168" s="76" t="s">
        <v>584</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719</v>
      </c>
      <c r="G169" s="73"/>
      <c r="H169" s="76" t="s">
        <v>720</v>
      </c>
      <c r="I169" s="96" t="s">
        <v>573</v>
      </c>
      <c r="J169" s="96"/>
      <c r="K169" s="97">
        <v>0.7</v>
      </c>
      <c r="L169" s="97">
        <v>0.7</v>
      </c>
      <c r="M169" s="97">
        <v>0.7</v>
      </c>
      <c r="N169" s="97">
        <v>0.7</v>
      </c>
      <c r="O169" s="97">
        <v>0.7</v>
      </c>
      <c r="P169" s="97">
        <v>0.7</v>
      </c>
      <c r="Q169" s="76"/>
      <c r="R169" s="76" t="s">
        <v>700</v>
      </c>
      <c r="S169" s="76" t="s">
        <v>700</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721</v>
      </c>
      <c r="G170" s="73"/>
      <c r="H170" s="76" t="s">
        <v>722</v>
      </c>
      <c r="I170" s="96" t="s">
        <v>699</v>
      </c>
      <c r="J170" s="96"/>
      <c r="K170" s="97">
        <v>3.5000000000000003E-2</v>
      </c>
      <c r="L170" s="97">
        <v>3.5000000000000003E-2</v>
      </c>
      <c r="M170" s="97">
        <v>3.5000000000000003E-2</v>
      </c>
      <c r="N170" s="97">
        <v>3.5000000000000003E-2</v>
      </c>
      <c r="O170" s="97">
        <v>3.5000000000000003E-2</v>
      </c>
      <c r="P170" s="97">
        <v>3.5000000000000003E-2</v>
      </c>
      <c r="Q170" s="76"/>
      <c r="R170" s="76" t="s">
        <v>584</v>
      </c>
      <c r="S170" s="76" t="s">
        <v>584</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723</v>
      </c>
      <c r="G171" s="73"/>
      <c r="H171" s="76" t="s">
        <v>722</v>
      </c>
      <c r="I171" s="96" t="s">
        <v>699</v>
      </c>
      <c r="J171" s="96"/>
      <c r="K171" s="97">
        <v>0.33</v>
      </c>
      <c r="L171" s="97">
        <v>0.33</v>
      </c>
      <c r="M171" s="97">
        <v>0.33</v>
      </c>
      <c r="N171" s="97">
        <v>0.33</v>
      </c>
      <c r="O171" s="97">
        <v>0.33</v>
      </c>
      <c r="P171" s="97">
        <v>0.33</v>
      </c>
      <c r="Q171" s="76"/>
      <c r="R171" s="76" t="s">
        <v>584</v>
      </c>
      <c r="S171" s="76" t="s">
        <v>584</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724</v>
      </c>
      <c r="G172" s="73"/>
      <c r="H172" s="76" t="s">
        <v>725</v>
      </c>
      <c r="I172" s="96" t="s">
        <v>699</v>
      </c>
      <c r="J172" s="96"/>
      <c r="K172" s="97">
        <v>0.12</v>
      </c>
      <c r="L172" s="97">
        <v>0.12</v>
      </c>
      <c r="M172" s="97">
        <v>0.12</v>
      </c>
      <c r="N172" s="97">
        <v>0.12</v>
      </c>
      <c r="O172" s="97">
        <v>0.12</v>
      </c>
      <c r="P172" s="97">
        <v>0.12</v>
      </c>
      <c r="Q172" s="76"/>
      <c r="R172" s="76" t="s">
        <v>584</v>
      </c>
      <c r="S172" s="76" t="s">
        <v>584</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726</v>
      </c>
      <c r="G173" s="73"/>
      <c r="H173" s="76" t="s">
        <v>727</v>
      </c>
      <c r="I173" s="96" t="s">
        <v>699</v>
      </c>
      <c r="J173" s="96"/>
      <c r="K173" s="97">
        <v>4.2999999999999997E-2</v>
      </c>
      <c r="L173" s="97">
        <v>4.2999999999999997E-2</v>
      </c>
      <c r="M173" s="97">
        <v>4.2999999999999997E-2</v>
      </c>
      <c r="N173" s="97">
        <v>4.2999999999999997E-2</v>
      </c>
      <c r="O173" s="97">
        <v>4.2999999999999997E-2</v>
      </c>
      <c r="P173" s="97">
        <v>4.2999999999999997E-2</v>
      </c>
      <c r="Q173" s="76"/>
      <c r="R173" s="76" t="s">
        <v>700</v>
      </c>
      <c r="S173" s="76" t="s">
        <v>584</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728</v>
      </c>
      <c r="G174" s="73"/>
      <c r="H174" s="76" t="s">
        <v>729</v>
      </c>
      <c r="I174" s="96" t="s">
        <v>699</v>
      </c>
      <c r="J174" s="96"/>
      <c r="K174" s="97">
        <v>0.18</v>
      </c>
      <c r="L174" s="97">
        <v>0.18</v>
      </c>
      <c r="M174" s="76"/>
      <c r="N174" s="76"/>
      <c r="O174" s="76"/>
      <c r="P174" s="76"/>
      <c r="Q174" s="76"/>
      <c r="R174" s="76" t="s">
        <v>584</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outlineLevel="1" collapsed="1" x14ac:dyDescent="0.25">
      <c r="A175" s="45"/>
      <c r="B175" s="54"/>
      <c r="C175" s="47">
        <f>INT($C$29)+1</f>
        <v>2</v>
      </c>
      <c r="D175" s="73"/>
      <c r="E175" s="70"/>
      <c r="F175" s="264" t="s">
        <v>730</v>
      </c>
      <c r="G175" s="73"/>
      <c r="H175" s="254" t="s">
        <v>731</v>
      </c>
      <c r="I175" s="96"/>
      <c r="J175" s="96" t="s">
        <v>591</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25">
      <c r="A176" s="45"/>
      <c r="B176" s="54"/>
      <c r="C176" s="47">
        <f t="shared" ref="C176:C190" si="26">INT($C$29)+2</f>
        <v>3</v>
      </c>
      <c r="D176" s="73"/>
      <c r="E176" s="70" t="s">
        <v>732</v>
      </c>
      <c r="F176" s="70" t="s">
        <v>733</v>
      </c>
      <c r="G176" s="73"/>
      <c r="H176" s="76" t="s">
        <v>734</v>
      </c>
      <c r="I176" s="96" t="s">
        <v>735</v>
      </c>
      <c r="J176" s="96"/>
      <c r="K176" s="97">
        <v>25</v>
      </c>
      <c r="L176" s="97">
        <v>25</v>
      </c>
      <c r="M176" s="97">
        <v>25</v>
      </c>
      <c r="N176" s="97">
        <v>25</v>
      </c>
      <c r="O176" s="97">
        <v>25</v>
      </c>
      <c r="P176" s="97">
        <v>25</v>
      </c>
      <c r="Q176" s="76"/>
      <c r="R176" s="76" t="s">
        <v>736</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25">
      <c r="A177" s="45"/>
      <c r="B177" s="54"/>
      <c r="C177" s="47">
        <f t="shared" si="26"/>
        <v>3</v>
      </c>
      <c r="D177" s="73"/>
      <c r="E177" s="70"/>
      <c r="F177" s="70" t="s">
        <v>737</v>
      </c>
      <c r="G177" s="73"/>
      <c r="H177" s="76" t="s">
        <v>738</v>
      </c>
      <c r="I177" s="96" t="s">
        <v>573</v>
      </c>
      <c r="J177" s="96"/>
      <c r="K177" s="97">
        <v>0.09</v>
      </c>
      <c r="L177" s="97">
        <v>0.09</v>
      </c>
      <c r="M177" s="97">
        <v>0.09</v>
      </c>
      <c r="N177" s="97">
        <v>0.09</v>
      </c>
      <c r="O177" s="97">
        <v>0.09</v>
      </c>
      <c r="P177" s="97">
        <v>0.09</v>
      </c>
      <c r="Q177" s="76"/>
      <c r="R177" s="76" t="s">
        <v>584</v>
      </c>
      <c r="S177" s="76" t="s">
        <v>584</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739</v>
      </c>
      <c r="G178" s="73"/>
      <c r="H178" s="76" t="s">
        <v>740</v>
      </c>
      <c r="I178" s="96" t="s">
        <v>741</v>
      </c>
      <c r="J178" s="96"/>
      <c r="K178" s="97">
        <v>0.26</v>
      </c>
      <c r="L178" s="97">
        <v>0.26</v>
      </c>
      <c r="M178" s="97">
        <v>0.36</v>
      </c>
      <c r="N178" s="97">
        <v>0.31</v>
      </c>
      <c r="O178" s="97">
        <v>0.36</v>
      </c>
      <c r="P178" s="97">
        <v>0.36</v>
      </c>
      <c r="Q178" s="76"/>
      <c r="R178" s="76" t="s">
        <v>584</v>
      </c>
      <c r="S178" s="76" t="s">
        <v>584</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742</v>
      </c>
      <c r="G179" s="73"/>
      <c r="H179" s="76" t="s">
        <v>743</v>
      </c>
      <c r="I179" s="96" t="s">
        <v>601</v>
      </c>
      <c r="J179" s="96"/>
      <c r="K179" s="97">
        <v>8.0000000000000007E-5</v>
      </c>
      <c r="L179" s="97">
        <v>8.0000000000000007E-5</v>
      </c>
      <c r="M179" s="97">
        <v>8.0000000000000007E-5</v>
      </c>
      <c r="N179" s="97">
        <v>8.0000000000000007E-5</v>
      </c>
      <c r="O179" s="97">
        <v>8.0000000000000007E-5</v>
      </c>
      <c r="P179" s="97">
        <v>8.0000000000000007E-5</v>
      </c>
      <c r="Q179" s="76"/>
      <c r="R179" s="76" t="s">
        <v>584</v>
      </c>
      <c r="S179" s="76" t="s">
        <v>584</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744</v>
      </c>
      <c r="G180" s="73"/>
      <c r="H180" s="76" t="s">
        <v>745</v>
      </c>
      <c r="I180" s="96" t="s">
        <v>573</v>
      </c>
      <c r="J180" s="96"/>
      <c r="K180" s="97">
        <v>0.84</v>
      </c>
      <c r="L180" s="97">
        <v>0.84</v>
      </c>
      <c r="M180" s="97">
        <v>0.84</v>
      </c>
      <c r="N180" s="97">
        <v>0.84</v>
      </c>
      <c r="O180" s="97">
        <v>0.84</v>
      </c>
      <c r="P180" s="97">
        <v>0.84</v>
      </c>
      <c r="Q180" s="76"/>
      <c r="R180" s="76" t="s">
        <v>584</v>
      </c>
      <c r="S180" s="76" t="s">
        <v>584</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746</v>
      </c>
      <c r="G181" s="73"/>
      <c r="H181" s="76" t="s">
        <v>747</v>
      </c>
      <c r="I181" s="96" t="s">
        <v>573</v>
      </c>
      <c r="J181" s="96"/>
      <c r="K181" s="97">
        <v>0.23</v>
      </c>
      <c r="L181" s="97">
        <v>0.23</v>
      </c>
      <c r="M181" s="97">
        <v>0.23</v>
      </c>
      <c r="N181" s="97">
        <v>0.23</v>
      </c>
      <c r="O181" s="97">
        <v>0.23</v>
      </c>
      <c r="P181" s="97">
        <v>0.23</v>
      </c>
      <c r="Q181" s="76"/>
      <c r="R181" s="76" t="s">
        <v>748</v>
      </c>
      <c r="S181" s="76" t="s">
        <v>584</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749</v>
      </c>
      <c r="G182" s="73"/>
      <c r="H182" s="76" t="s">
        <v>750</v>
      </c>
      <c r="I182" s="96" t="s">
        <v>751</v>
      </c>
      <c r="J182" s="96"/>
      <c r="K182" s="97">
        <v>0.02</v>
      </c>
      <c r="L182" s="97">
        <v>0.02</v>
      </c>
      <c r="M182" s="97">
        <v>2.5000000000000001E-3</v>
      </c>
      <c r="N182" s="97">
        <v>2.5000000000000001E-3</v>
      </c>
      <c r="O182" s="97">
        <v>2.5000000000000001E-3</v>
      </c>
      <c r="P182" s="97">
        <v>2.5000000000000001E-3</v>
      </c>
      <c r="Q182" s="76"/>
      <c r="R182" s="76" t="s">
        <v>748</v>
      </c>
      <c r="S182" s="76" t="s">
        <v>752</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753</v>
      </c>
      <c r="G183" s="73"/>
      <c r="H183" s="76" t="s">
        <v>754</v>
      </c>
      <c r="I183" s="96" t="s">
        <v>646</v>
      </c>
      <c r="J183" s="96"/>
      <c r="K183" s="97">
        <v>0.9</v>
      </c>
      <c r="L183" s="97">
        <v>0.9</v>
      </c>
      <c r="M183" s="97">
        <v>0.9</v>
      </c>
      <c r="N183" s="97">
        <v>0.9</v>
      </c>
      <c r="O183" s="97">
        <v>0.9</v>
      </c>
      <c r="P183" s="97">
        <v>0.9</v>
      </c>
      <c r="Q183" s="76"/>
      <c r="R183" s="76" t="s">
        <v>584</v>
      </c>
      <c r="S183" s="76" t="s">
        <v>752</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755</v>
      </c>
      <c r="G184" s="73"/>
      <c r="H184" s="76" t="s">
        <v>756</v>
      </c>
      <c r="I184" s="96" t="s">
        <v>2348</v>
      </c>
      <c r="J184" s="96"/>
      <c r="K184" s="97">
        <v>5.7000000000000003E-5</v>
      </c>
      <c r="L184" s="97">
        <v>5.7000000000000003E-5</v>
      </c>
      <c r="M184" s="97">
        <v>5.7000000000000003E-5</v>
      </c>
      <c r="N184" s="97">
        <v>5.7000000000000003E-5</v>
      </c>
      <c r="O184" s="97">
        <v>5.7000000000000003E-5</v>
      </c>
      <c r="P184" s="97">
        <v>5.7000000000000003E-5</v>
      </c>
      <c r="Q184" s="76"/>
      <c r="R184" s="76" t="s">
        <v>748</v>
      </c>
      <c r="S184" s="76" t="s">
        <v>752</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757</v>
      </c>
      <c r="G185" s="73"/>
      <c r="H185" s="76" t="s">
        <v>758</v>
      </c>
      <c r="I185" s="96" t="s">
        <v>699</v>
      </c>
      <c r="J185" s="96"/>
      <c r="K185" s="97">
        <v>0.16</v>
      </c>
      <c r="L185" s="97">
        <v>0.16</v>
      </c>
      <c r="M185" s="97">
        <v>0.16</v>
      </c>
      <c r="N185" s="97">
        <v>0.16</v>
      </c>
      <c r="O185" s="97">
        <v>0.16</v>
      </c>
      <c r="P185" s="97">
        <v>0.16</v>
      </c>
      <c r="Q185" s="76"/>
      <c r="R185" s="76" t="s">
        <v>748</v>
      </c>
      <c r="S185" s="76" t="s">
        <v>752</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759</v>
      </c>
      <c r="G186" s="73"/>
      <c r="H186" s="76" t="s">
        <v>760</v>
      </c>
      <c r="I186" s="96" t="s">
        <v>596</v>
      </c>
      <c r="J186" s="96"/>
      <c r="K186" s="97">
        <v>1.52E-2</v>
      </c>
      <c r="L186" s="97">
        <v>1.52E-2</v>
      </c>
      <c r="M186" s="97">
        <v>1.52E-2</v>
      </c>
      <c r="N186" s="97">
        <v>1.52E-2</v>
      </c>
      <c r="O186" s="97">
        <v>1.52E-2</v>
      </c>
      <c r="P186" s="97">
        <v>1.52E-2</v>
      </c>
      <c r="Q186" s="76"/>
      <c r="R186" s="76" t="s">
        <v>584</v>
      </c>
      <c r="S186" s="76" t="s">
        <v>584</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761</v>
      </c>
      <c r="G187" s="73"/>
      <c r="H187" s="76" t="s">
        <v>762</v>
      </c>
      <c r="I187" s="96" t="s">
        <v>699</v>
      </c>
      <c r="J187" s="96"/>
      <c r="K187" s="266">
        <v>4.6000000000000001E-4</v>
      </c>
      <c r="L187" s="266">
        <v>4.6000000000000001E-4</v>
      </c>
      <c r="M187" s="97">
        <v>5.2599999999999999E-4</v>
      </c>
      <c r="N187" s="97">
        <v>5.2599999999999999E-4</v>
      </c>
      <c r="O187" s="97">
        <v>5.2599999999999999E-4</v>
      </c>
      <c r="P187" s="97">
        <v>5.2599999999999999E-4</v>
      </c>
      <c r="Q187" s="76"/>
      <c r="R187" s="76" t="s">
        <v>763</v>
      </c>
      <c r="S187" s="76" t="s">
        <v>763</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764</v>
      </c>
      <c r="G188" s="73"/>
      <c r="H188" s="76" t="s">
        <v>765</v>
      </c>
      <c r="I188" s="96" t="s">
        <v>573</v>
      </c>
      <c r="J188" s="96"/>
      <c r="K188" s="266">
        <v>1.47E-4</v>
      </c>
      <c r="L188" s="266">
        <v>1.47E-4</v>
      </c>
      <c r="M188" s="97">
        <v>1.61E-2</v>
      </c>
      <c r="N188" s="97">
        <v>1.29E-2</v>
      </c>
      <c r="O188" s="97">
        <v>1.61E-2</v>
      </c>
      <c r="P188" s="97">
        <v>1.61E-2</v>
      </c>
      <c r="Q188" s="76"/>
      <c r="R188" s="76" t="s">
        <v>763</v>
      </c>
      <c r="S188" s="76" t="s">
        <v>763</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766</v>
      </c>
      <c r="G189" s="73"/>
      <c r="H189" s="76" t="s">
        <v>767</v>
      </c>
      <c r="I189" s="96" t="s">
        <v>768</v>
      </c>
      <c r="J189" s="96"/>
      <c r="K189" s="97">
        <v>3.375E-3</v>
      </c>
      <c r="L189" s="97">
        <v>3.375E-3</v>
      </c>
      <c r="M189" s="97">
        <v>4.2200000000000001E-2</v>
      </c>
      <c r="N189" s="97">
        <v>3.3799999999999997E-2</v>
      </c>
      <c r="O189" s="97">
        <v>4.2200000000000001E-2</v>
      </c>
      <c r="P189" s="97">
        <v>4.2200000000000001E-2</v>
      </c>
      <c r="Q189" s="76"/>
      <c r="R189" s="76" t="s">
        <v>763</v>
      </c>
      <c r="S189" s="76" t="s">
        <v>763</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x14ac:dyDescent="0.25">
      <c r="A190" s="45"/>
      <c r="B190" s="54"/>
      <c r="C190" s="47">
        <f t="shared" si="26"/>
        <v>3</v>
      </c>
      <c r="D190" s="73"/>
      <c r="E190" s="70"/>
      <c r="F190" s="70" t="s">
        <v>769</v>
      </c>
      <c r="G190" s="73"/>
      <c r="H190" s="76" t="s">
        <v>770</v>
      </c>
      <c r="I190" s="96" t="s">
        <v>771</v>
      </c>
      <c r="J190" s="96"/>
      <c r="K190" s="76"/>
      <c r="L190" s="76"/>
      <c r="M190" s="97">
        <v>1.1E-4</v>
      </c>
      <c r="N190" s="97">
        <v>1.1E-4</v>
      </c>
      <c r="O190" s="97">
        <v>1.1E-4</v>
      </c>
      <c r="P190" s="97">
        <v>1.1E-4</v>
      </c>
      <c r="Q190" s="76"/>
      <c r="R190" s="76"/>
      <c r="S190" s="76" t="s">
        <v>584</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25">
      <c r="A191" s="45"/>
      <c r="B191" s="54"/>
      <c r="C191" s="47">
        <f>INT($C$29)+3</f>
        <v>4</v>
      </c>
      <c r="D191" s="73"/>
      <c r="E191" s="70"/>
      <c r="F191" s="70" t="s">
        <v>772</v>
      </c>
      <c r="G191" s="73"/>
      <c r="H191" s="76" t="s">
        <v>773</v>
      </c>
      <c r="I191" s="96" t="s">
        <v>573</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25">
      <c r="A192" s="45"/>
      <c r="B192" s="54"/>
      <c r="C192" s="47">
        <f>INT($C$29)+2</f>
        <v>3</v>
      </c>
      <c r="D192" s="73"/>
      <c r="E192" s="70"/>
      <c r="F192" s="70" t="s">
        <v>774</v>
      </c>
      <c r="G192" s="73"/>
      <c r="H192" s="76" t="s">
        <v>775</v>
      </c>
      <c r="I192" s="96" t="s">
        <v>2347</v>
      </c>
      <c r="J192" s="96"/>
      <c r="K192" s="97">
        <v>2.5999999999999999E-3</v>
      </c>
      <c r="L192" s="97">
        <v>2.5999999999999999E-3</v>
      </c>
      <c r="M192" s="97">
        <v>2.5999999999999999E-3</v>
      </c>
      <c r="N192" s="97">
        <v>2.5999999999999999E-3</v>
      </c>
      <c r="O192" s="97">
        <v>2.5999999999999999E-3</v>
      </c>
      <c r="P192" s="97">
        <v>2.5999999999999999E-3</v>
      </c>
      <c r="Q192" s="76"/>
      <c r="R192" s="76"/>
      <c r="S192" s="76" t="s">
        <v>584</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776</v>
      </c>
      <c r="G193" s="73"/>
      <c r="H193" s="76" t="s">
        <v>777</v>
      </c>
      <c r="I193" s="96" t="s">
        <v>778</v>
      </c>
      <c r="J193" s="96"/>
      <c r="K193" s="97">
        <v>40</v>
      </c>
      <c r="L193" s="97">
        <v>40</v>
      </c>
      <c r="M193" s="97">
        <v>5</v>
      </c>
      <c r="N193" s="97">
        <v>5</v>
      </c>
      <c r="O193" s="97">
        <v>5</v>
      </c>
      <c r="P193" s="97">
        <v>5</v>
      </c>
      <c r="Q193" s="76"/>
      <c r="R193" s="76" t="s">
        <v>584</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779</v>
      </c>
      <c r="G194" s="73"/>
      <c r="H194" s="76" t="s">
        <v>780</v>
      </c>
      <c r="I194" s="96" t="s">
        <v>781</v>
      </c>
      <c r="J194" s="96"/>
      <c r="K194" s="97">
        <v>100</v>
      </c>
      <c r="L194" s="97">
        <v>100</v>
      </c>
      <c r="M194" s="97">
        <v>100</v>
      </c>
      <c r="N194" s="97">
        <v>100</v>
      </c>
      <c r="O194" s="97">
        <v>100</v>
      </c>
      <c r="P194" s="97">
        <v>100</v>
      </c>
      <c r="Q194" s="76"/>
      <c r="R194" s="76" t="s">
        <v>584</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782</v>
      </c>
      <c r="G195" s="73"/>
      <c r="H195" s="76" t="s">
        <v>783</v>
      </c>
      <c r="I195" s="96" t="s">
        <v>781</v>
      </c>
      <c r="J195" s="96"/>
      <c r="K195" s="97">
        <v>100</v>
      </c>
      <c r="L195" s="97">
        <v>100</v>
      </c>
      <c r="M195" s="97">
        <v>100</v>
      </c>
      <c r="N195" s="97">
        <v>100</v>
      </c>
      <c r="O195" s="97">
        <v>100</v>
      </c>
      <c r="P195" s="97">
        <v>100</v>
      </c>
      <c r="Q195" s="76"/>
      <c r="R195" s="76" t="s">
        <v>584</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outlineLevel="1" collapsed="1" x14ac:dyDescent="0.25">
      <c r="A196" s="45"/>
      <c r="B196" s="54"/>
      <c r="C196" s="47">
        <f>INT($C$29)+1</f>
        <v>2</v>
      </c>
      <c r="D196" s="73"/>
      <c r="E196" s="70"/>
      <c r="F196" s="264" t="s">
        <v>784</v>
      </c>
      <c r="G196" s="73"/>
      <c r="H196" s="254" t="s">
        <v>785</v>
      </c>
      <c r="I196" s="96"/>
      <c r="J196" s="96" t="s">
        <v>591</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25">
      <c r="A197" s="45"/>
      <c r="B197" s="54"/>
      <c r="C197" s="47">
        <f>INT($C$29)+3</f>
        <v>4</v>
      </c>
      <c r="D197" s="73"/>
      <c r="E197" s="70" t="s">
        <v>786</v>
      </c>
      <c r="F197" s="70" t="s">
        <v>787</v>
      </c>
      <c r="G197" s="73"/>
      <c r="H197" s="76" t="s">
        <v>566</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25">
      <c r="A198" s="45"/>
      <c r="B198" s="54"/>
      <c r="C198" s="47">
        <f t="shared" ref="C198:C204" si="29">INT($C$29)+2</f>
        <v>3</v>
      </c>
      <c r="D198" s="73"/>
      <c r="E198" s="70"/>
      <c r="F198" s="70" t="s">
        <v>788</v>
      </c>
      <c r="G198" s="73"/>
      <c r="H198" s="76" t="s">
        <v>789</v>
      </c>
      <c r="I198" s="96" t="s">
        <v>573</v>
      </c>
      <c r="J198" s="96"/>
      <c r="K198" s="97">
        <v>0.3</v>
      </c>
      <c r="L198" s="97">
        <v>0.3</v>
      </c>
      <c r="M198" s="97">
        <v>0.3</v>
      </c>
      <c r="N198" s="97">
        <v>0.3</v>
      </c>
      <c r="O198" s="97">
        <v>0.3</v>
      </c>
      <c r="P198" s="97">
        <v>0.3</v>
      </c>
      <c r="Q198" s="76"/>
      <c r="R198" s="76" t="s">
        <v>790</v>
      </c>
      <c r="S198" s="76" t="s">
        <v>790</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25">
      <c r="A199" s="45"/>
      <c r="B199" s="54"/>
      <c r="C199" s="47">
        <f t="shared" si="29"/>
        <v>3</v>
      </c>
      <c r="D199" s="73"/>
      <c r="E199" s="70"/>
      <c r="F199" s="70" t="s">
        <v>791</v>
      </c>
      <c r="G199" s="73"/>
      <c r="H199" s="76" t="s">
        <v>792</v>
      </c>
      <c r="I199" s="96" t="s">
        <v>573</v>
      </c>
      <c r="J199" s="96"/>
      <c r="K199" s="97">
        <v>0.25</v>
      </c>
      <c r="L199" s="97">
        <v>0.25</v>
      </c>
      <c r="M199" s="97">
        <v>0.25</v>
      </c>
      <c r="N199" s="97">
        <v>0.25</v>
      </c>
      <c r="O199" s="97">
        <v>0.25</v>
      </c>
      <c r="P199" s="97">
        <v>0.25</v>
      </c>
      <c r="Q199" s="76"/>
      <c r="R199" s="76" t="s">
        <v>790</v>
      </c>
      <c r="S199" s="76" t="s">
        <v>790</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793</v>
      </c>
      <c r="G200" s="73"/>
      <c r="H200" s="76" t="s">
        <v>794</v>
      </c>
      <c r="I200" s="96" t="s">
        <v>573</v>
      </c>
      <c r="J200" s="96"/>
      <c r="K200" s="97">
        <v>0.1</v>
      </c>
      <c r="L200" s="97">
        <v>0.1</v>
      </c>
      <c r="M200" s="97">
        <v>0.1</v>
      </c>
      <c r="N200" s="97">
        <v>0.1</v>
      </c>
      <c r="O200" s="97">
        <v>0.1</v>
      </c>
      <c r="P200" s="97">
        <v>0.1</v>
      </c>
      <c r="Q200" s="76"/>
      <c r="R200" s="76" t="s">
        <v>790</v>
      </c>
      <c r="S200" s="76" t="s">
        <v>790</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795</v>
      </c>
      <c r="G201" s="73"/>
      <c r="H201" s="76" t="s">
        <v>796</v>
      </c>
      <c r="I201" s="96" t="s">
        <v>618</v>
      </c>
      <c r="J201" s="96"/>
      <c r="K201" s="97">
        <v>7.0000000000000001E-3</v>
      </c>
      <c r="L201" s="97">
        <v>7.0000000000000001E-3</v>
      </c>
      <c r="M201" s="97">
        <v>7.0000000000000001E-3</v>
      </c>
      <c r="N201" s="97">
        <v>7.0000000000000001E-3</v>
      </c>
      <c r="O201" s="97">
        <v>7.0000000000000001E-3</v>
      </c>
      <c r="P201" s="97">
        <v>7.0000000000000001E-3</v>
      </c>
      <c r="Q201" s="76"/>
      <c r="R201" s="76" t="s">
        <v>790</v>
      </c>
      <c r="S201" s="76" t="s">
        <v>790</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797</v>
      </c>
      <c r="G202" s="73"/>
      <c r="H202" s="76" t="s">
        <v>798</v>
      </c>
      <c r="I202" s="96" t="s">
        <v>618</v>
      </c>
      <c r="J202" s="96"/>
      <c r="K202" s="97">
        <v>5.0000000000000001E-3</v>
      </c>
      <c r="L202" s="97">
        <v>5.0000000000000001E-3</v>
      </c>
      <c r="M202" s="97">
        <v>5.0000000000000001E-3</v>
      </c>
      <c r="N202" s="97">
        <v>5.0000000000000001E-3</v>
      </c>
      <c r="O202" s="97">
        <v>5.0000000000000001E-3</v>
      </c>
      <c r="P202" s="97">
        <v>5.0000000000000001E-3</v>
      </c>
      <c r="Q202" s="76"/>
      <c r="R202" s="76" t="s">
        <v>790</v>
      </c>
      <c r="S202" s="76" t="s">
        <v>790</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799</v>
      </c>
      <c r="G203" s="73"/>
      <c r="H203" s="76" t="s">
        <v>800</v>
      </c>
      <c r="I203" s="96" t="s">
        <v>573</v>
      </c>
      <c r="J203" s="96"/>
      <c r="K203" s="97">
        <v>0.35</v>
      </c>
      <c r="L203" s="97">
        <v>0.35</v>
      </c>
      <c r="M203" s="97">
        <v>0.35</v>
      </c>
      <c r="N203" s="97">
        <v>0.35</v>
      </c>
      <c r="O203" s="97">
        <v>0.35</v>
      </c>
      <c r="P203" s="97">
        <v>0.35</v>
      </c>
      <c r="Q203" s="76"/>
      <c r="R203" s="76" t="s">
        <v>790</v>
      </c>
      <c r="S203" s="76" t="s">
        <v>790</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801</v>
      </c>
      <c r="G204" s="73"/>
      <c r="H204" s="76" t="s">
        <v>802</v>
      </c>
      <c r="I204" s="96" t="s">
        <v>573</v>
      </c>
      <c r="J204" s="96"/>
      <c r="K204" s="97">
        <v>0.1</v>
      </c>
      <c r="L204" s="97">
        <v>0.1</v>
      </c>
      <c r="M204" s="97">
        <v>0.1</v>
      </c>
      <c r="N204" s="97">
        <v>0.1</v>
      </c>
      <c r="O204" s="97">
        <v>0.1</v>
      </c>
      <c r="P204" s="97">
        <v>0.1</v>
      </c>
      <c r="Q204" s="76"/>
      <c r="R204" s="76" t="s">
        <v>748</v>
      </c>
      <c r="S204" s="76" t="s">
        <v>790</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outlineLevel="1" collapsed="1" x14ac:dyDescent="0.25">
      <c r="A205" s="45"/>
      <c r="B205" s="54"/>
      <c r="C205" s="47">
        <f>INT($C$29)+1</f>
        <v>2</v>
      </c>
      <c r="D205" s="73"/>
      <c r="E205" s="70"/>
      <c r="F205" s="264" t="s">
        <v>803</v>
      </c>
      <c r="G205" s="73"/>
      <c r="H205" s="254" t="s">
        <v>804</v>
      </c>
      <c r="I205" s="96"/>
      <c r="J205" s="96" t="s">
        <v>591</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25">
      <c r="A206" s="45"/>
      <c r="B206" s="54"/>
      <c r="C206" s="47">
        <f>INT($C$29)+3</f>
        <v>4</v>
      </c>
      <c r="D206" s="73"/>
      <c r="E206" s="70" t="s">
        <v>805</v>
      </c>
      <c r="F206" s="70" t="s">
        <v>806</v>
      </c>
      <c r="G206" s="73"/>
      <c r="H206" s="76" t="s">
        <v>566</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25">
      <c r="A207" s="45"/>
      <c r="B207" s="54"/>
      <c r="C207" s="47">
        <f t="shared" ref="C207:C215" si="31">INT($C$29)+2</f>
        <v>3</v>
      </c>
      <c r="D207" s="73"/>
      <c r="E207" s="70"/>
      <c r="F207" s="70" t="s">
        <v>807</v>
      </c>
      <c r="G207" s="73"/>
      <c r="H207" s="76" t="s">
        <v>808</v>
      </c>
      <c r="I207" s="96" t="s">
        <v>573</v>
      </c>
      <c r="J207" s="96"/>
      <c r="K207" s="97">
        <v>0.05</v>
      </c>
      <c r="L207" s="97">
        <v>0.05</v>
      </c>
      <c r="M207" s="97">
        <v>0.05</v>
      </c>
      <c r="N207" s="97">
        <v>0.05</v>
      </c>
      <c r="O207" s="97">
        <v>0.05</v>
      </c>
      <c r="P207" s="97">
        <v>0.05</v>
      </c>
      <c r="Q207" s="76"/>
      <c r="R207" s="76" t="s">
        <v>809</v>
      </c>
      <c r="S207" s="76" t="s">
        <v>809</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25">
      <c r="A208" s="45"/>
      <c r="B208" s="54"/>
      <c r="C208" s="47">
        <f t="shared" si="31"/>
        <v>3</v>
      </c>
      <c r="D208" s="73"/>
      <c r="E208" s="70"/>
      <c r="F208" s="70" t="s">
        <v>810</v>
      </c>
      <c r="G208" s="73"/>
      <c r="H208" s="76" t="s">
        <v>811</v>
      </c>
      <c r="I208" s="96" t="s">
        <v>573</v>
      </c>
      <c r="J208" s="96"/>
      <c r="K208" s="97">
        <v>0.85</v>
      </c>
      <c r="L208" s="97">
        <v>0.85</v>
      </c>
      <c r="M208" s="97">
        <v>0.85</v>
      </c>
      <c r="N208" s="97">
        <v>0.85</v>
      </c>
      <c r="O208" s="97">
        <v>0.85</v>
      </c>
      <c r="P208" s="97">
        <v>0.85</v>
      </c>
      <c r="Q208" s="76"/>
      <c r="R208" s="76" t="s">
        <v>809</v>
      </c>
      <c r="S208" s="76" t="s">
        <v>809</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812</v>
      </c>
      <c r="G209" s="73"/>
      <c r="H209" s="76" t="s">
        <v>813</v>
      </c>
      <c r="I209" s="96" t="s">
        <v>573</v>
      </c>
      <c r="J209" s="96"/>
      <c r="K209" s="97">
        <v>5.5</v>
      </c>
      <c r="L209" s="97">
        <v>5.5</v>
      </c>
      <c r="M209" s="97">
        <v>5.5</v>
      </c>
      <c r="N209" s="97">
        <v>5.5</v>
      </c>
      <c r="O209" s="97">
        <v>5.5</v>
      </c>
      <c r="P209" s="97">
        <v>5.5</v>
      </c>
      <c r="Q209" s="76"/>
      <c r="R209" s="76" t="s">
        <v>809</v>
      </c>
      <c r="S209" s="76" t="s">
        <v>809</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814</v>
      </c>
      <c r="G210" s="73"/>
      <c r="H210" s="76" t="s">
        <v>815</v>
      </c>
      <c r="I210" s="96" t="s">
        <v>573</v>
      </c>
      <c r="J210" s="96"/>
      <c r="K210" s="97">
        <v>0.17799999999999999</v>
      </c>
      <c r="L210" s="97">
        <v>0.17799999999999999</v>
      </c>
      <c r="M210" s="97">
        <v>0.17799999999999999</v>
      </c>
      <c r="N210" s="97">
        <v>0.17799999999999999</v>
      </c>
      <c r="O210" s="97">
        <v>0.17799999999999999</v>
      </c>
      <c r="P210" s="97">
        <v>0.17799999999999999</v>
      </c>
      <c r="Q210" s="76"/>
      <c r="R210" s="76" t="s">
        <v>809</v>
      </c>
      <c r="S210" s="76" t="s">
        <v>809</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816</v>
      </c>
      <c r="G211" s="73"/>
      <c r="H211" s="76" t="s">
        <v>817</v>
      </c>
      <c r="I211" s="96" t="s">
        <v>646</v>
      </c>
      <c r="J211" s="96"/>
      <c r="K211" s="97">
        <v>0.92</v>
      </c>
      <c r="L211" s="97">
        <v>0.92</v>
      </c>
      <c r="M211" s="97">
        <v>0.92</v>
      </c>
      <c r="N211" s="97">
        <v>0.92</v>
      </c>
      <c r="O211" s="97">
        <v>0.92</v>
      </c>
      <c r="P211" s="97">
        <v>0.92</v>
      </c>
      <c r="Q211" s="76"/>
      <c r="R211" s="76" t="s">
        <v>700</v>
      </c>
      <c r="S211" s="76" t="s">
        <v>700</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818</v>
      </c>
      <c r="G212" s="73"/>
      <c r="H212" s="76" t="s">
        <v>819</v>
      </c>
      <c r="I212" s="96" t="s">
        <v>573</v>
      </c>
      <c r="J212" s="96"/>
      <c r="K212" s="97">
        <v>1</v>
      </c>
      <c r="L212" s="97">
        <v>1</v>
      </c>
      <c r="M212" s="97">
        <v>1</v>
      </c>
      <c r="N212" s="97">
        <v>1</v>
      </c>
      <c r="O212" s="97">
        <v>1</v>
      </c>
      <c r="P212" s="97">
        <v>1</v>
      </c>
      <c r="Q212" s="76"/>
      <c r="R212" s="76" t="s">
        <v>763</v>
      </c>
      <c r="S212" s="76" t="s">
        <v>763</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820</v>
      </c>
      <c r="G213" s="73"/>
      <c r="H213" s="76" t="s">
        <v>821</v>
      </c>
      <c r="I213" s="96" t="s">
        <v>573</v>
      </c>
      <c r="J213" s="96"/>
      <c r="K213" s="97">
        <v>0.6</v>
      </c>
      <c r="L213" s="97">
        <v>0.6</v>
      </c>
      <c r="M213" s="97">
        <v>0.6</v>
      </c>
      <c r="N213" s="97">
        <v>0.6</v>
      </c>
      <c r="O213" s="97">
        <v>0.6</v>
      </c>
      <c r="P213" s="97">
        <v>0.6</v>
      </c>
      <c r="Q213" s="76"/>
      <c r="R213" s="76" t="s">
        <v>763</v>
      </c>
      <c r="S213" s="76" t="s">
        <v>763</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822</v>
      </c>
      <c r="G214" s="73"/>
      <c r="H214" s="76" t="s">
        <v>823</v>
      </c>
      <c r="I214" s="96" t="s">
        <v>573</v>
      </c>
      <c r="J214" s="96"/>
      <c r="K214" s="97">
        <v>0.25</v>
      </c>
      <c r="L214" s="97">
        <v>0.25</v>
      </c>
      <c r="M214" s="97">
        <v>0.25</v>
      </c>
      <c r="N214" s="97">
        <v>0.25</v>
      </c>
      <c r="O214" s="97">
        <v>0.25</v>
      </c>
      <c r="P214" s="97">
        <v>0.25</v>
      </c>
      <c r="Q214" s="76"/>
      <c r="R214" s="76" t="s">
        <v>763</v>
      </c>
      <c r="S214" s="76" t="s">
        <v>763</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824</v>
      </c>
      <c r="G215" s="73"/>
      <c r="H215" s="76" t="s">
        <v>825</v>
      </c>
      <c r="I215" s="96" t="s">
        <v>573</v>
      </c>
      <c r="J215" s="96"/>
      <c r="K215" s="97">
        <v>0.9</v>
      </c>
      <c r="L215" s="97">
        <v>0.9</v>
      </c>
      <c r="M215" s="97">
        <v>0.9</v>
      </c>
      <c r="N215" s="97">
        <v>0.9</v>
      </c>
      <c r="O215" s="97">
        <v>0.9</v>
      </c>
      <c r="P215" s="97">
        <v>0.9</v>
      </c>
      <c r="Q215" s="76"/>
      <c r="R215" s="76" t="s">
        <v>826</v>
      </c>
      <c r="S215" s="76" t="s">
        <v>826</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outlineLevel="1" collapsed="1" x14ac:dyDescent="0.25">
      <c r="A216" s="45"/>
      <c r="B216" s="54"/>
      <c r="C216" s="47">
        <f>INT($C$29)+1</f>
        <v>2</v>
      </c>
      <c r="D216" s="73"/>
      <c r="E216" s="70"/>
      <c r="F216" s="264" t="s">
        <v>827</v>
      </c>
      <c r="G216" s="73"/>
      <c r="H216" s="254" t="s">
        <v>828</v>
      </c>
      <c r="I216" s="96"/>
      <c r="J216" s="96" t="s">
        <v>591</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25">
      <c r="A217" s="45"/>
      <c r="B217" s="54"/>
      <c r="C217" s="47">
        <f>INT($C$29)+3</f>
        <v>4</v>
      </c>
      <c r="D217" s="73"/>
      <c r="E217" s="70" t="s">
        <v>829</v>
      </c>
      <c r="F217" s="70" t="s">
        <v>830</v>
      </c>
      <c r="G217" s="73"/>
      <c r="H217" s="76" t="s">
        <v>831</v>
      </c>
      <c r="I217" s="96" t="s">
        <v>603</v>
      </c>
      <c r="J217" s="96"/>
      <c r="K217" s="97">
        <v>90</v>
      </c>
      <c r="L217" s="97">
        <v>90</v>
      </c>
      <c r="M217" s="97">
        <v>0</v>
      </c>
      <c r="N217" s="97">
        <v>0</v>
      </c>
      <c r="O217" s="97">
        <v>0</v>
      </c>
      <c r="P217" s="97">
        <v>0</v>
      </c>
      <c r="Q217" s="76"/>
      <c r="R217" s="76" t="s">
        <v>832</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25">
      <c r="A218" s="45"/>
      <c r="B218" s="54"/>
      <c r="C218" s="47">
        <f t="shared" ref="C218:C230" si="34">INT($C$29)+2</f>
        <v>3</v>
      </c>
      <c r="D218" s="73"/>
      <c r="E218" s="70"/>
      <c r="F218" s="70" t="s">
        <v>833</v>
      </c>
      <c r="G218" s="73"/>
      <c r="H218" s="76" t="s">
        <v>834</v>
      </c>
      <c r="I218" s="96" t="s">
        <v>603</v>
      </c>
      <c r="J218" s="96"/>
      <c r="K218" s="97">
        <v>150</v>
      </c>
      <c r="L218" s="97">
        <v>150</v>
      </c>
      <c r="M218" s="97">
        <v>285</v>
      </c>
      <c r="N218" s="97">
        <v>285</v>
      </c>
      <c r="O218" s="97">
        <v>285</v>
      </c>
      <c r="P218" s="97">
        <v>285</v>
      </c>
      <c r="Q218" s="76"/>
      <c r="R218" s="76" t="s">
        <v>835</v>
      </c>
      <c r="S218" s="76" t="s">
        <v>835</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25">
      <c r="A219" s="45"/>
      <c r="B219" s="54"/>
      <c r="C219" s="47">
        <f t="shared" si="34"/>
        <v>3</v>
      </c>
      <c r="D219" s="73"/>
      <c r="E219" s="70"/>
      <c r="F219" s="70" t="s">
        <v>836</v>
      </c>
      <c r="G219" s="73"/>
      <c r="H219" s="76" t="s">
        <v>837</v>
      </c>
      <c r="I219" s="96" t="s">
        <v>573</v>
      </c>
      <c r="J219" s="96"/>
      <c r="K219" s="97">
        <v>1.304</v>
      </c>
      <c r="L219" s="97">
        <v>1.304</v>
      </c>
      <c r="M219" s="97">
        <v>2.2000000000000002</v>
      </c>
      <c r="N219" s="97">
        <v>2.2000000000000002</v>
      </c>
      <c r="O219" s="97">
        <v>2.2000000000000002</v>
      </c>
      <c r="P219" s="97">
        <v>2.2000000000000002</v>
      </c>
      <c r="Q219" s="76"/>
      <c r="R219" s="76" t="s">
        <v>835</v>
      </c>
      <c r="S219" s="76" t="s">
        <v>835</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838</v>
      </c>
      <c r="G220" s="73"/>
      <c r="H220" s="76" t="s">
        <v>837</v>
      </c>
      <c r="I220" s="96" t="s">
        <v>573</v>
      </c>
      <c r="J220" s="96"/>
      <c r="K220" s="97">
        <v>2.625</v>
      </c>
      <c r="L220" s="97">
        <v>2.625</v>
      </c>
      <c r="M220" s="97">
        <v>1.77</v>
      </c>
      <c r="N220" s="97">
        <v>1.77</v>
      </c>
      <c r="O220" s="97">
        <v>1.77</v>
      </c>
      <c r="P220" s="97">
        <v>1.77</v>
      </c>
      <c r="Q220" s="76"/>
      <c r="R220" s="76" t="s">
        <v>835</v>
      </c>
      <c r="S220" s="76" t="s">
        <v>835</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839</v>
      </c>
      <c r="G221" s="73"/>
      <c r="H221" s="76" t="s">
        <v>840</v>
      </c>
      <c r="I221" s="96" t="s">
        <v>573</v>
      </c>
      <c r="J221" s="96"/>
      <c r="K221" s="97">
        <v>0.33</v>
      </c>
      <c r="L221" s="97">
        <v>0.33</v>
      </c>
      <c r="M221" s="97">
        <v>0.33</v>
      </c>
      <c r="N221" s="97">
        <v>0.33</v>
      </c>
      <c r="O221" s="97">
        <v>0.33</v>
      </c>
      <c r="P221" s="97">
        <v>0.33</v>
      </c>
      <c r="Q221" s="76"/>
      <c r="R221" s="76" t="s">
        <v>835</v>
      </c>
      <c r="S221" s="76" t="s">
        <v>835</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841</v>
      </c>
      <c r="G222" s="73"/>
      <c r="H222" s="76" t="s">
        <v>842</v>
      </c>
      <c r="I222" s="96" t="s">
        <v>843</v>
      </c>
      <c r="J222" s="96"/>
      <c r="K222" s="97">
        <v>1.43</v>
      </c>
      <c r="L222" s="97">
        <v>1.43</v>
      </c>
      <c r="M222" s="97">
        <v>1.8</v>
      </c>
      <c r="N222" s="97">
        <v>1.8</v>
      </c>
      <c r="O222" s="97">
        <v>1.8</v>
      </c>
      <c r="P222" s="97">
        <v>1.8</v>
      </c>
      <c r="Q222" s="76"/>
      <c r="R222" s="76" t="s">
        <v>835</v>
      </c>
      <c r="S222" s="76" t="s">
        <v>835</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844</v>
      </c>
      <c r="G223" s="73"/>
      <c r="H223" s="76" t="s">
        <v>845</v>
      </c>
      <c r="I223" s="96" t="s">
        <v>573</v>
      </c>
      <c r="J223" s="96"/>
      <c r="K223" s="97">
        <v>3.38</v>
      </c>
      <c r="L223" s="97">
        <v>3.38</v>
      </c>
      <c r="M223" s="97">
        <v>2.42</v>
      </c>
      <c r="N223" s="97">
        <v>2.42</v>
      </c>
      <c r="O223" s="97">
        <v>2.42</v>
      </c>
      <c r="P223" s="97">
        <v>2.42</v>
      </c>
      <c r="Q223" s="76"/>
      <c r="R223" s="76" t="s">
        <v>835</v>
      </c>
      <c r="S223" s="76" t="s">
        <v>835</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846</v>
      </c>
      <c r="G224" s="73"/>
      <c r="H224" s="76" t="s">
        <v>847</v>
      </c>
      <c r="I224" s="96" t="s">
        <v>573</v>
      </c>
      <c r="J224" s="96"/>
      <c r="K224" s="97">
        <v>0.91</v>
      </c>
      <c r="L224" s="97">
        <v>0.91</v>
      </c>
      <c r="M224" s="97">
        <v>1.1599999999999999</v>
      </c>
      <c r="N224" s="97">
        <v>1.1599999999999999</v>
      </c>
      <c r="O224" s="97">
        <v>1.1599999999999999</v>
      </c>
      <c r="P224" s="97">
        <v>1.1599999999999999</v>
      </c>
      <c r="Q224" s="76"/>
      <c r="R224" s="76" t="s">
        <v>835</v>
      </c>
      <c r="S224" s="76" t="s">
        <v>835</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848</v>
      </c>
      <c r="G225" s="73"/>
      <c r="H225" s="76" t="s">
        <v>849</v>
      </c>
      <c r="I225" s="96" t="s">
        <v>850</v>
      </c>
      <c r="J225" s="96"/>
      <c r="K225" s="97">
        <v>4.33</v>
      </c>
      <c r="L225" s="97">
        <v>4.33</v>
      </c>
      <c r="M225" s="97">
        <v>4.1100000000000003</v>
      </c>
      <c r="N225" s="97">
        <v>4.1100000000000003</v>
      </c>
      <c r="O225" s="97">
        <v>4.1100000000000003</v>
      </c>
      <c r="P225" s="97">
        <v>4.1100000000000003</v>
      </c>
      <c r="Q225" s="76"/>
      <c r="R225" s="76" t="s">
        <v>835</v>
      </c>
      <c r="S225" s="76" t="s">
        <v>835</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851</v>
      </c>
      <c r="G226" s="73"/>
      <c r="H226" s="76" t="s">
        <v>852</v>
      </c>
      <c r="I226" s="96" t="s">
        <v>573</v>
      </c>
      <c r="J226" s="96"/>
      <c r="K226" s="97">
        <v>4.37</v>
      </c>
      <c r="L226" s="97">
        <v>4.37</v>
      </c>
      <c r="M226" s="97">
        <v>343.5</v>
      </c>
      <c r="N226" s="97">
        <v>343.5</v>
      </c>
      <c r="O226" s="97">
        <v>343.5</v>
      </c>
      <c r="P226" s="97">
        <v>343.5</v>
      </c>
      <c r="Q226" s="76"/>
      <c r="R226" s="76" t="s">
        <v>835</v>
      </c>
      <c r="S226" s="76" t="s">
        <v>835</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853</v>
      </c>
      <c r="G227" s="73"/>
      <c r="H227" s="76" t="s">
        <v>854</v>
      </c>
      <c r="I227" s="96" t="s">
        <v>573</v>
      </c>
      <c r="J227" s="96"/>
      <c r="K227" s="97">
        <v>0.96499999999999997</v>
      </c>
      <c r="L227" s="97">
        <v>0.96499999999999997</v>
      </c>
      <c r="M227" s="97">
        <v>1.6400000000000001E-2</v>
      </c>
      <c r="N227" s="97">
        <v>1.6400000000000001E-2</v>
      </c>
      <c r="O227" s="97">
        <v>1.6400000000000001E-2</v>
      </c>
      <c r="P227" s="97">
        <v>1.6400000000000001E-2</v>
      </c>
      <c r="Q227" s="76"/>
      <c r="R227" s="76" t="s">
        <v>835</v>
      </c>
      <c r="S227" s="76" t="s">
        <v>835</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855</v>
      </c>
      <c r="G228" s="73"/>
      <c r="H228" s="76" t="s">
        <v>856</v>
      </c>
      <c r="I228" s="96" t="s">
        <v>843</v>
      </c>
      <c r="J228" s="96"/>
      <c r="K228" s="97">
        <v>0.14499999999999999</v>
      </c>
      <c r="L228" s="97">
        <v>0.14499999999999999</v>
      </c>
      <c r="M228" s="97">
        <v>0.13400000000000001</v>
      </c>
      <c r="N228" s="97">
        <v>0.13400000000000001</v>
      </c>
      <c r="O228" s="97">
        <v>0.13400000000000001</v>
      </c>
      <c r="P228" s="97">
        <v>0.13400000000000001</v>
      </c>
      <c r="Q228" s="76"/>
      <c r="R228" s="76" t="s">
        <v>835</v>
      </c>
      <c r="S228" s="76" t="s">
        <v>835</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857</v>
      </c>
      <c r="G229" s="73"/>
      <c r="H229" s="76" t="s">
        <v>858</v>
      </c>
      <c r="I229" s="96" t="s">
        <v>573</v>
      </c>
      <c r="J229" s="96"/>
      <c r="K229" s="97">
        <v>4.5599999999999996</v>
      </c>
      <c r="L229" s="97">
        <v>4.5599999999999996</v>
      </c>
      <c r="M229" s="97">
        <v>6.22</v>
      </c>
      <c r="N229" s="97">
        <v>6.22</v>
      </c>
      <c r="O229" s="97">
        <v>6.22</v>
      </c>
      <c r="P229" s="97">
        <v>6.22</v>
      </c>
      <c r="Q229" s="76"/>
      <c r="R229" s="76" t="s">
        <v>835</v>
      </c>
      <c r="S229" s="76" t="s">
        <v>835</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859</v>
      </c>
      <c r="G230" s="73"/>
      <c r="H230" s="76" t="s">
        <v>854</v>
      </c>
      <c r="I230" s="96" t="s">
        <v>601</v>
      </c>
      <c r="J230" s="96"/>
      <c r="K230" s="97">
        <v>0.9</v>
      </c>
      <c r="L230" s="97">
        <v>0.9</v>
      </c>
      <c r="M230" s="97">
        <v>0.747</v>
      </c>
      <c r="N230" s="97">
        <v>0.747</v>
      </c>
      <c r="O230" s="97">
        <v>0.747</v>
      </c>
      <c r="P230" s="97">
        <v>0.747</v>
      </c>
      <c r="Q230" s="76"/>
      <c r="R230" s="76" t="s">
        <v>835</v>
      </c>
      <c r="S230" s="76" t="s">
        <v>835</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25">
      <c r="A231" s="45"/>
      <c r="B231" s="54"/>
      <c r="C231" s="47">
        <f>INT($C$29)+3</f>
        <v>4</v>
      </c>
      <c r="D231" s="73"/>
      <c r="E231" s="70" t="s">
        <v>860</v>
      </c>
      <c r="F231" s="70" t="s">
        <v>861</v>
      </c>
      <c r="G231" s="73"/>
      <c r="H231" s="76" t="s">
        <v>862</v>
      </c>
      <c r="I231" s="96" t="s">
        <v>573</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25">
      <c r="A232" s="45"/>
      <c r="B232" s="54"/>
      <c r="C232" s="47">
        <f>INT($C$29)+3</f>
        <v>4</v>
      </c>
      <c r="D232" s="73"/>
      <c r="E232" s="70" t="s">
        <v>863</v>
      </c>
      <c r="F232" s="70" t="s">
        <v>772</v>
      </c>
      <c r="G232" s="73"/>
      <c r="H232" s="76" t="s">
        <v>864</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1" collapsed="1" x14ac:dyDescent="0.25">
      <c r="A233" s="45"/>
      <c r="B233" s="54"/>
      <c r="C233" s="47">
        <f>INT($C$29)+1</f>
        <v>2</v>
      </c>
      <c r="D233" s="73"/>
      <c r="E233" s="70"/>
      <c r="F233" s="264" t="s">
        <v>865</v>
      </c>
      <c r="G233" s="73"/>
      <c r="H233" s="254" t="s">
        <v>866</v>
      </c>
      <c r="I233" s="96"/>
      <c r="J233" s="96" t="s">
        <v>591</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25">
      <c r="A234" s="45"/>
      <c r="B234" s="54"/>
      <c r="C234" s="47">
        <f>INT($C$29)+3</f>
        <v>4</v>
      </c>
      <c r="D234" s="73"/>
      <c r="E234" s="70" t="s">
        <v>867</v>
      </c>
      <c r="F234" s="70" t="s">
        <v>2710</v>
      </c>
      <c r="G234" s="73"/>
      <c r="H234" s="76" t="s">
        <v>868</v>
      </c>
      <c r="I234" s="96" t="s">
        <v>741</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2709</v>
      </c>
      <c r="AE234" s="76"/>
      <c r="AF234" s="97">
        <v>1</v>
      </c>
      <c r="AG234" s="97">
        <v>1</v>
      </c>
      <c r="AH234" s="73"/>
      <c r="AI234" s="57"/>
      <c r="AJ234" s="45"/>
      <c r="AK234" s="45"/>
      <c r="AL234" s="45"/>
    </row>
    <row r="235" spans="1:38" hidden="1" outlineLevel="2" x14ac:dyDescent="0.25">
      <c r="A235" s="45"/>
      <c r="B235" s="54"/>
      <c r="C235" s="47">
        <f t="shared" ref="C235:C259" si="35">INT($C$29)+2</f>
        <v>3</v>
      </c>
      <c r="D235" s="73"/>
      <c r="E235" s="70"/>
      <c r="F235" s="70" t="s">
        <v>869</v>
      </c>
      <c r="G235" s="73"/>
      <c r="H235" s="76" t="s">
        <v>870</v>
      </c>
      <c r="I235" s="96" t="s">
        <v>603</v>
      </c>
      <c r="J235" s="96"/>
      <c r="K235" s="97">
        <v>2</v>
      </c>
      <c r="L235" s="97">
        <v>2</v>
      </c>
      <c r="M235" s="97">
        <v>4</v>
      </c>
      <c r="N235" s="97">
        <v>4</v>
      </c>
      <c r="O235" s="97">
        <v>4</v>
      </c>
      <c r="P235" s="97">
        <v>4</v>
      </c>
      <c r="Q235" s="76"/>
      <c r="R235" s="76" t="s">
        <v>748</v>
      </c>
      <c r="S235" s="76" t="s">
        <v>871</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872</v>
      </c>
      <c r="G236" s="73"/>
      <c r="H236" s="76" t="s">
        <v>873</v>
      </c>
      <c r="I236" s="96" t="s">
        <v>603</v>
      </c>
      <c r="J236" s="96"/>
      <c r="K236" s="97">
        <v>22</v>
      </c>
      <c r="L236" s="97">
        <v>22</v>
      </c>
      <c r="M236" s="97">
        <v>30</v>
      </c>
      <c r="N236" s="97">
        <v>30</v>
      </c>
      <c r="O236" s="97">
        <v>30</v>
      </c>
      <c r="P236" s="97">
        <v>30</v>
      </c>
      <c r="Q236" s="76"/>
      <c r="R236" s="76" t="s">
        <v>748</v>
      </c>
      <c r="S236" s="76" t="s">
        <v>871</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874</v>
      </c>
      <c r="G237" s="73"/>
      <c r="H237" s="76" t="s">
        <v>875</v>
      </c>
      <c r="I237" s="96" t="s">
        <v>573</v>
      </c>
      <c r="J237" s="96"/>
      <c r="K237" s="97">
        <v>1</v>
      </c>
      <c r="L237" s="97">
        <v>1</v>
      </c>
      <c r="M237" s="97">
        <v>0.6</v>
      </c>
      <c r="N237" s="97">
        <v>0.6</v>
      </c>
      <c r="O237" s="97">
        <v>0.6</v>
      </c>
      <c r="P237" s="97">
        <v>0.6</v>
      </c>
      <c r="Q237" s="76"/>
      <c r="R237" s="76" t="s">
        <v>748</v>
      </c>
      <c r="S237" s="76" t="s">
        <v>871</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876</v>
      </c>
      <c r="G238" s="73"/>
      <c r="H238" s="76" t="s">
        <v>877</v>
      </c>
      <c r="I238" s="96" t="s">
        <v>573</v>
      </c>
      <c r="J238" s="96"/>
      <c r="K238" s="76"/>
      <c r="L238" s="76"/>
      <c r="M238" s="97">
        <v>0.6</v>
      </c>
      <c r="N238" s="97">
        <v>0.6</v>
      </c>
      <c r="O238" s="97">
        <v>0.6</v>
      </c>
      <c r="P238" s="97">
        <v>0.105</v>
      </c>
      <c r="Q238" s="76"/>
      <c r="R238" s="76"/>
      <c r="S238" s="76" t="s">
        <v>871</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878</v>
      </c>
      <c r="G239" s="73"/>
      <c r="H239" s="76" t="s">
        <v>879</v>
      </c>
      <c r="I239" s="96" t="s">
        <v>646</v>
      </c>
      <c r="J239" s="96"/>
      <c r="K239" s="97">
        <v>0.94</v>
      </c>
      <c r="L239" s="97">
        <v>0.94</v>
      </c>
      <c r="M239" s="97">
        <v>0.94</v>
      </c>
      <c r="N239" s="97">
        <v>0.94</v>
      </c>
      <c r="O239" s="97">
        <v>0.94</v>
      </c>
      <c r="P239" s="97">
        <v>0.94</v>
      </c>
      <c r="Q239" s="76"/>
      <c r="R239" s="76" t="s">
        <v>700</v>
      </c>
      <c r="S239" s="76" t="s">
        <v>700</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880</v>
      </c>
      <c r="G240" s="73"/>
      <c r="H240" s="76" t="s">
        <v>881</v>
      </c>
      <c r="I240" s="96" t="s">
        <v>667</v>
      </c>
      <c r="J240" s="96"/>
      <c r="K240" s="97">
        <v>4.7</v>
      </c>
      <c r="L240" s="97">
        <v>4.7</v>
      </c>
      <c r="M240" s="97">
        <v>3.1</v>
      </c>
      <c r="N240" s="97">
        <v>3.1</v>
      </c>
      <c r="O240" s="97">
        <v>3.1</v>
      </c>
      <c r="P240" s="97">
        <v>3.1</v>
      </c>
      <c r="Q240" s="76"/>
      <c r="R240" s="76" t="s">
        <v>882</v>
      </c>
      <c r="S240" s="76" t="s">
        <v>584</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x14ac:dyDescent="0.25">
      <c r="A241" s="45"/>
      <c r="B241" s="54"/>
      <c r="C241" s="47">
        <f t="shared" si="35"/>
        <v>3</v>
      </c>
      <c r="D241" s="73"/>
      <c r="E241" s="70"/>
      <c r="F241" s="70" t="s">
        <v>883</v>
      </c>
      <c r="G241" s="73"/>
      <c r="H241" s="76" t="s">
        <v>884</v>
      </c>
      <c r="I241" s="96" t="s">
        <v>573</v>
      </c>
      <c r="J241" s="96"/>
      <c r="K241" s="97">
        <v>1.17</v>
      </c>
      <c r="L241" s="97">
        <v>1.17</v>
      </c>
      <c r="M241" s="97">
        <v>1.17</v>
      </c>
      <c r="N241" s="97">
        <v>1.17</v>
      </c>
      <c r="O241" s="97">
        <v>1.17</v>
      </c>
      <c r="P241" s="97">
        <v>1.17</v>
      </c>
      <c r="Q241" s="76"/>
      <c r="R241" s="76" t="s">
        <v>748</v>
      </c>
      <c r="S241" s="76" t="s">
        <v>622</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25">
      <c r="A242" s="45"/>
      <c r="B242" s="54"/>
      <c r="C242" s="47">
        <f t="shared" si="35"/>
        <v>3</v>
      </c>
      <c r="D242" s="73"/>
      <c r="E242" s="70"/>
      <c r="F242" s="70" t="s">
        <v>885</v>
      </c>
      <c r="G242" s="73"/>
      <c r="H242" s="76" t="s">
        <v>628</v>
      </c>
      <c r="I242" s="96" t="s">
        <v>573</v>
      </c>
      <c r="J242" s="96"/>
      <c r="K242" s="97">
        <v>0.77</v>
      </c>
      <c r="L242" s="97">
        <v>0.77</v>
      </c>
      <c r="M242" s="76"/>
      <c r="N242" s="76"/>
      <c r="O242" s="76"/>
      <c r="P242" s="76"/>
      <c r="Q242" s="76"/>
      <c r="R242" s="76" t="s">
        <v>748</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25">
      <c r="A243" s="45"/>
      <c r="B243" s="54"/>
      <c r="C243" s="47">
        <f t="shared" si="35"/>
        <v>3</v>
      </c>
      <c r="D243" s="73"/>
      <c r="E243" s="70"/>
      <c r="F243" s="70" t="s">
        <v>886</v>
      </c>
      <c r="G243" s="73"/>
      <c r="H243" s="76" t="s">
        <v>628</v>
      </c>
      <c r="I243" s="96" t="s">
        <v>573</v>
      </c>
      <c r="J243" s="96"/>
      <c r="K243" s="97">
        <v>0</v>
      </c>
      <c r="L243" s="97">
        <v>0</v>
      </c>
      <c r="M243" s="76"/>
      <c r="N243" s="76"/>
      <c r="O243" s="76"/>
      <c r="P243" s="76"/>
      <c r="Q243" s="76"/>
      <c r="R243" s="76" t="s">
        <v>748</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887</v>
      </c>
      <c r="G244" s="73"/>
      <c r="H244" s="76" t="s">
        <v>628</v>
      </c>
      <c r="I244" s="96" t="s">
        <v>573</v>
      </c>
      <c r="J244" s="96"/>
      <c r="K244" s="97">
        <v>0.4</v>
      </c>
      <c r="L244" s="97">
        <v>0.4</v>
      </c>
      <c r="M244" s="97">
        <v>0.04</v>
      </c>
      <c r="N244" s="97">
        <v>0.04</v>
      </c>
      <c r="O244" s="97">
        <v>0.04</v>
      </c>
      <c r="P244" s="97">
        <v>0.04</v>
      </c>
      <c r="Q244" s="76"/>
      <c r="R244" s="76" t="s">
        <v>748</v>
      </c>
      <c r="S244" s="76" t="s">
        <v>622</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888</v>
      </c>
      <c r="G245" s="73"/>
      <c r="H245" s="76" t="s">
        <v>628</v>
      </c>
      <c r="I245" s="96" t="s">
        <v>573</v>
      </c>
      <c r="J245" s="96"/>
      <c r="K245" s="97">
        <v>30</v>
      </c>
      <c r="L245" s="97">
        <v>30</v>
      </c>
      <c r="M245" s="97">
        <v>90</v>
      </c>
      <c r="N245" s="97">
        <v>90</v>
      </c>
      <c r="O245" s="97">
        <v>90</v>
      </c>
      <c r="P245" s="97">
        <v>90</v>
      </c>
      <c r="Q245" s="76"/>
      <c r="R245" s="76" t="s">
        <v>622</v>
      </c>
      <c r="S245" s="76" t="s">
        <v>622</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25">
      <c r="A246" s="45"/>
      <c r="B246" s="54"/>
      <c r="C246" s="47">
        <f t="shared" si="35"/>
        <v>3</v>
      </c>
      <c r="D246" s="73"/>
      <c r="E246" s="70"/>
      <c r="F246" s="70" t="s">
        <v>889</v>
      </c>
      <c r="G246" s="73"/>
      <c r="H246" s="76" t="s">
        <v>890</v>
      </c>
      <c r="I246" s="96" t="s">
        <v>891</v>
      </c>
      <c r="J246" s="96"/>
      <c r="K246" s="97">
        <v>0.3</v>
      </c>
      <c r="L246" s="97">
        <v>0.3</v>
      </c>
      <c r="M246" s="97">
        <v>0.42</v>
      </c>
      <c r="N246" s="97">
        <v>0.42</v>
      </c>
      <c r="O246" s="97">
        <v>0.42</v>
      </c>
      <c r="P246" s="97">
        <v>0.42</v>
      </c>
      <c r="Q246" s="76"/>
      <c r="R246" s="76" t="s">
        <v>622</v>
      </c>
      <c r="S246" s="76" t="s">
        <v>622</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25">
      <c r="A247" s="45"/>
      <c r="B247" s="54"/>
      <c r="C247" s="47">
        <f t="shared" si="35"/>
        <v>3</v>
      </c>
      <c r="D247" s="73"/>
      <c r="E247" s="70"/>
      <c r="F247" s="70" t="s">
        <v>892</v>
      </c>
      <c r="G247" s="73"/>
      <c r="H247" s="76" t="s">
        <v>893</v>
      </c>
      <c r="I247" s="96" t="s">
        <v>891</v>
      </c>
      <c r="J247" s="96"/>
      <c r="K247" s="97">
        <v>0.41</v>
      </c>
      <c r="L247" s="97">
        <v>0.41</v>
      </c>
      <c r="M247" s="97">
        <v>0.57999999999999996</v>
      </c>
      <c r="N247" s="97">
        <v>0.57999999999999996</v>
      </c>
      <c r="O247" s="97">
        <v>0.57999999999999996</v>
      </c>
      <c r="P247" s="97">
        <v>0.57999999999999996</v>
      </c>
      <c r="Q247" s="76"/>
      <c r="R247" s="76" t="s">
        <v>894</v>
      </c>
      <c r="S247" s="76" t="s">
        <v>894</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895</v>
      </c>
      <c r="G248" s="73"/>
      <c r="H248" s="76" t="s">
        <v>896</v>
      </c>
      <c r="I248" s="96" t="s">
        <v>603</v>
      </c>
      <c r="J248" s="96"/>
      <c r="K248" s="97">
        <v>7.0999999999999994E-2</v>
      </c>
      <c r="L248" s="97">
        <v>7.0999999999999994E-2</v>
      </c>
      <c r="M248" s="97">
        <v>3.5999999999999997E-2</v>
      </c>
      <c r="N248" s="97">
        <v>3.5999999999999997E-2</v>
      </c>
      <c r="O248" s="97">
        <v>3.5999999999999997E-2</v>
      </c>
      <c r="P248" s="97">
        <v>3.5999999999999997E-2</v>
      </c>
      <c r="Q248" s="76"/>
      <c r="R248" s="76" t="s">
        <v>894</v>
      </c>
      <c r="S248" s="76" t="s">
        <v>894</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897</v>
      </c>
      <c r="G249" s="73"/>
      <c r="H249" s="76" t="s">
        <v>898</v>
      </c>
      <c r="I249" s="96" t="s">
        <v>646</v>
      </c>
      <c r="J249" s="96"/>
      <c r="K249" s="97">
        <v>4.4999999999999998E-2</v>
      </c>
      <c r="L249" s="97">
        <v>4.4999999999999998E-2</v>
      </c>
      <c r="M249" s="97">
        <v>3.2000000000000001E-2</v>
      </c>
      <c r="N249" s="97">
        <v>3.2000000000000001E-2</v>
      </c>
      <c r="O249" s="97">
        <v>3.2000000000000001E-2</v>
      </c>
      <c r="P249" s="97">
        <v>3.2000000000000001E-2</v>
      </c>
      <c r="Q249" s="76"/>
      <c r="R249" s="76" t="s">
        <v>882</v>
      </c>
      <c r="S249" s="76" t="s">
        <v>894</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899</v>
      </c>
      <c r="G250" s="73"/>
      <c r="H250" s="76" t="s">
        <v>900</v>
      </c>
      <c r="I250" s="96" t="s">
        <v>573</v>
      </c>
      <c r="J250" s="96"/>
      <c r="K250" s="97">
        <v>0.7</v>
      </c>
      <c r="L250" s="97">
        <v>0.7</v>
      </c>
      <c r="M250" s="97">
        <v>0.7</v>
      </c>
      <c r="N250" s="97">
        <v>0.7</v>
      </c>
      <c r="O250" s="97">
        <v>0.7</v>
      </c>
      <c r="P250" s="97">
        <v>0.7</v>
      </c>
      <c r="Q250" s="76"/>
      <c r="R250" s="76" t="s">
        <v>748</v>
      </c>
      <c r="S250" s="76" t="s">
        <v>622</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901</v>
      </c>
      <c r="G251" s="73"/>
      <c r="H251" s="76" t="s">
        <v>902</v>
      </c>
      <c r="I251" s="96" t="s">
        <v>573</v>
      </c>
      <c r="J251" s="96"/>
      <c r="K251" s="97">
        <v>0.01</v>
      </c>
      <c r="L251" s="97">
        <v>0.01</v>
      </c>
      <c r="M251" s="97">
        <v>0.01</v>
      </c>
      <c r="N251" s="97">
        <v>0.01</v>
      </c>
      <c r="O251" s="97">
        <v>0.01</v>
      </c>
      <c r="P251" s="97">
        <v>0.01</v>
      </c>
      <c r="Q251" s="76"/>
      <c r="R251" s="76" t="s">
        <v>748</v>
      </c>
      <c r="S251" s="76" t="s">
        <v>622</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903</v>
      </c>
      <c r="G252" s="73"/>
      <c r="H252" s="76" t="s">
        <v>902</v>
      </c>
      <c r="I252" s="96" t="s">
        <v>573</v>
      </c>
      <c r="J252" s="96"/>
      <c r="K252" s="97">
        <v>0.1</v>
      </c>
      <c r="L252" s="97">
        <v>0.1</v>
      </c>
      <c r="M252" s="97">
        <v>0.1</v>
      </c>
      <c r="N252" s="97">
        <v>0.1</v>
      </c>
      <c r="O252" s="97">
        <v>0.1</v>
      </c>
      <c r="P252" s="97">
        <v>0.1</v>
      </c>
      <c r="Q252" s="76"/>
      <c r="R252" s="76" t="s">
        <v>748</v>
      </c>
      <c r="S252" s="76" t="s">
        <v>622</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904</v>
      </c>
      <c r="G253" s="73"/>
      <c r="H253" s="76" t="s">
        <v>905</v>
      </c>
      <c r="I253" s="96" t="s">
        <v>573</v>
      </c>
      <c r="J253" s="96"/>
      <c r="K253" s="97">
        <v>1.6</v>
      </c>
      <c r="L253" s="97">
        <v>1.6</v>
      </c>
      <c r="M253" s="97">
        <v>1.6</v>
      </c>
      <c r="N253" s="97">
        <v>1.6</v>
      </c>
      <c r="O253" s="97">
        <v>1.6</v>
      </c>
      <c r="P253" s="97">
        <v>1.6</v>
      </c>
      <c r="Q253" s="76"/>
      <c r="R253" s="76" t="s">
        <v>748</v>
      </c>
      <c r="S253" s="76" t="s">
        <v>622</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906</v>
      </c>
      <c r="G254" s="73"/>
      <c r="H254" s="76" t="s">
        <v>907</v>
      </c>
      <c r="I254" s="96" t="s">
        <v>573</v>
      </c>
      <c r="J254" s="96"/>
      <c r="K254" s="97">
        <v>4</v>
      </c>
      <c r="L254" s="97">
        <v>4</v>
      </c>
      <c r="M254" s="97">
        <v>4</v>
      </c>
      <c r="N254" s="97">
        <v>4</v>
      </c>
      <c r="O254" s="97">
        <v>4</v>
      </c>
      <c r="P254" s="97">
        <v>4</v>
      </c>
      <c r="Q254" s="76"/>
      <c r="R254" s="76" t="s">
        <v>748</v>
      </c>
      <c r="S254" s="76" t="s">
        <v>622</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908</v>
      </c>
      <c r="G255" s="73"/>
      <c r="H255" s="76" t="s">
        <v>909</v>
      </c>
      <c r="I255" s="96" t="s">
        <v>573</v>
      </c>
      <c r="J255" s="96"/>
      <c r="K255" s="97">
        <v>8.0000000000000002E-3</v>
      </c>
      <c r="L255" s="97">
        <v>8.0000000000000002E-3</v>
      </c>
      <c r="M255" s="97">
        <v>4.0000000000000001E-3</v>
      </c>
      <c r="N255" s="97">
        <v>4.0000000000000001E-3</v>
      </c>
      <c r="O255" s="97">
        <v>4.0000000000000001E-3</v>
      </c>
      <c r="P255" s="97">
        <v>2.7000000000000001E-3</v>
      </c>
      <c r="Q255" s="76"/>
      <c r="R255" s="76" t="s">
        <v>748</v>
      </c>
      <c r="S255" s="76" t="s">
        <v>622</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910</v>
      </c>
      <c r="G256" s="73"/>
      <c r="H256" s="76" t="s">
        <v>909</v>
      </c>
      <c r="I256" s="96" t="s">
        <v>573</v>
      </c>
      <c r="J256" s="96"/>
      <c r="K256" s="97">
        <v>1.2E-2</v>
      </c>
      <c r="L256" s="97">
        <v>1.2E-2</v>
      </c>
      <c r="M256" s="97">
        <v>6.0000000000000001E-3</v>
      </c>
      <c r="N256" s="97">
        <v>6.0000000000000001E-3</v>
      </c>
      <c r="O256" s="97">
        <v>6.0000000000000001E-3</v>
      </c>
      <c r="P256" s="97">
        <v>4.0000000000000001E-3</v>
      </c>
      <c r="Q256" s="76"/>
      <c r="R256" s="76" t="s">
        <v>748</v>
      </c>
      <c r="S256" s="76" t="s">
        <v>622</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911</v>
      </c>
      <c r="G257" s="73"/>
      <c r="H257" s="76" t="s">
        <v>912</v>
      </c>
      <c r="I257" s="96" t="s">
        <v>573</v>
      </c>
      <c r="J257" s="96"/>
      <c r="K257" s="97">
        <v>3</v>
      </c>
      <c r="L257" s="97">
        <v>3</v>
      </c>
      <c r="M257" s="97">
        <v>3</v>
      </c>
      <c r="N257" s="97">
        <v>3</v>
      </c>
      <c r="O257" s="97">
        <v>3</v>
      </c>
      <c r="P257" s="97">
        <v>3</v>
      </c>
      <c r="Q257" s="76"/>
      <c r="R257" s="76" t="s">
        <v>748</v>
      </c>
      <c r="S257" s="76" t="s">
        <v>622</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913</v>
      </c>
      <c r="G258" s="73"/>
      <c r="H258" s="76" t="s">
        <v>912</v>
      </c>
      <c r="I258" s="96" t="s">
        <v>573</v>
      </c>
      <c r="J258" s="96"/>
      <c r="K258" s="97">
        <v>0.6</v>
      </c>
      <c r="L258" s="97">
        <v>0.6</v>
      </c>
      <c r="M258" s="97">
        <v>0.6</v>
      </c>
      <c r="N258" s="97">
        <v>0.6</v>
      </c>
      <c r="O258" s="97">
        <v>0.6</v>
      </c>
      <c r="P258" s="97">
        <v>0.6</v>
      </c>
      <c r="Q258" s="76"/>
      <c r="R258" s="76" t="s">
        <v>914</v>
      </c>
      <c r="S258" s="76" t="s">
        <v>622</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915</v>
      </c>
      <c r="G259" s="73"/>
      <c r="H259" s="76" t="s">
        <v>916</v>
      </c>
      <c r="I259" s="96" t="s">
        <v>573</v>
      </c>
      <c r="J259" s="96"/>
      <c r="K259" s="97">
        <v>0.17</v>
      </c>
      <c r="L259" s="97">
        <v>0.17</v>
      </c>
      <c r="M259" s="97">
        <v>0.13</v>
      </c>
      <c r="N259" s="97">
        <v>0.13</v>
      </c>
      <c r="O259" s="97">
        <v>0.13</v>
      </c>
      <c r="P259" s="97">
        <v>0.13</v>
      </c>
      <c r="Q259" s="76"/>
      <c r="R259" s="76" t="s">
        <v>917</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outlineLevel="1" collapsed="1" x14ac:dyDescent="0.25">
      <c r="A260" s="45"/>
      <c r="B260" s="54"/>
      <c r="C260" s="47">
        <f>INT($C$29)+1</f>
        <v>2</v>
      </c>
      <c r="D260" s="73"/>
      <c r="E260" s="70"/>
      <c r="F260" s="264" t="s">
        <v>497</v>
      </c>
      <c r="G260" s="73"/>
      <c r="H260" s="254" t="s">
        <v>918</v>
      </c>
      <c r="I260" s="96"/>
      <c r="J260" s="96" t="s">
        <v>591</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47">
        <f>INT($C$29)+3</f>
        <v>4</v>
      </c>
      <c r="D261" s="73"/>
      <c r="E261" s="70" t="s">
        <v>919</v>
      </c>
      <c r="F261" s="70" t="s">
        <v>920</v>
      </c>
      <c r="G261" s="73"/>
      <c r="H261" s="76" t="s">
        <v>566</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25">
      <c r="A262" s="45"/>
      <c r="B262" s="54"/>
      <c r="C262" s="47">
        <f t="shared" ref="C262:C274" si="38">INT($C$29)+2</f>
        <v>3</v>
      </c>
      <c r="D262" s="73"/>
      <c r="E262" s="70"/>
      <c r="F262" s="70" t="s">
        <v>921</v>
      </c>
      <c r="G262" s="73"/>
      <c r="H262" s="76" t="s">
        <v>2345</v>
      </c>
      <c r="I262" s="96" t="s">
        <v>922</v>
      </c>
      <c r="J262" s="96"/>
      <c r="K262" s="97">
        <f>23*0.85</f>
        <v>19.55</v>
      </c>
      <c r="L262" s="97">
        <f>22*0.85</f>
        <v>18.7</v>
      </c>
      <c r="M262" s="76"/>
      <c r="N262" s="76"/>
      <c r="O262" s="76"/>
      <c r="P262" s="76"/>
      <c r="Q262" s="76"/>
      <c r="R262" s="76" t="s">
        <v>923</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25">
      <c r="A263" s="45"/>
      <c r="B263" s="54"/>
      <c r="C263" s="47">
        <f t="shared" si="38"/>
        <v>3</v>
      </c>
      <c r="D263" s="73"/>
      <c r="E263" s="70"/>
      <c r="F263" s="70" t="s">
        <v>924</v>
      </c>
      <c r="G263" s="73"/>
      <c r="H263" s="76" t="s">
        <v>925</v>
      </c>
      <c r="I263" s="96" t="s">
        <v>926</v>
      </c>
      <c r="J263" s="96"/>
      <c r="K263" s="97">
        <v>4.0000000000000001E-3</v>
      </c>
      <c r="L263" s="97">
        <v>4.0000000000000001E-3</v>
      </c>
      <c r="M263" s="76"/>
      <c r="N263" s="76"/>
      <c r="O263" s="76"/>
      <c r="P263" s="76"/>
      <c r="Q263" s="76"/>
      <c r="R263" s="76" t="s">
        <v>584</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927</v>
      </c>
      <c r="G264" s="73"/>
      <c r="H264" s="76" t="s">
        <v>2346</v>
      </c>
      <c r="I264" s="96" t="s">
        <v>646</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2319</v>
      </c>
      <c r="AE264" s="76"/>
      <c r="AF264" s="97">
        <v>1</v>
      </c>
      <c r="AG264" s="97">
        <v>1</v>
      </c>
      <c r="AH264" s="73"/>
      <c r="AI264" s="57"/>
      <c r="AJ264" s="45"/>
      <c r="AK264" s="45"/>
      <c r="AL264" s="45"/>
    </row>
    <row r="265" spans="1:38" hidden="1" outlineLevel="2" x14ac:dyDescent="0.25">
      <c r="A265" s="45"/>
      <c r="B265" s="54"/>
      <c r="C265" s="47">
        <f t="shared" si="38"/>
        <v>3</v>
      </c>
      <c r="D265" s="73"/>
      <c r="E265" s="70"/>
      <c r="F265" s="70" t="s">
        <v>928</v>
      </c>
      <c r="G265" s="73"/>
      <c r="H265" s="76" t="s">
        <v>929</v>
      </c>
      <c r="I265" s="96" t="s">
        <v>646</v>
      </c>
      <c r="J265" s="96"/>
      <c r="K265" s="97">
        <v>0.04</v>
      </c>
      <c r="L265" s="97">
        <v>0.04</v>
      </c>
      <c r="M265" s="76"/>
      <c r="N265" s="76"/>
      <c r="O265" s="76"/>
      <c r="P265" s="76"/>
      <c r="Q265" s="76"/>
      <c r="R265" s="76" t="s">
        <v>930</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25">
      <c r="A266" s="45"/>
      <c r="B266" s="54"/>
      <c r="C266" s="47">
        <f t="shared" si="38"/>
        <v>3</v>
      </c>
      <c r="D266" s="73"/>
      <c r="E266" s="70"/>
      <c r="F266" s="70" t="s">
        <v>931</v>
      </c>
      <c r="G266" s="73"/>
      <c r="H266" s="76" t="s">
        <v>932</v>
      </c>
      <c r="I266" s="96" t="s">
        <v>601</v>
      </c>
      <c r="J266" s="96"/>
      <c r="K266" s="97">
        <v>0.25</v>
      </c>
      <c r="L266" s="97">
        <v>0.25</v>
      </c>
      <c r="M266" s="76"/>
      <c r="N266" s="76"/>
      <c r="O266" s="76"/>
      <c r="P266" s="76"/>
      <c r="Q266" s="76"/>
      <c r="R266" s="76" t="s">
        <v>933</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934</v>
      </c>
      <c r="G267" s="73"/>
      <c r="H267" s="76" t="s">
        <v>935</v>
      </c>
      <c r="I267" s="96" t="s">
        <v>936</v>
      </c>
      <c r="J267" s="96"/>
      <c r="K267" s="76"/>
      <c r="L267" s="76"/>
      <c r="M267" s="76"/>
      <c r="N267" s="76"/>
      <c r="O267" s="76"/>
      <c r="P267" s="76"/>
      <c r="Q267" s="76"/>
      <c r="R267" s="76" t="s">
        <v>937</v>
      </c>
      <c r="S267" s="76"/>
      <c r="T267" s="76"/>
      <c r="U267" s="97">
        <v>0.03</v>
      </c>
      <c r="V267" s="97">
        <v>0.03</v>
      </c>
      <c r="W267" s="97">
        <v>0.03</v>
      </c>
      <c r="X267" s="97">
        <v>0.2</v>
      </c>
      <c r="Y267" s="97">
        <v>0.06</v>
      </c>
      <c r="Z267" s="97">
        <v>0.06</v>
      </c>
      <c r="AA267" s="97">
        <v>0.11</v>
      </c>
      <c r="AB267" s="97">
        <v>0.11</v>
      </c>
      <c r="AC267" s="76"/>
      <c r="AD267" s="97" t="s">
        <v>937</v>
      </c>
      <c r="AE267" s="76"/>
      <c r="AF267" s="97">
        <v>1</v>
      </c>
      <c r="AG267" s="97">
        <v>1</v>
      </c>
      <c r="AH267" s="73"/>
      <c r="AI267" s="57"/>
      <c r="AJ267" s="45"/>
      <c r="AK267" s="45"/>
      <c r="AL267" s="45"/>
    </row>
    <row r="268" spans="1:38" hidden="1" outlineLevel="2" x14ac:dyDescent="0.25">
      <c r="A268" s="45"/>
      <c r="B268" s="54"/>
      <c r="C268" s="47">
        <f t="shared" si="38"/>
        <v>3</v>
      </c>
      <c r="D268" s="73"/>
      <c r="E268" s="70"/>
      <c r="F268" s="70" t="s">
        <v>938</v>
      </c>
      <c r="G268" s="73"/>
      <c r="H268" s="76" t="s">
        <v>939</v>
      </c>
      <c r="I268" s="96" t="s">
        <v>596</v>
      </c>
      <c r="J268" s="96"/>
      <c r="K268" s="97">
        <v>1.35</v>
      </c>
      <c r="L268" s="97">
        <v>1.35</v>
      </c>
      <c r="M268" s="76"/>
      <c r="N268" s="76"/>
      <c r="O268" s="76"/>
      <c r="P268" s="76"/>
      <c r="Q268" s="76"/>
      <c r="R268" s="76" t="s">
        <v>940</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25">
      <c r="A269" s="45"/>
      <c r="B269" s="54"/>
      <c r="C269" s="47">
        <f t="shared" si="38"/>
        <v>3</v>
      </c>
      <c r="D269" s="73"/>
      <c r="E269" s="70"/>
      <c r="F269" s="70" t="s">
        <v>941</v>
      </c>
      <c r="G269" s="73"/>
      <c r="H269" s="76" t="s">
        <v>942</v>
      </c>
      <c r="I269" s="96" t="s">
        <v>699</v>
      </c>
      <c r="J269" s="96"/>
      <c r="K269" s="97">
        <v>1.6E-2</v>
      </c>
      <c r="L269" s="97">
        <v>1.6E-2</v>
      </c>
      <c r="M269" s="76"/>
      <c r="N269" s="76"/>
      <c r="O269" s="76"/>
      <c r="P269" s="76"/>
      <c r="Q269" s="76"/>
      <c r="R269" s="76" t="s">
        <v>943</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944</v>
      </c>
      <c r="G270" s="73"/>
      <c r="H270" s="76" t="s">
        <v>945</v>
      </c>
      <c r="I270" s="96" t="s">
        <v>646</v>
      </c>
      <c r="J270" s="96"/>
      <c r="K270" s="97">
        <v>1</v>
      </c>
      <c r="L270" s="97">
        <v>1</v>
      </c>
      <c r="M270" s="76"/>
      <c r="N270" s="76"/>
      <c r="O270" s="76"/>
      <c r="P270" s="76"/>
      <c r="Q270" s="76"/>
      <c r="R270" s="76" t="s">
        <v>659</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946</v>
      </c>
      <c r="G271" s="73"/>
      <c r="H271" s="76" t="s">
        <v>947</v>
      </c>
      <c r="I271" s="96" t="s">
        <v>948</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949</v>
      </c>
      <c r="G272" s="73"/>
      <c r="H272" s="76" t="s">
        <v>950</v>
      </c>
      <c r="I272" s="96" t="s">
        <v>951</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25">
      <c r="A273" s="45"/>
      <c r="B273" s="54"/>
      <c r="C273" s="47">
        <f t="shared" si="38"/>
        <v>3</v>
      </c>
      <c r="D273" s="73"/>
      <c r="E273" s="70"/>
      <c r="F273" s="70" t="s">
        <v>952</v>
      </c>
      <c r="G273" s="73"/>
      <c r="H273" s="76" t="s">
        <v>2435</v>
      </c>
      <c r="I273" s="96" t="s">
        <v>573</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2436</v>
      </c>
      <c r="AE273" s="76"/>
      <c r="AF273" s="97">
        <v>1</v>
      </c>
      <c r="AG273" s="97">
        <v>1</v>
      </c>
      <c r="AH273" s="73"/>
      <c r="AI273" s="57"/>
      <c r="AJ273" s="45"/>
      <c r="AK273" s="45"/>
      <c r="AL273" s="45"/>
    </row>
    <row r="274" spans="1:38" hidden="1" outlineLevel="2" x14ac:dyDescent="0.25">
      <c r="A274" s="45"/>
      <c r="B274" s="54"/>
      <c r="C274" s="47">
        <f t="shared" si="38"/>
        <v>3</v>
      </c>
      <c r="D274" s="73"/>
      <c r="E274" s="70"/>
      <c r="F274" s="70" t="s">
        <v>953</v>
      </c>
      <c r="G274" s="73"/>
      <c r="H274" s="76" t="s">
        <v>954</v>
      </c>
      <c r="I274" s="96" t="s">
        <v>573</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683</v>
      </c>
      <c r="AE274" s="76"/>
      <c r="AF274" s="97">
        <v>1</v>
      </c>
      <c r="AG274" s="97">
        <v>1</v>
      </c>
      <c r="AH274" s="73"/>
      <c r="AI274" s="57"/>
      <c r="AJ274" s="45"/>
      <c r="AK274" s="45"/>
      <c r="AL274" s="45"/>
    </row>
    <row r="275" spans="1:38" hidden="1" outlineLevel="2" x14ac:dyDescent="0.25">
      <c r="A275" s="45"/>
      <c r="B275" s="54"/>
      <c r="C275" s="47">
        <f>INT($C$29)+2</f>
        <v>3</v>
      </c>
      <c r="D275" s="73"/>
      <c r="E275" s="70"/>
      <c r="F275" s="70" t="s">
        <v>955</v>
      </c>
      <c r="G275" s="73"/>
      <c r="H275" s="76" t="s">
        <v>956</v>
      </c>
      <c r="I275" s="96" t="s">
        <v>957</v>
      </c>
      <c r="J275" s="96"/>
      <c r="K275" s="97">
        <v>0.2</v>
      </c>
      <c r="L275" s="97">
        <v>0.2</v>
      </c>
      <c r="M275" s="76"/>
      <c r="N275" s="76"/>
      <c r="O275" s="76"/>
      <c r="P275" s="76"/>
      <c r="Q275" s="76"/>
      <c r="R275" s="76" t="s">
        <v>683</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25">
      <c r="A276" s="45"/>
      <c r="B276" s="54"/>
      <c r="C276" s="47">
        <f>INT($C$29)+2</f>
        <v>3</v>
      </c>
      <c r="D276" s="73"/>
      <c r="E276" s="70"/>
      <c r="F276" s="70" t="s">
        <v>958</v>
      </c>
      <c r="G276" s="73"/>
      <c r="H276" s="76" t="s">
        <v>959</v>
      </c>
      <c r="I276" s="96" t="s">
        <v>960</v>
      </c>
      <c r="J276" s="96"/>
      <c r="K276" s="97">
        <f>1/1.17</f>
        <v>0.85470085470085477</v>
      </c>
      <c r="L276" s="97">
        <f>1/1.17</f>
        <v>0.85470085470085477</v>
      </c>
      <c r="M276" s="76"/>
      <c r="N276" s="76"/>
      <c r="O276" s="76"/>
      <c r="P276" s="76"/>
      <c r="Q276" s="76"/>
      <c r="R276" s="76" t="s">
        <v>961</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25">
      <c r="A277" s="45"/>
      <c r="B277" s="54"/>
      <c r="C277" s="47">
        <f t="shared" ref="C277:C279" si="44">INT($C$29)+2</f>
        <v>3</v>
      </c>
      <c r="D277" s="73"/>
      <c r="E277" s="70"/>
      <c r="F277" s="70" t="s">
        <v>962</v>
      </c>
      <c r="G277" s="73"/>
      <c r="H277" s="76" t="s">
        <v>963</v>
      </c>
      <c r="I277" s="96" t="s">
        <v>964</v>
      </c>
      <c r="J277" s="96"/>
      <c r="K277" s="97">
        <v>51</v>
      </c>
      <c r="L277" s="97">
        <v>51</v>
      </c>
      <c r="M277" s="76"/>
      <c r="N277" s="76"/>
      <c r="O277" s="76"/>
      <c r="P277" s="76"/>
      <c r="Q277" s="76"/>
      <c r="R277" s="76" t="s">
        <v>965</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25">
      <c r="A278" s="45"/>
      <c r="B278" s="54"/>
      <c r="C278" s="47">
        <f t="shared" si="44"/>
        <v>3</v>
      </c>
      <c r="D278" s="73"/>
      <c r="E278" s="70"/>
      <c r="F278" s="70" t="s">
        <v>2386</v>
      </c>
      <c r="G278" s="73"/>
      <c r="H278" s="76" t="s">
        <v>2390</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2389</v>
      </c>
      <c r="AE278" s="76"/>
      <c r="AF278" s="97">
        <v>1</v>
      </c>
      <c r="AG278" s="97">
        <v>1</v>
      </c>
      <c r="AH278" s="73"/>
      <c r="AI278" s="57"/>
      <c r="AJ278" s="45"/>
      <c r="AK278" s="45"/>
      <c r="AL278" s="45"/>
    </row>
    <row r="279" spans="1:38" hidden="1" outlineLevel="2" x14ac:dyDescent="0.25">
      <c r="A279" s="45"/>
      <c r="B279" s="54"/>
      <c r="C279" s="47">
        <f t="shared" si="44"/>
        <v>3</v>
      </c>
      <c r="D279" s="73"/>
      <c r="E279" s="70"/>
      <c r="F279" s="70" t="s">
        <v>2387</v>
      </c>
      <c r="G279" s="73"/>
      <c r="H279" s="76" t="s">
        <v>2388</v>
      </c>
      <c r="I279" s="96" t="s">
        <v>735</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2389</v>
      </c>
      <c r="AE279" s="76"/>
      <c r="AF279" s="97">
        <v>1</v>
      </c>
      <c r="AG279" s="97">
        <v>1</v>
      </c>
      <c r="AH279" s="73"/>
      <c r="AI279" s="57"/>
      <c r="AJ279" s="45"/>
      <c r="AK279" s="45"/>
      <c r="AL279" s="45"/>
    </row>
    <row r="280" spans="1:38" hidden="1" outlineLevel="2" x14ac:dyDescent="0.25">
      <c r="A280" s="45"/>
      <c r="B280" s="54"/>
      <c r="C280" s="47">
        <f>INT($C$29)+2</f>
        <v>3</v>
      </c>
      <c r="D280" s="73"/>
      <c r="E280" s="70"/>
      <c r="F280" s="70" t="s">
        <v>2391</v>
      </c>
      <c r="G280" s="73"/>
      <c r="H280" s="76" t="s">
        <v>2392</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outlineLevel="1" collapsed="1" x14ac:dyDescent="0.25">
      <c r="A281" s="45"/>
      <c r="B281" s="54"/>
      <c r="C281" s="47">
        <f>INT($C$29)+1</f>
        <v>2</v>
      </c>
      <c r="D281" s="73"/>
      <c r="E281" s="70"/>
      <c r="F281" s="264" t="s">
        <v>966</v>
      </c>
      <c r="G281" s="73"/>
      <c r="H281" s="254" t="s">
        <v>967</v>
      </c>
      <c r="I281" s="96"/>
      <c r="J281" s="96" t="s">
        <v>591</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25">
      <c r="A282" s="45"/>
      <c r="B282" s="54"/>
      <c r="C282" s="47">
        <f>INT($C$29)+3</f>
        <v>4</v>
      </c>
      <c r="D282" s="73"/>
      <c r="E282" s="70" t="s">
        <v>968</v>
      </c>
      <c r="F282" s="70" t="s">
        <v>969</v>
      </c>
      <c r="G282" s="73"/>
      <c r="H282" s="76" t="s">
        <v>566</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25">
      <c r="A283" s="45"/>
      <c r="B283" s="54"/>
      <c r="C283" s="47">
        <f t="shared" ref="C283:C298" si="55">INT($C$29)+2</f>
        <v>3</v>
      </c>
      <c r="D283" s="73"/>
      <c r="E283" s="70"/>
      <c r="F283" s="70" t="s">
        <v>970</v>
      </c>
      <c r="G283" s="73"/>
      <c r="H283" s="76" t="s">
        <v>971</v>
      </c>
      <c r="I283" s="96" t="s">
        <v>972</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25">
      <c r="A284" s="45"/>
      <c r="B284" s="54"/>
      <c r="C284" s="47">
        <f t="shared" si="55"/>
        <v>3</v>
      </c>
      <c r="D284" s="73"/>
      <c r="E284" s="70"/>
      <c r="F284" s="70" t="s">
        <v>973</v>
      </c>
      <c r="G284" s="73"/>
      <c r="H284" s="76" t="s">
        <v>974</v>
      </c>
      <c r="I284" s="96" t="s">
        <v>975</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976</v>
      </c>
      <c r="G285" s="73"/>
      <c r="H285" s="76" t="s">
        <v>977</v>
      </c>
      <c r="I285" s="96" t="s">
        <v>978</v>
      </c>
      <c r="J285" s="96"/>
      <c r="K285" s="97">
        <v>1.3</v>
      </c>
      <c r="L285" s="97">
        <v>1.3</v>
      </c>
      <c r="M285" s="97">
        <v>1.6</v>
      </c>
      <c r="N285" s="97">
        <v>1.6</v>
      </c>
      <c r="O285" s="97">
        <v>1.6</v>
      </c>
      <c r="P285" s="97">
        <v>1.6</v>
      </c>
      <c r="Q285" s="76"/>
      <c r="R285" s="76" t="s">
        <v>584</v>
      </c>
      <c r="S285" s="76" t="s">
        <v>584</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979</v>
      </c>
      <c r="G286" s="73"/>
      <c r="H286" s="76" t="s">
        <v>980</v>
      </c>
      <c r="I286" s="96" t="s">
        <v>573</v>
      </c>
      <c r="J286" s="96"/>
      <c r="K286" s="97">
        <v>0.5</v>
      </c>
      <c r="L286" s="97">
        <v>0.5</v>
      </c>
      <c r="M286" s="97">
        <v>0.5</v>
      </c>
      <c r="N286" s="97">
        <v>0.5</v>
      </c>
      <c r="O286" s="97">
        <v>0.5</v>
      </c>
      <c r="P286" s="97">
        <v>0.5</v>
      </c>
      <c r="Q286" s="76"/>
      <c r="R286" s="76" t="s">
        <v>584</v>
      </c>
      <c r="S286" s="76" t="s">
        <v>584</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981</v>
      </c>
      <c r="G287" s="73"/>
      <c r="H287" s="76" t="s">
        <v>982</v>
      </c>
      <c r="I287" s="96" t="s">
        <v>646</v>
      </c>
      <c r="J287" s="96"/>
      <c r="K287" s="97">
        <v>0.7</v>
      </c>
      <c r="L287" s="97">
        <v>0.7</v>
      </c>
      <c r="M287" s="97">
        <v>0.7</v>
      </c>
      <c r="N287" s="97">
        <v>0.7</v>
      </c>
      <c r="O287" s="97">
        <v>0.7</v>
      </c>
      <c r="P287" s="97">
        <v>0.7</v>
      </c>
      <c r="Q287" s="76"/>
      <c r="R287" s="76" t="s">
        <v>584</v>
      </c>
      <c r="S287" s="76" t="s">
        <v>584</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983</v>
      </c>
      <c r="G288" s="73"/>
      <c r="H288" s="76" t="s">
        <v>984</v>
      </c>
      <c r="I288" s="96" t="s">
        <v>985</v>
      </c>
      <c r="J288" s="96"/>
      <c r="K288" s="97">
        <v>0.15</v>
      </c>
      <c r="L288" s="97">
        <v>0.15</v>
      </c>
      <c r="M288" s="97">
        <v>0.15</v>
      </c>
      <c r="N288" s="97">
        <v>0.15</v>
      </c>
      <c r="O288" s="97">
        <v>0.15</v>
      </c>
      <c r="P288" s="97">
        <v>0.15</v>
      </c>
      <c r="Q288" s="76"/>
      <c r="R288" s="76" t="s">
        <v>584</v>
      </c>
      <c r="S288" s="76" t="s">
        <v>584</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986</v>
      </c>
      <c r="G289" s="73"/>
      <c r="H289" s="76" t="s">
        <v>987</v>
      </c>
      <c r="I289" s="96" t="s">
        <v>573</v>
      </c>
      <c r="J289" s="96"/>
      <c r="K289" s="97">
        <v>0.48099999999999998</v>
      </c>
      <c r="L289" s="97">
        <v>0.48099999999999998</v>
      </c>
      <c r="M289" s="97">
        <v>0.48099999999999998</v>
      </c>
      <c r="N289" s="97">
        <v>0.48099999999999998</v>
      </c>
      <c r="O289" s="97">
        <v>0.48099999999999998</v>
      </c>
      <c r="P289" s="97">
        <v>0.48099999999999998</v>
      </c>
      <c r="Q289" s="76"/>
      <c r="R289" s="76" t="s">
        <v>584</v>
      </c>
      <c r="S289" s="76" t="s">
        <v>584</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988</v>
      </c>
      <c r="G290" s="73"/>
      <c r="H290" s="76" t="s">
        <v>984</v>
      </c>
      <c r="I290" s="96" t="s">
        <v>573</v>
      </c>
      <c r="J290" s="96"/>
      <c r="K290" s="97">
        <v>0.61899999999999999</v>
      </c>
      <c r="L290" s="97">
        <v>0.61899999999999999</v>
      </c>
      <c r="M290" s="97">
        <v>0.61899999999999999</v>
      </c>
      <c r="N290" s="97">
        <v>0.61899999999999999</v>
      </c>
      <c r="O290" s="97">
        <v>0.61899999999999999</v>
      </c>
      <c r="P290" s="97">
        <v>0.61899999999999999</v>
      </c>
      <c r="Q290" s="76"/>
      <c r="R290" s="76" t="s">
        <v>584</v>
      </c>
      <c r="S290" s="76" t="s">
        <v>584</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989</v>
      </c>
      <c r="G291" s="73"/>
      <c r="H291" s="76" t="s">
        <v>990</v>
      </c>
      <c r="I291" s="96" t="s">
        <v>978</v>
      </c>
      <c r="J291" s="96"/>
      <c r="K291" s="97">
        <v>1.41</v>
      </c>
      <c r="L291" s="97">
        <v>1.41</v>
      </c>
      <c r="M291" s="97">
        <v>1.1000000000000001</v>
      </c>
      <c r="N291" s="97">
        <v>1.1000000000000001</v>
      </c>
      <c r="O291" s="97">
        <v>1.1000000000000001</v>
      </c>
      <c r="P291" s="97">
        <v>1.1000000000000001</v>
      </c>
      <c r="Q291" s="76"/>
      <c r="R291" s="76" t="s">
        <v>584</v>
      </c>
      <c r="S291" s="76" t="s">
        <v>584</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991</v>
      </c>
      <c r="G292" s="73"/>
      <c r="H292" s="76" t="s">
        <v>984</v>
      </c>
      <c r="I292" s="96" t="s">
        <v>573</v>
      </c>
      <c r="J292" s="96"/>
      <c r="K292" s="97">
        <v>0.32200000000000001</v>
      </c>
      <c r="L292" s="97">
        <v>0.32200000000000001</v>
      </c>
      <c r="M292" s="97">
        <v>0.32200000000000001</v>
      </c>
      <c r="N292" s="97">
        <v>0.32200000000000001</v>
      </c>
      <c r="O292" s="97">
        <v>0.32200000000000001</v>
      </c>
      <c r="P292" s="97">
        <v>0.32200000000000001</v>
      </c>
      <c r="Q292" s="76"/>
      <c r="R292" s="76" t="s">
        <v>992</v>
      </c>
      <c r="S292" s="76" t="s">
        <v>584</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993</v>
      </c>
      <c r="G293" s="73"/>
      <c r="H293" s="76" t="s">
        <v>994</v>
      </c>
      <c r="I293" s="96" t="s">
        <v>609</v>
      </c>
      <c r="J293" s="96"/>
      <c r="K293" s="97">
        <v>39</v>
      </c>
      <c r="L293" s="97">
        <v>39</v>
      </c>
      <c r="M293" s="97">
        <v>39</v>
      </c>
      <c r="N293" s="97">
        <v>39</v>
      </c>
      <c r="O293" s="97">
        <v>39</v>
      </c>
      <c r="P293" s="97">
        <v>39</v>
      </c>
      <c r="Q293" s="76"/>
      <c r="R293" s="76" t="s">
        <v>584</v>
      </c>
      <c r="S293" s="76" t="s">
        <v>584</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995</v>
      </c>
      <c r="G294" s="73"/>
      <c r="H294" s="76" t="s">
        <v>996</v>
      </c>
      <c r="I294" s="96" t="s">
        <v>997</v>
      </c>
      <c r="J294" s="96"/>
      <c r="K294" s="97">
        <v>1.3</v>
      </c>
      <c r="L294" s="97">
        <v>1.3</v>
      </c>
      <c r="M294" s="97">
        <v>1.5</v>
      </c>
      <c r="N294" s="97">
        <v>1.5</v>
      </c>
      <c r="O294" s="97">
        <v>1.5</v>
      </c>
      <c r="P294" s="97">
        <v>1.5</v>
      </c>
      <c r="Q294" s="76"/>
      <c r="R294" s="76" t="s">
        <v>584</v>
      </c>
      <c r="S294" s="76" t="s">
        <v>584</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998</v>
      </c>
      <c r="G295" s="73"/>
      <c r="H295" s="76" t="s">
        <v>999</v>
      </c>
      <c r="I295" s="96" t="s">
        <v>609</v>
      </c>
      <c r="J295" s="96"/>
      <c r="K295" s="97">
        <v>5</v>
      </c>
      <c r="L295" s="97">
        <v>5</v>
      </c>
      <c r="M295" s="97">
        <v>5</v>
      </c>
      <c r="N295" s="97">
        <v>5</v>
      </c>
      <c r="O295" s="97">
        <v>5</v>
      </c>
      <c r="P295" s="97">
        <v>5</v>
      </c>
      <c r="Q295" s="76"/>
      <c r="R295" s="76" t="s">
        <v>584</v>
      </c>
      <c r="S295" s="76" t="s">
        <v>584</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1000</v>
      </c>
      <c r="G296" s="73"/>
      <c r="H296" s="76" t="s">
        <v>1001</v>
      </c>
      <c r="I296" s="96" t="s">
        <v>1002</v>
      </c>
      <c r="J296" s="96"/>
      <c r="K296" s="97">
        <v>0.15</v>
      </c>
      <c r="L296" s="97">
        <v>0.15</v>
      </c>
      <c r="M296" s="97">
        <v>0.15</v>
      </c>
      <c r="N296" s="97">
        <v>0.15</v>
      </c>
      <c r="O296" s="97">
        <v>0.15</v>
      </c>
      <c r="P296" s="97">
        <v>0.15</v>
      </c>
      <c r="Q296" s="76"/>
      <c r="R296" s="76" t="s">
        <v>584</v>
      </c>
      <c r="S296" s="76" t="s">
        <v>584</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1003</v>
      </c>
      <c r="G297" s="73"/>
      <c r="H297" s="76" t="s">
        <v>1001</v>
      </c>
      <c r="I297" s="96" t="s">
        <v>609</v>
      </c>
      <c r="J297" s="96"/>
      <c r="K297" s="97">
        <v>10</v>
      </c>
      <c r="L297" s="97">
        <v>10</v>
      </c>
      <c r="M297" s="97">
        <v>10</v>
      </c>
      <c r="N297" s="97">
        <v>10</v>
      </c>
      <c r="O297" s="97">
        <v>10</v>
      </c>
      <c r="P297" s="97">
        <v>10</v>
      </c>
      <c r="Q297" s="76"/>
      <c r="R297" s="76" t="s">
        <v>584</v>
      </c>
      <c r="S297" s="76" t="s">
        <v>584</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1004</v>
      </c>
      <c r="G298" s="73"/>
      <c r="H298" s="76" t="s">
        <v>1005</v>
      </c>
      <c r="I298" s="96" t="s">
        <v>1006</v>
      </c>
      <c r="J298" s="96"/>
      <c r="K298" s="97">
        <v>0.38</v>
      </c>
      <c r="L298" s="97">
        <v>0.38</v>
      </c>
      <c r="M298" s="97">
        <v>0.38</v>
      </c>
      <c r="N298" s="97">
        <v>0.38</v>
      </c>
      <c r="O298" s="97">
        <v>0.38</v>
      </c>
      <c r="P298" s="97">
        <v>0.38</v>
      </c>
      <c r="Q298" s="76"/>
      <c r="R298" s="76" t="s">
        <v>584</v>
      </c>
      <c r="S298" s="76" t="s">
        <v>584</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outlineLevel="1" collapsed="1" x14ac:dyDescent="0.25">
      <c r="A299" s="45"/>
      <c r="B299" s="54"/>
      <c r="C299" s="47">
        <f>INT($C$29)+1</f>
        <v>2</v>
      </c>
      <c r="D299" s="73"/>
      <c r="E299" s="70"/>
      <c r="F299" s="264" t="s">
        <v>1007</v>
      </c>
      <c r="G299" s="73"/>
      <c r="H299" s="254" t="s">
        <v>1008</v>
      </c>
      <c r="I299" s="96"/>
      <c r="J299" s="96" t="s">
        <v>591</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1009</v>
      </c>
      <c r="F300" s="70" t="s">
        <v>1010</v>
      </c>
      <c r="G300" s="73"/>
      <c r="H300" s="76" t="s">
        <v>566</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22" si="57">INT($C$29)+2</f>
        <v>3</v>
      </c>
      <c r="D301" s="73"/>
      <c r="E301" s="70"/>
      <c r="F301" s="70" t="s">
        <v>1011</v>
      </c>
      <c r="G301" s="73"/>
      <c r="H301" s="76" t="s">
        <v>1012</v>
      </c>
      <c r="I301" s="96" t="s">
        <v>646</v>
      </c>
      <c r="J301" s="96"/>
      <c r="K301" s="97">
        <v>0.6</v>
      </c>
      <c r="L301" s="97">
        <v>0.6</v>
      </c>
      <c r="M301" s="97">
        <v>0.6</v>
      </c>
      <c r="N301" s="97">
        <v>0.6</v>
      </c>
      <c r="O301" s="97">
        <v>0.6</v>
      </c>
      <c r="P301" s="97">
        <v>0.6</v>
      </c>
      <c r="Q301" s="76"/>
      <c r="R301" s="76" t="s">
        <v>584</v>
      </c>
      <c r="S301" s="76" t="s">
        <v>584</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25">
      <c r="A302" s="45"/>
      <c r="B302" s="54"/>
      <c r="C302" s="47">
        <f t="shared" si="57"/>
        <v>3</v>
      </c>
      <c r="D302" s="73"/>
      <c r="E302" s="70"/>
      <c r="F302" s="70" t="s">
        <v>1013</v>
      </c>
      <c r="G302" s="73"/>
      <c r="H302" s="76" t="s">
        <v>1014</v>
      </c>
      <c r="I302" s="96" t="s">
        <v>646</v>
      </c>
      <c r="J302" s="96"/>
      <c r="K302" s="97">
        <v>0.7</v>
      </c>
      <c r="L302" s="97">
        <v>0.7</v>
      </c>
      <c r="M302" s="97">
        <v>0.7</v>
      </c>
      <c r="N302" s="97">
        <v>0.7</v>
      </c>
      <c r="O302" s="97">
        <v>0.7</v>
      </c>
      <c r="P302" s="97">
        <v>0.7</v>
      </c>
      <c r="Q302" s="76"/>
      <c r="R302" s="76" t="s">
        <v>584</v>
      </c>
      <c r="S302" s="76" t="s">
        <v>584</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1015</v>
      </c>
      <c r="G303" s="73"/>
      <c r="H303" s="76" t="s">
        <v>1016</v>
      </c>
      <c r="I303" s="96" t="s">
        <v>646</v>
      </c>
      <c r="J303" s="96"/>
      <c r="K303" s="97">
        <v>0.8</v>
      </c>
      <c r="L303" s="97">
        <v>0.8</v>
      </c>
      <c r="M303" s="97">
        <v>0.8</v>
      </c>
      <c r="N303" s="97">
        <v>0.8</v>
      </c>
      <c r="O303" s="97">
        <v>0.8</v>
      </c>
      <c r="P303" s="97">
        <v>0.8</v>
      </c>
      <c r="Q303" s="76"/>
      <c r="R303" s="76" t="s">
        <v>584</v>
      </c>
      <c r="S303" s="76" t="s">
        <v>584</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1017</v>
      </c>
      <c r="G304" s="73"/>
      <c r="H304" s="76" t="s">
        <v>1018</v>
      </c>
      <c r="I304" s="96" t="s">
        <v>573</v>
      </c>
      <c r="J304" s="96"/>
      <c r="K304" s="97">
        <v>6</v>
      </c>
      <c r="L304" s="97">
        <v>6</v>
      </c>
      <c r="M304" s="97">
        <v>6</v>
      </c>
      <c r="N304" s="97">
        <v>6</v>
      </c>
      <c r="O304" s="97">
        <v>6</v>
      </c>
      <c r="P304" s="97">
        <v>6</v>
      </c>
      <c r="Q304" s="76"/>
      <c r="R304" s="76" t="s">
        <v>584</v>
      </c>
      <c r="S304" s="76" t="s">
        <v>584</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1019</v>
      </c>
      <c r="G305" s="73"/>
      <c r="H305" s="76" t="s">
        <v>1020</v>
      </c>
      <c r="I305" s="96" t="s">
        <v>573</v>
      </c>
      <c r="J305" s="96"/>
      <c r="K305" s="97">
        <v>0.4</v>
      </c>
      <c r="L305" s="97">
        <v>0.4</v>
      </c>
      <c r="M305" s="97">
        <v>0.4</v>
      </c>
      <c r="N305" s="97">
        <v>0.4</v>
      </c>
      <c r="O305" s="97">
        <v>0.4</v>
      </c>
      <c r="P305" s="97">
        <v>0.4</v>
      </c>
      <c r="Q305" s="76"/>
      <c r="R305" s="76" t="s">
        <v>584</v>
      </c>
      <c r="S305" s="76" t="s">
        <v>584</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1021</v>
      </c>
      <c r="G306" s="73"/>
      <c r="H306" s="76" t="s">
        <v>1022</v>
      </c>
      <c r="I306" s="96" t="s">
        <v>667</v>
      </c>
      <c r="J306" s="96"/>
      <c r="K306" s="97">
        <v>0.9</v>
      </c>
      <c r="L306" s="97">
        <v>0.9</v>
      </c>
      <c r="M306" s="97">
        <v>0.9</v>
      </c>
      <c r="N306" s="97">
        <v>0.9</v>
      </c>
      <c r="O306" s="97">
        <v>0.9</v>
      </c>
      <c r="P306" s="97">
        <v>0.9</v>
      </c>
      <c r="Q306" s="76"/>
      <c r="R306" s="76" t="s">
        <v>584</v>
      </c>
      <c r="S306" s="76" t="s">
        <v>584</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1023</v>
      </c>
      <c r="G307" s="73"/>
      <c r="H307" s="76" t="s">
        <v>1024</v>
      </c>
      <c r="I307" s="96" t="s">
        <v>667</v>
      </c>
      <c r="J307" s="96"/>
      <c r="K307" s="97">
        <v>0.97</v>
      </c>
      <c r="L307" s="97">
        <v>0.97</v>
      </c>
      <c r="M307" s="97">
        <v>0.97</v>
      </c>
      <c r="N307" s="97">
        <v>0.97</v>
      </c>
      <c r="O307" s="97">
        <v>0.97</v>
      </c>
      <c r="P307" s="97">
        <v>0.97</v>
      </c>
      <c r="Q307" s="76"/>
      <c r="R307" s="76" t="s">
        <v>584</v>
      </c>
      <c r="S307" s="76" t="s">
        <v>584</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1025</v>
      </c>
      <c r="G308" s="73"/>
      <c r="H308" s="76" t="s">
        <v>1026</v>
      </c>
      <c r="I308" s="96" t="s">
        <v>596</v>
      </c>
      <c r="J308" s="96"/>
      <c r="K308" s="97">
        <v>27</v>
      </c>
      <c r="L308" s="97">
        <v>27</v>
      </c>
      <c r="M308" s="97">
        <v>27</v>
      </c>
      <c r="N308" s="97">
        <v>23.2</v>
      </c>
      <c r="O308" s="97">
        <v>23.2</v>
      </c>
      <c r="P308" s="97">
        <v>27</v>
      </c>
      <c r="Q308" s="76"/>
      <c r="R308" s="76" t="s">
        <v>584</v>
      </c>
      <c r="S308" s="76" t="s">
        <v>584</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2476</v>
      </c>
      <c r="AE308" s="76"/>
      <c r="AF308" s="97">
        <v>1</v>
      </c>
      <c r="AG308" s="97">
        <v>1</v>
      </c>
      <c r="AH308" s="73"/>
      <c r="AI308" s="57"/>
      <c r="AJ308" s="45"/>
      <c r="AK308" s="45"/>
      <c r="AL308" s="45"/>
    </row>
    <row r="309" spans="1:38" hidden="1" outlineLevel="2" x14ac:dyDescent="0.25">
      <c r="A309" s="45"/>
      <c r="B309" s="54"/>
      <c r="C309" s="47">
        <f t="shared" si="57"/>
        <v>3</v>
      </c>
      <c r="D309" s="73"/>
      <c r="E309" s="70"/>
      <c r="F309" s="70" t="s">
        <v>1027</v>
      </c>
      <c r="G309" s="73"/>
      <c r="H309" s="76" t="s">
        <v>1028</v>
      </c>
      <c r="I309" s="96" t="s">
        <v>667</v>
      </c>
      <c r="J309" s="96"/>
      <c r="K309" s="97">
        <v>20.3</v>
      </c>
      <c r="L309" s="97">
        <v>20.3</v>
      </c>
      <c r="M309" s="97">
        <v>20.3</v>
      </c>
      <c r="N309" s="97">
        <v>16.5</v>
      </c>
      <c r="O309" s="97">
        <v>16.5</v>
      </c>
      <c r="P309" s="97">
        <v>20.3</v>
      </c>
      <c r="Q309" s="76"/>
      <c r="R309" s="76" t="s">
        <v>584</v>
      </c>
      <c r="S309" s="76" t="s">
        <v>584</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2476</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1029</v>
      </c>
      <c r="G310" s="73"/>
      <c r="H310" s="76" t="s">
        <v>1030</v>
      </c>
      <c r="I310" s="96" t="s">
        <v>596</v>
      </c>
      <c r="J310" s="96"/>
      <c r="K310" s="97">
        <v>2</v>
      </c>
      <c r="L310" s="97">
        <v>2</v>
      </c>
      <c r="M310" s="97">
        <v>2</v>
      </c>
      <c r="N310" s="97">
        <v>2</v>
      </c>
      <c r="O310" s="97">
        <v>2</v>
      </c>
      <c r="P310" s="97">
        <v>2</v>
      </c>
      <c r="Q310" s="76"/>
      <c r="R310" s="76" t="s">
        <v>584</v>
      </c>
      <c r="S310" s="76" t="s">
        <v>584</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25">
      <c r="A311" s="45"/>
      <c r="B311" s="54"/>
      <c r="C311" s="47">
        <f t="shared" si="57"/>
        <v>3</v>
      </c>
      <c r="D311" s="73"/>
      <c r="E311" s="70"/>
      <c r="F311" s="70" t="s">
        <v>1031</v>
      </c>
      <c r="G311" s="73"/>
      <c r="H311" s="76" t="s">
        <v>1032</v>
      </c>
      <c r="I311" s="96" t="s">
        <v>573</v>
      </c>
      <c r="J311" s="96"/>
      <c r="K311" s="97">
        <v>13.8</v>
      </c>
      <c r="L311" s="97">
        <v>13.8</v>
      </c>
      <c r="M311" s="97">
        <v>13.8</v>
      </c>
      <c r="N311" s="97">
        <v>13.8</v>
      </c>
      <c r="O311" s="97">
        <v>13.8</v>
      </c>
      <c r="P311" s="97">
        <v>13.8</v>
      </c>
      <c r="Q311" s="76"/>
      <c r="R311" s="76" t="s">
        <v>622</v>
      </c>
      <c r="S311" s="76" t="s">
        <v>622</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1033</v>
      </c>
      <c r="G312" s="73"/>
      <c r="H312" s="76" t="s">
        <v>1034</v>
      </c>
      <c r="I312" s="96" t="s">
        <v>573</v>
      </c>
      <c r="J312" s="96"/>
      <c r="K312" s="97">
        <v>7.1999999999999995E-2</v>
      </c>
      <c r="L312" s="97">
        <v>7.1999999999999995E-2</v>
      </c>
      <c r="M312" s="97">
        <v>7.1999999999999995E-2</v>
      </c>
      <c r="N312" s="97">
        <v>9.1999999999999998E-2</v>
      </c>
      <c r="O312" s="97">
        <v>9.1999999999999998E-2</v>
      </c>
      <c r="P312" s="97">
        <v>7.1999999999999995E-2</v>
      </c>
      <c r="Q312" s="76"/>
      <c r="R312" s="76" t="s">
        <v>622</v>
      </c>
      <c r="S312" s="76" t="s">
        <v>622</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1035</v>
      </c>
      <c r="G313" s="73"/>
      <c r="H313" s="76" t="s">
        <v>1036</v>
      </c>
      <c r="I313" s="96" t="s">
        <v>573</v>
      </c>
      <c r="J313" s="96"/>
      <c r="K313" s="97">
        <v>0.14000000000000001</v>
      </c>
      <c r="L313" s="97">
        <v>0.14000000000000001</v>
      </c>
      <c r="M313" s="97">
        <v>0.14000000000000001</v>
      </c>
      <c r="N313" s="97">
        <v>0.12</v>
      </c>
      <c r="O313" s="97">
        <v>0.12</v>
      </c>
      <c r="P313" s="97">
        <v>0.14000000000000001</v>
      </c>
      <c r="Q313" s="76"/>
      <c r="R313" s="76" t="s">
        <v>584</v>
      </c>
      <c r="S313" s="76" t="s">
        <v>584</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1037</v>
      </c>
      <c r="G314" s="73"/>
      <c r="H314" s="76" t="s">
        <v>1038</v>
      </c>
      <c r="I314" s="96" t="s">
        <v>573</v>
      </c>
      <c r="J314" s="96"/>
      <c r="K314" s="97">
        <v>8.0000000000000002E-3</v>
      </c>
      <c r="L314" s="97">
        <v>8.0000000000000002E-3</v>
      </c>
      <c r="M314" s="97">
        <v>8.0000000000000002E-3</v>
      </c>
      <c r="N314" s="97">
        <v>8.0000000000000002E-3</v>
      </c>
      <c r="O314" s="97">
        <v>8.0000000000000002E-3</v>
      </c>
      <c r="P314" s="97">
        <v>8.0000000000000002E-3</v>
      </c>
      <c r="Q314" s="76"/>
      <c r="R314" s="76" t="s">
        <v>584</v>
      </c>
      <c r="S314" s="76" t="s">
        <v>584</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x14ac:dyDescent="0.25">
      <c r="A315" s="45"/>
      <c r="B315" s="54"/>
      <c r="C315" s="47">
        <f t="shared" si="57"/>
        <v>3</v>
      </c>
      <c r="D315" s="73"/>
      <c r="E315" s="70"/>
      <c r="F315" s="70" t="s">
        <v>1039</v>
      </c>
      <c r="G315" s="73"/>
      <c r="H315" s="76" t="s">
        <v>1040</v>
      </c>
      <c r="I315" s="96" t="s">
        <v>573</v>
      </c>
      <c r="J315" s="96"/>
      <c r="K315" s="97">
        <v>0.115</v>
      </c>
      <c r="L315" s="97">
        <v>0.115</v>
      </c>
      <c r="M315" s="97">
        <v>0.115</v>
      </c>
      <c r="N315" s="97">
        <v>0.115</v>
      </c>
      <c r="O315" s="97">
        <v>0.115</v>
      </c>
      <c r="P315" s="97">
        <v>0.115</v>
      </c>
      <c r="Q315" s="76"/>
      <c r="R315" s="76" t="s">
        <v>584</v>
      </c>
      <c r="S315" s="76" t="s">
        <v>584</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25">
      <c r="A316" s="45"/>
      <c r="B316" s="54"/>
      <c r="C316" s="47">
        <f>INT($C$29)+3</f>
        <v>4</v>
      </c>
      <c r="D316" s="73"/>
      <c r="E316" s="70"/>
      <c r="F316" s="70" t="s">
        <v>1041</v>
      </c>
      <c r="G316" s="73"/>
      <c r="H316" s="76" t="s">
        <v>628</v>
      </c>
      <c r="I316" s="96" t="s">
        <v>573</v>
      </c>
      <c r="J316" s="96"/>
      <c r="K316" s="76"/>
      <c r="L316" s="76"/>
      <c r="M316" s="76"/>
      <c r="N316" s="76"/>
      <c r="O316" s="76"/>
      <c r="P316" s="76"/>
      <c r="Q316" s="76"/>
      <c r="R316" s="76" t="s">
        <v>584</v>
      </c>
      <c r="S316" s="76" t="s">
        <v>584</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25">
      <c r="A317" s="45"/>
      <c r="B317" s="54"/>
      <c r="C317" s="47">
        <f>INT($C$29)+3</f>
        <v>4</v>
      </c>
      <c r="D317" s="73"/>
      <c r="E317" s="70"/>
      <c r="F317" s="70" t="s">
        <v>1042</v>
      </c>
      <c r="G317" s="73"/>
      <c r="H317" s="76" t="s">
        <v>628</v>
      </c>
      <c r="I317" s="96" t="s">
        <v>573</v>
      </c>
      <c r="J317" s="96"/>
      <c r="K317" s="76"/>
      <c r="L317" s="76"/>
      <c r="M317" s="76"/>
      <c r="N317" s="76"/>
      <c r="O317" s="76"/>
      <c r="P317" s="76"/>
      <c r="Q317" s="76"/>
      <c r="R317" s="76" t="s">
        <v>584</v>
      </c>
      <c r="S317" s="76" t="s">
        <v>584</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25">
      <c r="A318" s="45"/>
      <c r="B318" s="54"/>
      <c r="C318" s="47">
        <f t="shared" si="57"/>
        <v>3</v>
      </c>
      <c r="D318" s="73"/>
      <c r="E318" s="70"/>
      <c r="F318" s="70" t="s">
        <v>1043</v>
      </c>
      <c r="G318" s="73"/>
      <c r="H318" s="76" t="s">
        <v>1044</v>
      </c>
      <c r="I318" s="96" t="s">
        <v>573</v>
      </c>
      <c r="J318" s="96"/>
      <c r="K318" s="97">
        <v>1.0900000000000001</v>
      </c>
      <c r="L318" s="97">
        <v>1.0900000000000001</v>
      </c>
      <c r="M318" s="97">
        <v>1.0900000000000001</v>
      </c>
      <c r="N318" s="97">
        <v>1.0900000000000001</v>
      </c>
      <c r="O318" s="97">
        <v>1.0900000000000001</v>
      </c>
      <c r="P318" s="97">
        <v>1.0900000000000001</v>
      </c>
      <c r="Q318" s="76"/>
      <c r="R318" s="76" t="s">
        <v>584</v>
      </c>
      <c r="S318" s="76" t="s">
        <v>584</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25">
      <c r="A319" s="45"/>
      <c r="B319" s="54"/>
      <c r="C319" s="47">
        <f t="shared" si="57"/>
        <v>3</v>
      </c>
      <c r="D319" s="73"/>
      <c r="E319" s="70"/>
      <c r="F319" s="70" t="s">
        <v>1045</v>
      </c>
      <c r="G319" s="73"/>
      <c r="H319" s="76" t="s">
        <v>1046</v>
      </c>
      <c r="I319" s="96" t="s">
        <v>573</v>
      </c>
      <c r="J319" s="96"/>
      <c r="K319" s="97">
        <v>0.21</v>
      </c>
      <c r="L319" s="97">
        <v>0.21</v>
      </c>
      <c r="M319" s="97">
        <v>0.21</v>
      </c>
      <c r="N319" s="97">
        <v>0.21</v>
      </c>
      <c r="O319" s="97">
        <v>0.21</v>
      </c>
      <c r="P319" s="97">
        <v>0.21</v>
      </c>
      <c r="Q319" s="76"/>
      <c r="R319" s="76" t="s">
        <v>1047</v>
      </c>
      <c r="S319" s="76" t="s">
        <v>1048</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1049</v>
      </c>
      <c r="G320" s="73"/>
      <c r="H320" s="76" t="s">
        <v>1050</v>
      </c>
      <c r="I320" s="96" t="s">
        <v>573</v>
      </c>
      <c r="J320" s="96"/>
      <c r="K320" s="97">
        <v>0.9</v>
      </c>
      <c r="L320" s="97">
        <v>0.9</v>
      </c>
      <c r="M320" s="97">
        <v>0.9</v>
      </c>
      <c r="N320" s="97">
        <v>0.9</v>
      </c>
      <c r="O320" s="97">
        <v>0.9</v>
      </c>
      <c r="P320" s="97">
        <v>0.9</v>
      </c>
      <c r="Q320" s="76"/>
      <c r="R320" s="76" t="s">
        <v>1051</v>
      </c>
      <c r="S320" s="76" t="s">
        <v>1052</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1053</v>
      </c>
      <c r="G321" s="73"/>
      <c r="H321" s="76" t="s">
        <v>1054</v>
      </c>
      <c r="I321" s="96" t="s">
        <v>2336</v>
      </c>
      <c r="J321" s="96"/>
      <c r="K321" s="97">
        <v>23.8</v>
      </c>
      <c r="L321" s="97">
        <v>23.8</v>
      </c>
      <c r="M321" s="97">
        <v>23.8</v>
      </c>
      <c r="N321" s="97">
        <v>23.8</v>
      </c>
      <c r="O321" s="97">
        <v>23.8</v>
      </c>
      <c r="P321" s="97">
        <v>23.8</v>
      </c>
      <c r="Q321" s="76"/>
      <c r="R321" s="76" t="s">
        <v>2337</v>
      </c>
      <c r="S321" s="76" t="s">
        <v>2337</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1055</v>
      </c>
      <c r="G322" s="73"/>
      <c r="H322" s="76" t="s">
        <v>1056</v>
      </c>
      <c r="I322" s="96" t="s">
        <v>2336</v>
      </c>
      <c r="J322" s="96"/>
      <c r="K322" s="97">
        <v>39.6</v>
      </c>
      <c r="L322" s="97">
        <v>39.6</v>
      </c>
      <c r="M322" s="97">
        <v>39.6</v>
      </c>
      <c r="N322" s="97">
        <v>39.6</v>
      </c>
      <c r="O322" s="97">
        <v>39.6</v>
      </c>
      <c r="P322" s="97">
        <v>39.6</v>
      </c>
      <c r="Q322" s="76"/>
      <c r="R322" s="76" t="s">
        <v>2337</v>
      </c>
      <c r="S322" s="76" t="s">
        <v>2337</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outlineLevel="1" collapsed="1" x14ac:dyDescent="0.25">
      <c r="A323" s="45"/>
      <c r="B323" s="54"/>
      <c r="C323" s="47">
        <f>INT($C$29)+1</f>
        <v>2</v>
      </c>
      <c r="D323" s="73"/>
      <c r="E323" s="70"/>
      <c r="F323" s="264" t="s">
        <v>1057</v>
      </c>
      <c r="G323" s="73"/>
      <c r="H323" s="254" t="s">
        <v>1058</v>
      </c>
      <c r="I323" s="96"/>
      <c r="J323" s="96" t="s">
        <v>591</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1059</v>
      </c>
      <c r="F324" s="70" t="s">
        <v>1060</v>
      </c>
      <c r="G324" s="73"/>
      <c r="H324" s="76" t="s">
        <v>566</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INT($C$29)+2</f>
        <v>3</v>
      </c>
      <c r="D325" s="73"/>
      <c r="E325" s="70"/>
      <c r="F325" s="70" t="s">
        <v>1061</v>
      </c>
      <c r="G325" s="73"/>
      <c r="H325" s="76" t="s">
        <v>2477</v>
      </c>
      <c r="I325" s="96" t="s">
        <v>667</v>
      </c>
      <c r="J325" s="96"/>
      <c r="K325" s="97">
        <v>1.84E-2</v>
      </c>
      <c r="L325" s="97">
        <v>1.84E-2</v>
      </c>
      <c r="M325" s="97">
        <v>1.84E-2</v>
      </c>
      <c r="N325" s="97">
        <v>1.84E-2</v>
      </c>
      <c r="O325" s="97">
        <v>1.84E-2</v>
      </c>
      <c r="P325" s="97">
        <v>1.84E-2</v>
      </c>
      <c r="Q325" s="76"/>
      <c r="R325" s="76" t="s">
        <v>1062</v>
      </c>
      <c r="S325" s="76" t="s">
        <v>1062</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25">
      <c r="A326" s="45"/>
      <c r="B326" s="54"/>
      <c r="C326" s="47">
        <f>INT($C$29)+2</f>
        <v>3</v>
      </c>
      <c r="D326" s="73"/>
      <c r="E326" s="70"/>
      <c r="F326" s="70" t="s">
        <v>1063</v>
      </c>
      <c r="G326" s="73"/>
      <c r="H326" s="76" t="s">
        <v>2481</v>
      </c>
      <c r="I326" s="96" t="s">
        <v>573</v>
      </c>
      <c r="J326" s="96"/>
      <c r="K326" s="97">
        <v>13</v>
      </c>
      <c r="L326" s="97">
        <v>13</v>
      </c>
      <c r="M326" s="97">
        <v>13</v>
      </c>
      <c r="N326" s="97">
        <v>13</v>
      </c>
      <c r="O326" s="97">
        <v>13</v>
      </c>
      <c r="P326" s="97">
        <v>13</v>
      </c>
      <c r="Q326" s="76"/>
      <c r="R326" s="76" t="s">
        <v>1062</v>
      </c>
      <c r="S326" s="76" t="s">
        <v>1062</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1064</v>
      </c>
      <c r="G327" s="73"/>
      <c r="H327" s="76" t="s">
        <v>2478</v>
      </c>
      <c r="I327" s="96" t="s">
        <v>699</v>
      </c>
      <c r="J327" s="96"/>
      <c r="K327" s="97">
        <v>7.52</v>
      </c>
      <c r="L327" s="97">
        <v>7.52</v>
      </c>
      <c r="M327" s="97">
        <v>7.52</v>
      </c>
      <c r="N327" s="97">
        <v>7.52</v>
      </c>
      <c r="O327" s="97">
        <v>7.52</v>
      </c>
      <c r="P327" s="97">
        <v>7.52</v>
      </c>
      <c r="Q327" s="76"/>
      <c r="R327" s="76" t="s">
        <v>1062</v>
      </c>
      <c r="S327" s="76" t="s">
        <v>1062</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1065</v>
      </c>
      <c r="G328" s="73"/>
      <c r="H328" s="76" t="s">
        <v>2479</v>
      </c>
      <c r="I328" s="96" t="s">
        <v>573</v>
      </c>
      <c r="J328" s="96"/>
      <c r="K328" s="97">
        <v>23.7</v>
      </c>
      <c r="L328" s="97">
        <v>23.7</v>
      </c>
      <c r="M328" s="97">
        <v>23.7</v>
      </c>
      <c r="N328" s="97">
        <v>23.7</v>
      </c>
      <c r="O328" s="97">
        <v>23.7</v>
      </c>
      <c r="P328" s="97">
        <v>23.7</v>
      </c>
      <c r="Q328" s="76"/>
      <c r="R328" s="76" t="s">
        <v>1062</v>
      </c>
      <c r="S328" s="76" t="s">
        <v>1062</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1066</v>
      </c>
      <c r="G329" s="73"/>
      <c r="H329" s="76" t="s">
        <v>2480</v>
      </c>
      <c r="I329" s="96" t="s">
        <v>699</v>
      </c>
      <c r="J329" s="96"/>
      <c r="K329" s="97">
        <v>3.36</v>
      </c>
      <c r="L329" s="97">
        <v>3.36</v>
      </c>
      <c r="M329" s="97">
        <v>3.36</v>
      </c>
      <c r="N329" s="97">
        <v>3.36</v>
      </c>
      <c r="O329" s="97">
        <v>3.36</v>
      </c>
      <c r="P329" s="97">
        <v>3.36</v>
      </c>
      <c r="Q329" s="76"/>
      <c r="R329" s="76" t="s">
        <v>1062</v>
      </c>
      <c r="S329" s="76" t="s">
        <v>1062</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outlineLevel="1" collapsed="1" x14ac:dyDescent="0.25">
      <c r="A330" s="45"/>
      <c r="B330" s="54"/>
      <c r="C330" s="47">
        <f>INT($C$29)+1</f>
        <v>2</v>
      </c>
      <c r="D330" s="73"/>
      <c r="E330" s="70"/>
      <c r="F330" s="264" t="s">
        <v>470</v>
      </c>
      <c r="G330" s="73"/>
      <c r="H330" s="254" t="s">
        <v>1067</v>
      </c>
      <c r="I330" s="96"/>
      <c r="J330" s="96" t="s">
        <v>591</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25">
      <c r="A331" s="45"/>
      <c r="B331" s="54"/>
      <c r="C331" s="47">
        <f>INT($C$29)+2</f>
        <v>3</v>
      </c>
      <c r="D331" s="73"/>
      <c r="E331" s="70" t="s">
        <v>1068</v>
      </c>
      <c r="F331" s="70" t="s">
        <v>1069</v>
      </c>
      <c r="G331" s="73"/>
      <c r="H331" s="76" t="s">
        <v>566</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x14ac:dyDescent="0.25">
      <c r="A332" s="45"/>
      <c r="B332" s="54"/>
      <c r="C332" s="47">
        <f>INT($C$29)+3</f>
        <v>4</v>
      </c>
      <c r="D332" s="73"/>
      <c r="E332" s="70"/>
      <c r="F332" s="70" t="s">
        <v>2708</v>
      </c>
      <c r="G332" s="73"/>
      <c r="H332" s="76" t="s">
        <v>2484</v>
      </c>
      <c r="I332" s="96" t="s">
        <v>573</v>
      </c>
      <c r="J332" s="96"/>
      <c r="K332" s="97">
        <v>9.375E-2</v>
      </c>
      <c r="L332" s="97">
        <v>0.20499999999999999</v>
      </c>
      <c r="M332" s="97">
        <v>0</v>
      </c>
      <c r="N332" s="97">
        <v>0</v>
      </c>
      <c r="O332" s="97">
        <v>0</v>
      </c>
      <c r="P332" s="97">
        <v>0</v>
      </c>
      <c r="Q332" s="76"/>
      <c r="R332" s="97" t="s">
        <v>2702</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25">
      <c r="A333" s="45"/>
      <c r="B333" s="54"/>
      <c r="C333" s="47">
        <f>INT($C$29)+3</f>
        <v>4</v>
      </c>
      <c r="D333" s="73"/>
      <c r="E333" s="70"/>
      <c r="F333" s="70" t="s">
        <v>1070</v>
      </c>
      <c r="G333" s="73"/>
      <c r="H333" s="76" t="s">
        <v>1071</v>
      </c>
      <c r="I333" s="96" t="s">
        <v>573</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25">
      <c r="A334" s="45"/>
      <c r="B334" s="54"/>
      <c r="C334" s="47">
        <f>INT($C$29)+3</f>
        <v>4</v>
      </c>
      <c r="D334" s="73"/>
      <c r="E334" s="70"/>
      <c r="F334" s="70" t="s">
        <v>1072</v>
      </c>
      <c r="G334" s="73"/>
      <c r="H334" s="76" t="s">
        <v>1073</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25">
      <c r="A335" s="45"/>
      <c r="B335" s="54"/>
      <c r="C335" s="47">
        <f t="shared" ref="C335:C341" si="62">INT($C$29)+2</f>
        <v>3</v>
      </c>
      <c r="D335" s="73"/>
      <c r="E335" s="70"/>
      <c r="F335" s="70" t="s">
        <v>1074</v>
      </c>
      <c r="G335" s="73"/>
      <c r="H335" s="76" t="s">
        <v>1075</v>
      </c>
      <c r="I335" s="96" t="s">
        <v>603</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25">
      <c r="A336" s="45"/>
      <c r="B336" s="54"/>
      <c r="C336" s="47">
        <f t="shared" si="62"/>
        <v>3</v>
      </c>
      <c r="D336" s="73"/>
      <c r="E336" s="70"/>
      <c r="F336" s="70" t="s">
        <v>1076</v>
      </c>
      <c r="G336" s="73"/>
      <c r="H336" s="76" t="s">
        <v>1077</v>
      </c>
      <c r="I336" s="96" t="s">
        <v>646</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524</v>
      </c>
      <c r="AE336" s="76"/>
      <c r="AF336" s="97">
        <v>1</v>
      </c>
      <c r="AG336" s="97">
        <v>1</v>
      </c>
      <c r="AH336" s="73"/>
      <c r="AI336" s="57"/>
      <c r="AJ336" s="45"/>
      <c r="AK336" s="45"/>
      <c r="AL336" s="45"/>
    </row>
    <row r="337" spans="1:38" outlineLevel="1" collapsed="1" x14ac:dyDescent="0.25">
      <c r="A337" s="45"/>
      <c r="B337" s="54"/>
      <c r="C337" s="47">
        <f>INT($C$29)+1</f>
        <v>2</v>
      </c>
      <c r="D337" s="73"/>
      <c r="E337" s="70"/>
      <c r="F337" s="264" t="s">
        <v>1078</v>
      </c>
      <c r="G337" s="73"/>
      <c r="H337" s="254" t="s">
        <v>1079</v>
      </c>
      <c r="I337" s="96"/>
      <c r="J337" s="96" t="s">
        <v>591</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25">
      <c r="A338" s="45"/>
      <c r="B338" s="54"/>
      <c r="C338" s="47">
        <f>INT($C$29)+3</f>
        <v>4</v>
      </c>
      <c r="D338" s="73"/>
      <c r="E338" s="70" t="s">
        <v>1080</v>
      </c>
      <c r="F338" s="70" t="s">
        <v>1081</v>
      </c>
      <c r="G338" s="73"/>
      <c r="H338" s="76" t="s">
        <v>566</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25">
      <c r="A339" s="45"/>
      <c r="B339" s="54"/>
      <c r="C339" s="47">
        <f t="shared" si="62"/>
        <v>3</v>
      </c>
      <c r="D339" s="73"/>
      <c r="E339" s="70"/>
      <c r="F339" s="70" t="s">
        <v>1082</v>
      </c>
      <c r="G339" s="73"/>
      <c r="H339" s="76" t="s">
        <v>1083</v>
      </c>
      <c r="I339" s="96" t="s">
        <v>2331</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2349</v>
      </c>
      <c r="S339" s="76" t="s">
        <v>622</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hidden="1" outlineLevel="2" x14ac:dyDescent="0.25">
      <c r="A340" s="45"/>
      <c r="B340" s="54"/>
      <c r="C340" s="47">
        <f t="shared" si="62"/>
        <v>3</v>
      </c>
      <c r="D340" s="73"/>
      <c r="E340" s="70"/>
      <c r="F340" s="70" t="s">
        <v>1084</v>
      </c>
      <c r="G340" s="73"/>
      <c r="H340" s="269" t="s">
        <v>1085</v>
      </c>
      <c r="I340" s="96" t="s">
        <v>573</v>
      </c>
      <c r="J340" s="96"/>
      <c r="K340" s="97">
        <v>0.3</v>
      </c>
      <c r="L340" s="97">
        <v>0.3</v>
      </c>
      <c r="M340" s="97">
        <v>0.3</v>
      </c>
      <c r="N340" s="97">
        <v>0.3</v>
      </c>
      <c r="O340" s="97">
        <v>0.3</v>
      </c>
      <c r="P340" s="97">
        <v>0.3</v>
      </c>
      <c r="Q340" s="76"/>
      <c r="R340" s="76" t="s">
        <v>622</v>
      </c>
      <c r="S340" s="76" t="s">
        <v>622</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hidden="1" outlineLevel="2" x14ac:dyDescent="0.25">
      <c r="A341" s="45"/>
      <c r="B341" s="54"/>
      <c r="C341" s="47">
        <f t="shared" si="62"/>
        <v>3</v>
      </c>
      <c r="D341" s="73"/>
      <c r="E341" s="70"/>
      <c r="F341" s="70" t="s">
        <v>1086</v>
      </c>
      <c r="G341" s="73"/>
      <c r="H341" s="76" t="s">
        <v>1087</v>
      </c>
      <c r="I341" s="96" t="s">
        <v>573</v>
      </c>
      <c r="J341" s="96"/>
      <c r="K341" s="97">
        <v>0.6</v>
      </c>
      <c r="L341" s="97">
        <v>0.6</v>
      </c>
      <c r="M341" s="97">
        <v>0.6</v>
      </c>
      <c r="N341" s="97">
        <v>0.6</v>
      </c>
      <c r="O341" s="97">
        <v>0.6</v>
      </c>
      <c r="P341" s="97">
        <v>0.6</v>
      </c>
      <c r="Q341" s="76"/>
      <c r="R341" s="76" t="s">
        <v>622</v>
      </c>
      <c r="S341" s="76" t="s">
        <v>622</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25">
      <c r="A342" s="45"/>
      <c r="B342" s="54"/>
      <c r="C342" s="47">
        <f>INT($C$29)+3</f>
        <v>4</v>
      </c>
      <c r="D342" s="73"/>
      <c r="E342" s="70"/>
      <c r="F342" s="70" t="s">
        <v>1088</v>
      </c>
      <c r="G342" s="73"/>
      <c r="H342" s="76" t="s">
        <v>1089</v>
      </c>
      <c r="I342" s="96" t="s">
        <v>573</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25">
      <c r="A343" s="45"/>
      <c r="B343" s="54"/>
      <c r="C343" s="47">
        <f>INT($C$29)+3</f>
        <v>4</v>
      </c>
      <c r="D343" s="73"/>
      <c r="E343" s="70"/>
      <c r="F343" s="70" t="s">
        <v>1090</v>
      </c>
      <c r="G343" s="73"/>
      <c r="H343" s="76" t="s">
        <v>1091</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INT($C$29)+2</f>
        <v>3</v>
      </c>
      <c r="D344" s="73"/>
      <c r="E344" s="70"/>
      <c r="F344" s="70" t="s">
        <v>1092</v>
      </c>
      <c r="G344" s="73"/>
      <c r="H344" s="76" t="s">
        <v>1093</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1094</v>
      </c>
      <c r="G345" s="73"/>
      <c r="H345" s="76" t="s">
        <v>1095</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2" x14ac:dyDescent="0.25">
      <c r="A346" s="45"/>
      <c r="B346" s="54"/>
      <c r="C346" s="47">
        <f>INT($C$29)+2</f>
        <v>3</v>
      </c>
      <c r="D346" s="73"/>
      <c r="E346" s="70"/>
      <c r="F346" s="70" t="s">
        <v>1096</v>
      </c>
      <c r="G346" s="73"/>
      <c r="H346" s="76" t="s">
        <v>1097</v>
      </c>
      <c r="I346" s="96" t="s">
        <v>573</v>
      </c>
      <c r="J346" s="96"/>
      <c r="K346" s="76"/>
      <c r="L346" s="76"/>
      <c r="M346" s="97">
        <v>-40</v>
      </c>
      <c r="N346" s="97">
        <v>-40</v>
      </c>
      <c r="O346" s="97">
        <v>-40</v>
      </c>
      <c r="P346" s="97">
        <v>-40</v>
      </c>
      <c r="Q346" s="76"/>
      <c r="R346" s="76"/>
      <c r="S346" s="76" t="s">
        <v>631</v>
      </c>
      <c r="T346" s="76"/>
      <c r="U346" s="97">
        <v>-9.9499999999999993</v>
      </c>
      <c r="V346" s="97">
        <v>-9.9499999999999993</v>
      </c>
      <c r="W346" s="97">
        <v>-9.9499999999999993</v>
      </c>
      <c r="X346" s="97">
        <v>-8.9</v>
      </c>
      <c r="Y346" s="97">
        <v>-8.9</v>
      </c>
      <c r="Z346" s="97">
        <v>-8.9</v>
      </c>
      <c r="AA346" s="97">
        <v>-8.9</v>
      </c>
      <c r="AB346" s="97">
        <v>-8.9</v>
      </c>
      <c r="AC346" s="76"/>
      <c r="AD346" s="97" t="s">
        <v>1098</v>
      </c>
      <c r="AE346" s="76"/>
      <c r="AF346" s="97">
        <v>1</v>
      </c>
      <c r="AG346" s="97">
        <v>1</v>
      </c>
      <c r="AH346" s="73"/>
      <c r="AI346" s="57"/>
      <c r="AJ346" s="45"/>
      <c r="AK346" s="45"/>
      <c r="AL346" s="45"/>
    </row>
    <row r="347" spans="1:38" hidden="1" outlineLevel="2" x14ac:dyDescent="0.25">
      <c r="A347" s="45"/>
      <c r="B347" s="54"/>
      <c r="C347" s="47">
        <f>INT($C$29)+2</f>
        <v>3</v>
      </c>
      <c r="D347" s="73"/>
      <c r="E347" s="70"/>
      <c r="F347" s="70" t="s">
        <v>1099</v>
      </c>
      <c r="G347" s="73"/>
      <c r="H347" s="76" t="s">
        <v>1100</v>
      </c>
      <c r="I347" s="96" t="s">
        <v>573</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1098</v>
      </c>
      <c r="AE347" s="76"/>
      <c r="AF347" s="97">
        <v>1</v>
      </c>
      <c r="AG347" s="97">
        <v>1</v>
      </c>
      <c r="AH347" s="73"/>
      <c r="AI347" s="57"/>
      <c r="AJ347" s="45"/>
      <c r="AK347" s="45"/>
      <c r="AL347" s="45"/>
    </row>
    <row r="348" spans="1:38" hidden="1" outlineLevel="2" x14ac:dyDescent="0.25">
      <c r="A348" s="45"/>
      <c r="B348" s="54"/>
      <c r="C348" s="47">
        <f>INT($C$29)+2</f>
        <v>3</v>
      </c>
      <c r="D348" s="73"/>
      <c r="E348" s="70"/>
      <c r="F348" s="70" t="s">
        <v>1101</v>
      </c>
      <c r="G348" s="73"/>
      <c r="H348" s="76" t="s">
        <v>1102</v>
      </c>
      <c r="I348" s="96" t="s">
        <v>573</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1098</v>
      </c>
      <c r="AE348" s="76"/>
      <c r="AF348" s="97">
        <v>1</v>
      </c>
      <c r="AG348" s="97">
        <v>1</v>
      </c>
      <c r="AH348" s="73"/>
      <c r="AI348" s="57"/>
      <c r="AJ348" s="45"/>
      <c r="AK348" s="45"/>
      <c r="AL348" s="45"/>
    </row>
    <row r="349" spans="1:38" hidden="1" outlineLevel="3" x14ac:dyDescent="0.25">
      <c r="A349" s="45"/>
      <c r="B349" s="54"/>
      <c r="C349" s="47">
        <f>INT($C$29)+3</f>
        <v>4</v>
      </c>
      <c r="D349" s="73"/>
      <c r="E349" s="70"/>
      <c r="F349" s="70" t="s">
        <v>1103</v>
      </c>
      <c r="G349" s="73"/>
      <c r="H349" s="76" t="s">
        <v>1104</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hidden="1" outlineLevel="2" x14ac:dyDescent="0.25">
      <c r="A350" s="45"/>
      <c r="B350" s="54"/>
      <c r="C350" s="47">
        <f t="shared" ref="C350:C364" si="65">INT($C$29)+2</f>
        <v>3</v>
      </c>
      <c r="D350" s="73"/>
      <c r="E350" s="70"/>
      <c r="F350" s="70" t="s">
        <v>1105</v>
      </c>
      <c r="G350" s="73"/>
      <c r="H350" s="76" t="s">
        <v>1106</v>
      </c>
      <c r="I350" s="96" t="s">
        <v>573</v>
      </c>
      <c r="J350" s="96"/>
      <c r="K350" s="97">
        <v>0.1</v>
      </c>
      <c r="L350" s="97">
        <v>0.1</v>
      </c>
      <c r="M350" s="97">
        <v>0.1</v>
      </c>
      <c r="N350" s="97">
        <v>0.1</v>
      </c>
      <c r="O350" s="97">
        <v>0.1</v>
      </c>
      <c r="P350" s="97">
        <v>0.1</v>
      </c>
      <c r="Q350" s="76"/>
      <c r="R350" s="76" t="s">
        <v>1107</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hidden="1" outlineLevel="2" x14ac:dyDescent="0.25">
      <c r="A351" s="45"/>
      <c r="B351" s="54"/>
      <c r="C351" s="47">
        <f t="shared" si="65"/>
        <v>3</v>
      </c>
      <c r="D351" s="73"/>
      <c r="E351" s="70"/>
      <c r="F351" s="70" t="s">
        <v>1108</v>
      </c>
      <c r="G351" s="73"/>
      <c r="H351" s="270" t="s">
        <v>1109</v>
      </c>
      <c r="I351" s="96" t="s">
        <v>573</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1110</v>
      </c>
      <c r="AE351" s="76"/>
      <c r="AF351" s="97">
        <v>1</v>
      </c>
      <c r="AG351" s="97">
        <v>1</v>
      </c>
      <c r="AH351" s="73"/>
      <c r="AI351" s="57"/>
      <c r="AJ351" s="45"/>
      <c r="AK351" s="45"/>
      <c r="AL351" s="45"/>
    </row>
    <row r="352" spans="1:38" hidden="1" outlineLevel="2" x14ac:dyDescent="0.25">
      <c r="A352" s="45"/>
      <c r="B352" s="54"/>
      <c r="C352" s="47">
        <f t="shared" si="65"/>
        <v>3</v>
      </c>
      <c r="D352" s="73"/>
      <c r="E352" s="70"/>
      <c r="F352" s="70" t="s">
        <v>1111</v>
      </c>
      <c r="G352" s="73"/>
      <c r="H352" s="76" t="s">
        <v>1112</v>
      </c>
      <c r="I352" s="96" t="s">
        <v>573</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hidden="1" outlineLevel="2" x14ac:dyDescent="0.25">
      <c r="A353" s="45"/>
      <c r="B353" s="54"/>
      <c r="C353" s="47">
        <f t="shared" si="65"/>
        <v>3</v>
      </c>
      <c r="D353" s="73"/>
      <c r="E353" s="70"/>
      <c r="F353" s="70" t="s">
        <v>1113</v>
      </c>
      <c r="G353" s="73"/>
      <c r="H353" s="76" t="s">
        <v>1114</v>
      </c>
      <c r="I353" s="96" t="s">
        <v>573</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hidden="1" outlineLevel="2" x14ac:dyDescent="0.25">
      <c r="A354" s="45"/>
      <c r="B354" s="54"/>
      <c r="C354" s="47">
        <f t="shared" si="65"/>
        <v>3</v>
      </c>
      <c r="D354" s="73"/>
      <c r="E354" s="70"/>
      <c r="F354" s="70" t="s">
        <v>1115</v>
      </c>
      <c r="G354" s="73"/>
      <c r="H354" s="76" t="s">
        <v>1116</v>
      </c>
      <c r="I354" s="96" t="s">
        <v>573</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hidden="1" outlineLevel="2" x14ac:dyDescent="0.25">
      <c r="A355" s="45"/>
      <c r="B355" s="54"/>
      <c r="C355" s="47">
        <f t="shared" si="65"/>
        <v>3</v>
      </c>
      <c r="D355" s="73"/>
      <c r="E355" s="70"/>
      <c r="F355" s="70" t="s">
        <v>1117</v>
      </c>
      <c r="G355" s="73"/>
      <c r="H355" s="76" t="s">
        <v>1118</v>
      </c>
      <c r="I355" s="96" t="s">
        <v>573</v>
      </c>
      <c r="J355" s="96"/>
      <c r="K355" s="97">
        <v>0.5</v>
      </c>
      <c r="L355" s="97">
        <v>0.5</v>
      </c>
      <c r="M355" s="97"/>
      <c r="N355" s="97"/>
      <c r="O355" s="97"/>
      <c r="P355" s="97"/>
      <c r="Q355" s="76"/>
      <c r="R355" s="76" t="s">
        <v>524</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hidden="1" outlineLevel="2" x14ac:dyDescent="0.25">
      <c r="A356" s="45"/>
      <c r="B356" s="54"/>
      <c r="C356" s="47">
        <f t="shared" si="65"/>
        <v>3</v>
      </c>
      <c r="D356" s="73"/>
      <c r="E356" s="70"/>
      <c r="F356" s="70" t="s">
        <v>1119</v>
      </c>
      <c r="G356" s="73"/>
      <c r="H356" s="76" t="s">
        <v>1120</v>
      </c>
      <c r="I356" s="96" t="s">
        <v>573</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hidden="1" outlineLevel="2" x14ac:dyDescent="0.25">
      <c r="A357" s="45"/>
      <c r="B357" s="54"/>
      <c r="C357" s="47">
        <f t="shared" si="65"/>
        <v>3</v>
      </c>
      <c r="D357" s="73"/>
      <c r="E357" s="70"/>
      <c r="F357" s="70" t="s">
        <v>1121</v>
      </c>
      <c r="G357" s="73"/>
      <c r="H357" s="76" t="s">
        <v>1122</v>
      </c>
      <c r="I357" s="96" t="s">
        <v>573</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25">
      <c r="A358" s="45"/>
      <c r="B358" s="54"/>
      <c r="C358" s="47">
        <f t="shared" si="65"/>
        <v>3</v>
      </c>
      <c r="D358" s="73"/>
      <c r="E358" s="70"/>
      <c r="F358" s="70" t="s">
        <v>1123</v>
      </c>
      <c r="G358" s="73"/>
      <c r="H358" s="76" t="s">
        <v>1124</v>
      </c>
      <c r="I358" s="96" t="s">
        <v>573</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25">
      <c r="A359" s="45"/>
      <c r="B359" s="54"/>
      <c r="C359" s="47">
        <f t="shared" si="65"/>
        <v>3</v>
      </c>
      <c r="D359" s="73"/>
      <c r="E359" s="70"/>
      <c r="F359" s="70" t="s">
        <v>1125</v>
      </c>
      <c r="G359" s="73"/>
      <c r="H359" s="76" t="s">
        <v>1126</v>
      </c>
      <c r="I359" s="96" t="s">
        <v>573</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25">
      <c r="A360" s="45"/>
      <c r="B360" s="54"/>
      <c r="C360" s="47">
        <f t="shared" si="65"/>
        <v>3</v>
      </c>
      <c r="D360" s="73"/>
      <c r="E360" s="70"/>
      <c r="F360" s="70" t="s">
        <v>2323</v>
      </c>
      <c r="G360" s="73"/>
      <c r="H360" s="76" t="s">
        <v>2328</v>
      </c>
      <c r="I360" s="96" t="s">
        <v>2331</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1110</v>
      </c>
      <c r="AE360" s="76"/>
      <c r="AF360" s="97">
        <v>1</v>
      </c>
      <c r="AG360" s="97">
        <v>1</v>
      </c>
      <c r="AH360" s="73"/>
      <c r="AI360" s="57"/>
      <c r="AJ360" s="45"/>
      <c r="AK360" s="45"/>
      <c r="AL360" s="45"/>
    </row>
    <row r="361" spans="1:38" hidden="1" outlineLevel="2" x14ac:dyDescent="0.25">
      <c r="A361" s="45"/>
      <c r="B361" s="54"/>
      <c r="C361" s="47">
        <f t="shared" si="65"/>
        <v>3</v>
      </c>
      <c r="D361" s="73"/>
      <c r="E361" s="70"/>
      <c r="F361" s="70" t="s">
        <v>2324</v>
      </c>
      <c r="G361" s="73"/>
      <c r="H361" s="76" t="s">
        <v>2332</v>
      </c>
      <c r="I361" s="96" t="s">
        <v>573</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524</v>
      </c>
      <c r="AE361" s="76"/>
      <c r="AF361" s="97">
        <v>1</v>
      </c>
      <c r="AG361" s="97">
        <v>1</v>
      </c>
      <c r="AH361" s="73"/>
      <c r="AI361" s="57"/>
      <c r="AJ361" s="45"/>
      <c r="AK361" s="45"/>
      <c r="AL361" s="45"/>
    </row>
    <row r="362" spans="1:38" hidden="1" outlineLevel="2" x14ac:dyDescent="0.25">
      <c r="A362" s="45"/>
      <c r="B362" s="54"/>
      <c r="C362" s="47">
        <f t="shared" si="65"/>
        <v>3</v>
      </c>
      <c r="D362" s="73"/>
      <c r="E362" s="70"/>
      <c r="F362" s="70" t="s">
        <v>2325</v>
      </c>
      <c r="G362" s="73"/>
      <c r="H362" s="76" t="s">
        <v>2329</v>
      </c>
      <c r="I362" s="96" t="s">
        <v>573</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524</v>
      </c>
      <c r="AE362" s="76"/>
      <c r="AF362" s="97">
        <v>1</v>
      </c>
      <c r="AG362" s="97">
        <v>1</v>
      </c>
      <c r="AH362" s="73"/>
      <c r="AI362" s="57"/>
      <c r="AJ362" s="45"/>
      <c r="AK362" s="45"/>
      <c r="AL362" s="45"/>
    </row>
    <row r="363" spans="1:38" hidden="1" outlineLevel="2" x14ac:dyDescent="0.25">
      <c r="A363" s="45"/>
      <c r="B363" s="54"/>
      <c r="C363" s="47">
        <f t="shared" si="65"/>
        <v>3</v>
      </c>
      <c r="D363" s="73"/>
      <c r="E363" s="70"/>
      <c r="F363" s="70" t="s">
        <v>2326</v>
      </c>
      <c r="G363" s="73"/>
      <c r="H363" s="76" t="s">
        <v>2333</v>
      </c>
      <c r="I363" s="96" t="s">
        <v>2334</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524</v>
      </c>
      <c r="AE363" s="76"/>
      <c r="AF363" s="97">
        <v>1</v>
      </c>
      <c r="AG363" s="97">
        <v>1</v>
      </c>
      <c r="AH363" s="73"/>
      <c r="AI363" s="57"/>
      <c r="AJ363" s="45"/>
      <c r="AK363" s="45"/>
      <c r="AL363" s="45"/>
    </row>
    <row r="364" spans="1:38" hidden="1" outlineLevel="2" x14ac:dyDescent="0.25">
      <c r="A364" s="45"/>
      <c r="B364" s="54"/>
      <c r="C364" s="47">
        <f t="shared" si="65"/>
        <v>3</v>
      </c>
      <c r="D364" s="73"/>
      <c r="E364" s="70"/>
      <c r="F364" s="70" t="s">
        <v>2327</v>
      </c>
      <c r="G364" s="73"/>
      <c r="H364" s="76" t="s">
        <v>2330</v>
      </c>
      <c r="I364" s="96" t="s">
        <v>2334</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524</v>
      </c>
      <c r="AE364" s="76"/>
      <c r="AF364" s="97">
        <v>1</v>
      </c>
      <c r="AG364" s="97">
        <v>1</v>
      </c>
      <c r="AH364" s="73"/>
      <c r="AI364" s="57"/>
      <c r="AJ364" s="45"/>
      <c r="AK364" s="45"/>
      <c r="AL364" s="45"/>
    </row>
    <row r="365" spans="1:38" outlineLevel="1" collapsed="1" x14ac:dyDescent="0.25">
      <c r="A365" s="45"/>
      <c r="B365" s="54"/>
      <c r="C365" s="47">
        <f>INT($C$29)+1</f>
        <v>2</v>
      </c>
      <c r="D365" s="73"/>
      <c r="E365" s="70"/>
      <c r="F365" s="264" t="s">
        <v>1127</v>
      </c>
      <c r="G365" s="73"/>
      <c r="H365" s="254" t="s">
        <v>1128</v>
      </c>
      <c r="I365" s="136"/>
      <c r="J365" s="136" t="s">
        <v>1129</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hidden="1" outlineLevel="3" x14ac:dyDescent="0.25">
      <c r="A366" s="45"/>
      <c r="B366" s="54"/>
      <c r="C366" s="47">
        <f t="shared" ref="C366:C429" si="70">INT($C$29)+2</f>
        <v>3</v>
      </c>
      <c r="D366" s="73"/>
      <c r="E366" s="70"/>
      <c r="F366" s="70" t="s">
        <v>1130</v>
      </c>
      <c r="G366" s="73"/>
      <c r="H366" s="76" t="s">
        <v>676</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hidden="1" outlineLevel="3" x14ac:dyDescent="0.25">
      <c r="A367" s="45"/>
      <c r="B367" s="54"/>
      <c r="C367" s="47">
        <f t="shared" si="70"/>
        <v>3</v>
      </c>
      <c r="D367" s="73"/>
      <c r="E367" s="70"/>
      <c r="F367" s="70" t="s">
        <v>1131</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0"/>
        <v>3</v>
      </c>
      <c r="D368" s="73"/>
      <c r="E368" s="70"/>
      <c r="F368" s="70" t="s">
        <v>1132</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0"/>
        <v>3</v>
      </c>
      <c r="D369" s="73"/>
      <c r="E369" s="70"/>
      <c r="F369" s="70" t="s">
        <v>1133</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0"/>
        <v>3</v>
      </c>
      <c r="D370" s="73"/>
      <c r="E370" s="70"/>
      <c r="F370" s="70" t="s">
        <v>1134</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0"/>
        <v>3</v>
      </c>
      <c r="D371" s="73"/>
      <c r="E371" s="70"/>
      <c r="F371" s="70" t="s">
        <v>1135</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0"/>
        <v>3</v>
      </c>
      <c r="D372" s="73"/>
      <c r="E372" s="70"/>
      <c r="F372" s="70" t="s">
        <v>1136</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0"/>
        <v>3</v>
      </c>
      <c r="D373" s="73"/>
      <c r="E373" s="70"/>
      <c r="F373" s="70" t="s">
        <v>1137</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0"/>
        <v>3</v>
      </c>
      <c r="D374" s="73"/>
      <c r="E374" s="70"/>
      <c r="F374" s="70" t="s">
        <v>1138</v>
      </c>
      <c r="G374" s="73"/>
      <c r="H374" s="76" t="s">
        <v>676</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0"/>
        <v>3</v>
      </c>
      <c r="D375" s="73"/>
      <c r="E375" s="70"/>
      <c r="F375" s="70" t="s">
        <v>1139</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0"/>
        <v>3</v>
      </c>
      <c r="D376" s="73"/>
      <c r="E376" s="70"/>
      <c r="F376" s="70" t="s">
        <v>1140</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0"/>
        <v>3</v>
      </c>
      <c r="D377" s="73"/>
      <c r="E377" s="70"/>
      <c r="F377" s="70" t="s">
        <v>1141</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0"/>
        <v>3</v>
      </c>
      <c r="D378" s="73"/>
      <c r="E378" s="70"/>
      <c r="F378" s="70" t="s">
        <v>1142</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0"/>
        <v>3</v>
      </c>
      <c r="D379" s="73"/>
      <c r="E379" s="70"/>
      <c r="F379" s="70" t="s">
        <v>1143</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0"/>
        <v>3</v>
      </c>
      <c r="D380" s="73"/>
      <c r="E380" s="70"/>
      <c r="F380" s="70" t="s">
        <v>1144</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0"/>
        <v>3</v>
      </c>
      <c r="D381" s="73"/>
      <c r="E381" s="70"/>
      <c r="F381" s="70" t="s">
        <v>1145</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 t="shared" si="70"/>
        <v>3</v>
      </c>
      <c r="D382" s="73"/>
      <c r="E382" s="70"/>
      <c r="F382" s="70" t="s">
        <v>1146</v>
      </c>
      <c r="G382" s="73"/>
      <c r="H382" s="76" t="s">
        <v>2360</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hidden="1" outlineLevel="2" x14ac:dyDescent="0.25">
      <c r="A383" s="45"/>
      <c r="B383" s="54"/>
      <c r="C383" s="47">
        <f t="shared" si="70"/>
        <v>3</v>
      </c>
      <c r="D383" s="73"/>
      <c r="E383" s="70"/>
      <c r="F383" s="70" t="s">
        <v>1147</v>
      </c>
      <c r="G383" s="73"/>
      <c r="H383" s="76" t="s">
        <v>2705</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2367</v>
      </c>
      <c r="AE383" s="76"/>
      <c r="AF383" s="97">
        <v>1</v>
      </c>
      <c r="AG383" s="97">
        <v>1</v>
      </c>
      <c r="AH383" s="73"/>
      <c r="AI383" s="57"/>
      <c r="AJ383" s="45"/>
      <c r="AK383" s="45"/>
      <c r="AL383" s="45"/>
    </row>
    <row r="384" spans="1:38" hidden="1" outlineLevel="2" x14ac:dyDescent="0.25">
      <c r="A384" s="45"/>
      <c r="B384" s="54"/>
      <c r="C384" s="47">
        <f t="shared" si="70"/>
        <v>3</v>
      </c>
      <c r="D384" s="73"/>
      <c r="E384" s="70"/>
      <c r="F384" s="70" t="s">
        <v>1148</v>
      </c>
      <c r="G384" s="73"/>
      <c r="H384" s="76" t="s">
        <v>2361</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hidden="1" outlineLevel="2" x14ac:dyDescent="0.25">
      <c r="A385" s="45"/>
      <c r="B385" s="54"/>
      <c r="C385" s="47">
        <f t="shared" si="70"/>
        <v>3</v>
      </c>
      <c r="D385" s="73"/>
      <c r="E385" s="70"/>
      <c r="F385" s="70" t="s">
        <v>1149</v>
      </c>
      <c r="G385" s="73"/>
      <c r="H385" s="76" t="s">
        <v>2362</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0"/>
        <v>3</v>
      </c>
      <c r="D386" s="73"/>
      <c r="E386" s="70"/>
      <c r="F386" s="70" t="s">
        <v>1150</v>
      </c>
      <c r="G386" s="73"/>
      <c r="H386" s="76" t="s">
        <v>2363</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25">
      <c r="A387" s="45"/>
      <c r="B387" s="54"/>
      <c r="C387" s="47">
        <f t="shared" si="70"/>
        <v>3</v>
      </c>
      <c r="D387" s="73"/>
      <c r="E387" s="70"/>
      <c r="F387" s="70" t="s">
        <v>1151</v>
      </c>
      <c r="G387" s="73"/>
      <c r="H387" s="76" t="s">
        <v>2364</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25">
      <c r="A388" s="45"/>
      <c r="B388" s="54"/>
      <c r="C388" s="47">
        <f t="shared" si="70"/>
        <v>3</v>
      </c>
      <c r="D388" s="73"/>
      <c r="E388" s="70"/>
      <c r="F388" s="70" t="s">
        <v>1152</v>
      </c>
      <c r="G388" s="73"/>
      <c r="H388" s="76" t="s">
        <v>2365</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1153</v>
      </c>
      <c r="G389" s="73"/>
      <c r="H389" s="76" t="s">
        <v>2366</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1154</v>
      </c>
      <c r="G390" s="73"/>
      <c r="H390" s="76" t="s">
        <v>676</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1155</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1156</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1157</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1158</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1159</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1160</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1161</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1162</v>
      </c>
      <c r="G398" s="73"/>
      <c r="H398" s="76" t="s">
        <v>676</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1163</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1164</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1165</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1166</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1167</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1168</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1169</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1170</v>
      </c>
      <c r="G406" s="73"/>
      <c r="H406" s="76" t="s">
        <v>676</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1171</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1172</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1173</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1174</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1175</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1176</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1177</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1178</v>
      </c>
      <c r="G414" s="73"/>
      <c r="H414" s="76" t="s">
        <v>676</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1179</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1180</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1181</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1182</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1183</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1184</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1185</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1186</v>
      </c>
      <c r="G422" s="73"/>
      <c r="H422" s="76" t="s">
        <v>676</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1187</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1188</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1189</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1190</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1191</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1192</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1193</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2" x14ac:dyDescent="0.25">
      <c r="A430" s="45"/>
      <c r="B430" s="54"/>
      <c r="C430" s="47">
        <f t="shared" ref="C430:C493" si="74">INT($C$29)+2</f>
        <v>3</v>
      </c>
      <c r="D430" s="73"/>
      <c r="E430" s="70"/>
      <c r="F430" s="70" t="s">
        <v>1194</v>
      </c>
      <c r="G430" s="73"/>
      <c r="H430" s="76" t="s">
        <v>2267</v>
      </c>
      <c r="I430" s="96"/>
      <c r="J430" s="96"/>
      <c r="K430" s="76"/>
      <c r="L430" s="76"/>
      <c r="M430" s="76"/>
      <c r="N430" s="76"/>
      <c r="O430" s="76"/>
      <c r="P430" s="76"/>
      <c r="Q430" s="76"/>
      <c r="R430" s="76"/>
      <c r="S430" s="76"/>
      <c r="T430" s="76"/>
      <c r="U430" s="97">
        <f t="shared" ref="U430" si="75">-1+0.4</f>
        <v>-0.6</v>
      </c>
      <c r="V430" s="263">
        <f t="shared" ref="V430" si="76">U430</f>
        <v>-0.6</v>
      </c>
      <c r="W430" s="263">
        <f t="shared" ref="W430" si="77">V430</f>
        <v>-0.6</v>
      </c>
      <c r="X430" s="263">
        <f t="shared" ref="X430" si="78">Y430</f>
        <v>-1</v>
      </c>
      <c r="Y430" s="97">
        <v>-1</v>
      </c>
      <c r="Z430" s="263">
        <f t="shared" ref="Z430:AB430" si="79">Y430</f>
        <v>-1</v>
      </c>
      <c r="AA430" s="263">
        <f t="shared" si="79"/>
        <v>-1</v>
      </c>
      <c r="AB430" s="263">
        <f t="shared" si="79"/>
        <v>-1</v>
      </c>
      <c r="AC430" s="76"/>
      <c r="AD430" s="97" t="s">
        <v>2701</v>
      </c>
      <c r="AE430" s="76"/>
      <c r="AF430" s="97">
        <v>1</v>
      </c>
      <c r="AG430" s="97">
        <v>1</v>
      </c>
      <c r="AH430" s="73"/>
      <c r="AI430" s="57"/>
      <c r="AJ430" s="45"/>
      <c r="AK430" s="45"/>
      <c r="AL430" s="45"/>
    </row>
    <row r="431" spans="1:38" hidden="1" outlineLevel="2" x14ac:dyDescent="0.25">
      <c r="A431" s="45"/>
      <c r="B431" s="54"/>
      <c r="C431" s="47">
        <f t="shared" si="74"/>
        <v>3</v>
      </c>
      <c r="D431" s="73"/>
      <c r="E431" s="70"/>
      <c r="F431" s="70" t="s">
        <v>1195</v>
      </c>
      <c r="G431" s="73"/>
      <c r="H431" s="76" t="s">
        <v>2711</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hidden="1" outlineLevel="2" x14ac:dyDescent="0.25">
      <c r="A432" s="45"/>
      <c r="B432" s="54"/>
      <c r="C432" s="47">
        <f t="shared" si="74"/>
        <v>3</v>
      </c>
      <c r="D432" s="73"/>
      <c r="E432" s="70"/>
      <c r="F432" s="70" t="s">
        <v>1196</v>
      </c>
      <c r="G432" s="73"/>
      <c r="H432" s="76" t="s">
        <v>2712</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3" x14ac:dyDescent="0.25">
      <c r="A433" s="45"/>
      <c r="B433" s="54"/>
      <c r="C433" s="47">
        <f t="shared" si="74"/>
        <v>3</v>
      </c>
      <c r="D433" s="73"/>
      <c r="E433" s="70"/>
      <c r="F433" s="70" t="s">
        <v>1197</v>
      </c>
      <c r="G433" s="73"/>
      <c r="H433" s="76" t="s">
        <v>2713</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4"/>
        <v>3</v>
      </c>
      <c r="D434" s="73"/>
      <c r="E434" s="70"/>
      <c r="F434" s="70" t="s">
        <v>1198</v>
      </c>
      <c r="G434" s="73"/>
      <c r="H434" s="76" t="s">
        <v>2714</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4"/>
        <v>3</v>
      </c>
      <c r="D435" s="73"/>
      <c r="E435" s="70"/>
      <c r="F435" s="70" t="s">
        <v>1199</v>
      </c>
      <c r="G435" s="73"/>
      <c r="H435" s="76" t="s">
        <v>2715</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4"/>
        <v>3</v>
      </c>
      <c r="D436" s="73"/>
      <c r="E436" s="70"/>
      <c r="F436" s="70" t="s">
        <v>1200</v>
      </c>
      <c r="G436" s="73"/>
      <c r="H436" s="76" t="s">
        <v>2716</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collapsed="1" x14ac:dyDescent="0.25">
      <c r="A437" s="45"/>
      <c r="B437" s="54"/>
      <c r="C437" s="47">
        <f t="shared" si="74"/>
        <v>3</v>
      </c>
      <c r="D437" s="73"/>
      <c r="E437" s="70"/>
      <c r="F437" s="70" t="s">
        <v>1201</v>
      </c>
      <c r="G437" s="73"/>
      <c r="H437" s="76" t="s">
        <v>2717</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4"/>
        <v>3</v>
      </c>
      <c r="D438" s="73"/>
      <c r="E438" s="70"/>
      <c r="F438" s="70" t="s">
        <v>1202</v>
      </c>
      <c r="G438" s="73"/>
      <c r="H438" s="76" t="s">
        <v>676</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1203</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1204</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1205</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1206</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1207</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1208</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1209</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1210</v>
      </c>
      <c r="G446" s="73"/>
      <c r="H446" s="76" t="s">
        <v>676</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1211</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1212</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1213</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1214</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1215</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1216</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1217</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1218</v>
      </c>
      <c r="G454" s="73"/>
      <c r="H454" s="76" t="s">
        <v>676</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1219</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1220</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1221</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1222</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1223</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1224</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1225</v>
      </c>
      <c r="G461" s="73"/>
      <c r="H461" s="76"/>
      <c r="I461" s="96"/>
      <c r="J461" s="96"/>
      <c r="K461" s="76"/>
      <c r="L461" s="76"/>
      <c r="M461" s="76"/>
      <c r="N461" s="76"/>
      <c r="O461" s="76"/>
      <c r="P461" s="76"/>
      <c r="Q461" s="76"/>
      <c r="R461" s="76"/>
      <c r="S461" s="76"/>
      <c r="T461" s="96" t="s">
        <v>1226</v>
      </c>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2" x14ac:dyDescent="0.25">
      <c r="A462" s="45"/>
      <c r="B462" s="54"/>
      <c r="C462" s="47">
        <f t="shared" si="74"/>
        <v>3</v>
      </c>
      <c r="D462" s="73"/>
      <c r="E462" s="70"/>
      <c r="F462" s="70" t="s">
        <v>1227</v>
      </c>
      <c r="G462" s="73"/>
      <c r="H462" s="76" t="s">
        <v>1228</v>
      </c>
      <c r="I462" s="96" t="s">
        <v>573</v>
      </c>
      <c r="J462" s="96" t="s">
        <v>1229</v>
      </c>
      <c r="K462" s="76"/>
      <c r="L462" s="76"/>
      <c r="M462" s="76"/>
      <c r="N462" s="76"/>
      <c r="O462" s="76"/>
      <c r="P462" s="76"/>
      <c r="Q462" s="76"/>
      <c r="R462" s="76"/>
      <c r="S462" s="76"/>
      <c r="T462" s="76">
        <v>-0.1</v>
      </c>
      <c r="U462" s="97">
        <v>-0.2</v>
      </c>
      <c r="V462" s="97">
        <v>-0.2</v>
      </c>
      <c r="W462" s="97">
        <v>-0.2</v>
      </c>
      <c r="X462" s="263">
        <f t="shared" ref="X462:AB474" si="80">W462</f>
        <v>-0.2</v>
      </c>
      <c r="Y462" s="263">
        <f t="shared" si="80"/>
        <v>-0.2</v>
      </c>
      <c r="Z462" s="263">
        <f t="shared" si="80"/>
        <v>-0.2</v>
      </c>
      <c r="AA462" s="263">
        <f t="shared" si="80"/>
        <v>-0.2</v>
      </c>
      <c r="AB462" s="263">
        <f t="shared" si="80"/>
        <v>-0.2</v>
      </c>
      <c r="AC462" s="76"/>
      <c r="AD462" s="97" t="s">
        <v>1230</v>
      </c>
      <c r="AE462" s="76"/>
      <c r="AF462" s="97">
        <v>1</v>
      </c>
      <c r="AG462" s="97">
        <v>1</v>
      </c>
      <c r="AH462" s="73"/>
      <c r="AI462" s="57"/>
      <c r="AJ462" s="45"/>
      <c r="AK462" s="45"/>
      <c r="AL462" s="45"/>
    </row>
    <row r="463" spans="1:38" hidden="1" outlineLevel="2" x14ac:dyDescent="0.25">
      <c r="A463" s="45"/>
      <c r="B463" s="54"/>
      <c r="C463" s="47">
        <f t="shared" si="74"/>
        <v>3</v>
      </c>
      <c r="D463" s="73"/>
      <c r="E463" s="70"/>
      <c r="F463" s="70" t="s">
        <v>1231</v>
      </c>
      <c r="G463" s="73"/>
      <c r="H463" s="76" t="s">
        <v>2718</v>
      </c>
      <c r="I463" s="96" t="s">
        <v>573</v>
      </c>
      <c r="J463" s="96" t="s">
        <v>1229</v>
      </c>
      <c r="K463" s="76"/>
      <c r="L463" s="76"/>
      <c r="M463" s="76"/>
      <c r="N463" s="76"/>
      <c r="O463" s="76"/>
      <c r="P463" s="76"/>
      <c r="Q463" s="76"/>
      <c r="R463" s="76"/>
      <c r="S463" s="76"/>
      <c r="T463" s="76">
        <v>0</v>
      </c>
      <c r="U463" s="97">
        <v>-0.1</v>
      </c>
      <c r="V463" s="97">
        <v>-0.1</v>
      </c>
      <c r="W463" s="97">
        <v>-0.1</v>
      </c>
      <c r="X463" s="263">
        <f t="shared" si="80"/>
        <v>-0.1</v>
      </c>
      <c r="Y463" s="263">
        <f t="shared" si="80"/>
        <v>-0.1</v>
      </c>
      <c r="Z463" s="263">
        <f t="shared" si="80"/>
        <v>-0.1</v>
      </c>
      <c r="AA463" s="263">
        <f t="shared" si="80"/>
        <v>-0.1</v>
      </c>
      <c r="AB463" s="263">
        <f t="shared" si="80"/>
        <v>-0.1</v>
      </c>
      <c r="AC463" s="76"/>
      <c r="AD463" s="97" t="s">
        <v>2706</v>
      </c>
      <c r="AE463" s="76"/>
      <c r="AF463" s="97">
        <v>1</v>
      </c>
      <c r="AG463" s="97">
        <v>1</v>
      </c>
      <c r="AH463" s="73"/>
      <c r="AI463" s="57"/>
      <c r="AJ463" s="45"/>
      <c r="AK463" s="45"/>
      <c r="AL463" s="45"/>
    </row>
    <row r="464" spans="1:38" hidden="1" outlineLevel="2" x14ac:dyDescent="0.25">
      <c r="A464" s="45"/>
      <c r="B464" s="54"/>
      <c r="C464" s="47">
        <f t="shared" si="74"/>
        <v>3</v>
      </c>
      <c r="D464" s="73"/>
      <c r="E464" s="70"/>
      <c r="F464" s="70" t="s">
        <v>1232</v>
      </c>
      <c r="G464" s="73"/>
      <c r="H464" s="76" t="s">
        <v>2719</v>
      </c>
      <c r="I464" s="96" t="s">
        <v>573</v>
      </c>
      <c r="J464" s="96" t="s">
        <v>1229</v>
      </c>
      <c r="K464" s="76"/>
      <c r="L464" s="76"/>
      <c r="M464" s="76"/>
      <c r="N464" s="76"/>
      <c r="O464" s="76"/>
      <c r="P464" s="76"/>
      <c r="Q464" s="76"/>
      <c r="R464" s="76"/>
      <c r="S464" s="76"/>
      <c r="T464" s="76">
        <v>-1.4E-2</v>
      </c>
      <c r="U464" s="97">
        <v>0</v>
      </c>
      <c r="V464" s="97">
        <v>0</v>
      </c>
      <c r="W464" s="97">
        <v>0</v>
      </c>
      <c r="X464" s="263">
        <f t="shared" si="80"/>
        <v>0</v>
      </c>
      <c r="Y464" s="263">
        <f t="shared" si="80"/>
        <v>0</v>
      </c>
      <c r="Z464" s="263">
        <f t="shared" si="80"/>
        <v>0</v>
      </c>
      <c r="AA464" s="263">
        <f t="shared" si="80"/>
        <v>0</v>
      </c>
      <c r="AB464" s="263">
        <f t="shared" si="80"/>
        <v>0</v>
      </c>
      <c r="AC464" s="76"/>
      <c r="AD464" s="97"/>
      <c r="AE464" s="76"/>
      <c r="AF464" s="97">
        <v>1</v>
      </c>
      <c r="AG464" s="97">
        <v>1</v>
      </c>
      <c r="AH464" s="73"/>
      <c r="AI464" s="57"/>
      <c r="AJ464" s="45"/>
      <c r="AK464" s="45"/>
      <c r="AL464" s="45"/>
    </row>
    <row r="465" spans="1:38" hidden="1" outlineLevel="2" x14ac:dyDescent="0.25">
      <c r="A465" s="45"/>
      <c r="B465" s="54"/>
      <c r="C465" s="47">
        <f t="shared" si="74"/>
        <v>3</v>
      </c>
      <c r="D465" s="73"/>
      <c r="E465" s="70"/>
      <c r="F465" s="70" t="s">
        <v>1233</v>
      </c>
      <c r="G465" s="73"/>
      <c r="H465" s="76" t="s">
        <v>2720</v>
      </c>
      <c r="I465" s="96" t="s">
        <v>573</v>
      </c>
      <c r="J465" s="96" t="s">
        <v>1229</v>
      </c>
      <c r="K465" s="76"/>
      <c r="L465" s="76"/>
      <c r="M465" s="76"/>
      <c r="N465" s="76"/>
      <c r="O465" s="76"/>
      <c r="P465" s="76"/>
      <c r="Q465" s="76"/>
      <c r="R465" s="76"/>
      <c r="S465" s="76"/>
      <c r="T465" s="76">
        <v>-0.104</v>
      </c>
      <c r="U465" s="97">
        <v>0</v>
      </c>
      <c r="V465" s="97">
        <v>0</v>
      </c>
      <c r="W465" s="97">
        <v>0</v>
      </c>
      <c r="X465" s="263">
        <f t="shared" si="80"/>
        <v>0</v>
      </c>
      <c r="Y465" s="263">
        <f t="shared" si="80"/>
        <v>0</v>
      </c>
      <c r="Z465" s="263">
        <f t="shared" si="80"/>
        <v>0</v>
      </c>
      <c r="AA465" s="263">
        <f t="shared" si="80"/>
        <v>0</v>
      </c>
      <c r="AB465" s="263">
        <f t="shared" si="80"/>
        <v>0</v>
      </c>
      <c r="AC465" s="76"/>
      <c r="AD465" s="97"/>
      <c r="AE465" s="76"/>
      <c r="AF465" s="97">
        <v>1</v>
      </c>
      <c r="AG465" s="97">
        <v>1</v>
      </c>
      <c r="AH465" s="73"/>
      <c r="AI465" s="57"/>
      <c r="AJ465" s="45"/>
      <c r="AK465" s="45"/>
      <c r="AL465" s="45"/>
    </row>
    <row r="466" spans="1:38" hidden="1" outlineLevel="2" x14ac:dyDescent="0.25">
      <c r="A466" s="45"/>
      <c r="B466" s="54"/>
      <c r="C466" s="47">
        <f t="shared" si="74"/>
        <v>3</v>
      </c>
      <c r="D466" s="73"/>
      <c r="E466" s="70"/>
      <c r="F466" s="70" t="s">
        <v>1234</v>
      </c>
      <c r="G466" s="73"/>
      <c r="H466" s="76" t="s">
        <v>2721</v>
      </c>
      <c r="I466" s="96" t="s">
        <v>573</v>
      </c>
      <c r="J466" s="96" t="s">
        <v>1229</v>
      </c>
      <c r="K466" s="76"/>
      <c r="L466" s="76"/>
      <c r="M466" s="76"/>
      <c r="N466" s="76"/>
      <c r="O466" s="76"/>
      <c r="P466" s="76"/>
      <c r="Q466" s="76"/>
      <c r="R466" s="76"/>
      <c r="S466" s="76"/>
      <c r="T466" s="76">
        <v>-0.32100000000000001</v>
      </c>
      <c r="U466" s="97">
        <v>0</v>
      </c>
      <c r="V466" s="97">
        <v>0</v>
      </c>
      <c r="W466" s="97">
        <v>0</v>
      </c>
      <c r="X466" s="263">
        <f t="shared" si="80"/>
        <v>0</v>
      </c>
      <c r="Y466" s="263">
        <f t="shared" si="80"/>
        <v>0</v>
      </c>
      <c r="Z466" s="263">
        <f t="shared" si="80"/>
        <v>0</v>
      </c>
      <c r="AA466" s="263">
        <f t="shared" si="80"/>
        <v>0</v>
      </c>
      <c r="AB466" s="263">
        <f t="shared" si="80"/>
        <v>0</v>
      </c>
      <c r="AC466" s="76"/>
      <c r="AD466" s="97"/>
      <c r="AE466" s="76"/>
      <c r="AF466" s="97">
        <v>1</v>
      </c>
      <c r="AG466" s="97">
        <v>1</v>
      </c>
      <c r="AH466" s="73"/>
      <c r="AI466" s="57"/>
      <c r="AJ466" s="45"/>
      <c r="AK466" s="45"/>
      <c r="AL466" s="45"/>
    </row>
    <row r="467" spans="1:38" hidden="1" outlineLevel="3" x14ac:dyDescent="0.25">
      <c r="A467" s="45"/>
      <c r="B467" s="54"/>
      <c r="C467" s="47">
        <f t="shared" si="74"/>
        <v>3</v>
      </c>
      <c r="D467" s="73"/>
      <c r="E467" s="70"/>
      <c r="F467" s="70" t="s">
        <v>1235</v>
      </c>
      <c r="G467" s="73"/>
      <c r="H467" s="76" t="s">
        <v>2722</v>
      </c>
      <c r="I467" s="96" t="s">
        <v>573</v>
      </c>
      <c r="J467" s="96" t="s">
        <v>1229</v>
      </c>
      <c r="K467" s="76"/>
      <c r="L467" s="76"/>
      <c r="M467" s="76"/>
      <c r="N467" s="76"/>
      <c r="O467" s="76"/>
      <c r="P467" s="76"/>
      <c r="Q467" s="76"/>
      <c r="R467" s="76"/>
      <c r="S467" s="76"/>
      <c r="T467" s="76">
        <v>-0.32100000000000001</v>
      </c>
      <c r="U467" s="271">
        <f>U466</f>
        <v>0</v>
      </c>
      <c r="V467" s="271">
        <f>V466</f>
        <v>0</v>
      </c>
      <c r="W467" s="271">
        <f>W466</f>
        <v>0</v>
      </c>
      <c r="X467" s="271">
        <f t="shared" ref="X467:AB469" si="81">X466</f>
        <v>0</v>
      </c>
      <c r="Y467" s="271">
        <f t="shared" si="81"/>
        <v>0</v>
      </c>
      <c r="Z467" s="271">
        <f t="shared" si="81"/>
        <v>0</v>
      </c>
      <c r="AA467" s="271">
        <f t="shared" si="81"/>
        <v>0</v>
      </c>
      <c r="AB467" s="271">
        <f t="shared" si="81"/>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1236</v>
      </c>
      <c r="G468" s="73"/>
      <c r="H468" s="76" t="s">
        <v>2723</v>
      </c>
      <c r="I468" s="96" t="s">
        <v>573</v>
      </c>
      <c r="J468" s="96" t="s">
        <v>1229</v>
      </c>
      <c r="K468" s="76"/>
      <c r="L468" s="76"/>
      <c r="M468" s="76"/>
      <c r="N468" s="76"/>
      <c r="O468" s="76"/>
      <c r="P468" s="76"/>
      <c r="Q468" s="76"/>
      <c r="R468" s="76"/>
      <c r="S468" s="76"/>
      <c r="T468" s="76">
        <v>-0.32100000000000001</v>
      </c>
      <c r="U468" s="271">
        <f t="shared" ref="U468:W469" si="82">U467</f>
        <v>0</v>
      </c>
      <c r="V468" s="271">
        <f t="shared" si="82"/>
        <v>0</v>
      </c>
      <c r="W468" s="271">
        <f t="shared" si="82"/>
        <v>0</v>
      </c>
      <c r="X468" s="271">
        <f t="shared" si="81"/>
        <v>0</v>
      </c>
      <c r="Y468" s="271">
        <f t="shared" si="81"/>
        <v>0</v>
      </c>
      <c r="Z468" s="271">
        <f t="shared" si="81"/>
        <v>0</v>
      </c>
      <c r="AA468" s="271">
        <f t="shared" si="81"/>
        <v>0</v>
      </c>
      <c r="AB468" s="271">
        <f t="shared" si="81"/>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1237</v>
      </c>
      <c r="G469" s="73"/>
      <c r="H469" s="76" t="s">
        <v>2724</v>
      </c>
      <c r="I469" s="96" t="s">
        <v>573</v>
      </c>
      <c r="J469" s="96" t="s">
        <v>1229</v>
      </c>
      <c r="K469" s="76"/>
      <c r="L469" s="76"/>
      <c r="M469" s="76"/>
      <c r="N469" s="76"/>
      <c r="O469" s="76"/>
      <c r="P469" s="76"/>
      <c r="Q469" s="76"/>
      <c r="R469" s="76"/>
      <c r="S469" s="76"/>
      <c r="T469" s="76">
        <v>-0.32100000000000001</v>
      </c>
      <c r="U469" s="271">
        <f t="shared" si="82"/>
        <v>0</v>
      </c>
      <c r="V469" s="271">
        <f t="shared" si="82"/>
        <v>0</v>
      </c>
      <c r="W469" s="271">
        <f t="shared" si="82"/>
        <v>0</v>
      </c>
      <c r="X469" s="271">
        <f t="shared" si="81"/>
        <v>0</v>
      </c>
      <c r="Y469" s="271">
        <f t="shared" si="81"/>
        <v>0</v>
      </c>
      <c r="Z469" s="271">
        <f t="shared" si="81"/>
        <v>0</v>
      </c>
      <c r="AA469" s="271">
        <f t="shared" si="81"/>
        <v>0</v>
      </c>
      <c r="AB469" s="271">
        <f t="shared" si="81"/>
        <v>0</v>
      </c>
      <c r="AC469" s="76"/>
      <c r="AD469" s="97"/>
      <c r="AE469" s="76"/>
      <c r="AF469" s="97">
        <v>1</v>
      </c>
      <c r="AG469" s="97">
        <v>1</v>
      </c>
      <c r="AH469" s="73"/>
      <c r="AI469" s="57"/>
      <c r="AJ469" s="45"/>
      <c r="AK469" s="45"/>
      <c r="AL469" s="45"/>
    </row>
    <row r="470" spans="1:38" hidden="1" outlineLevel="2" x14ac:dyDescent="0.25">
      <c r="A470" s="45"/>
      <c r="B470" s="54"/>
      <c r="C470" s="47">
        <f t="shared" si="74"/>
        <v>3</v>
      </c>
      <c r="D470" s="73"/>
      <c r="E470" s="70"/>
      <c r="F470" s="70" t="s">
        <v>1238</v>
      </c>
      <c r="G470" s="73"/>
      <c r="H470" s="76" t="s">
        <v>1239</v>
      </c>
      <c r="I470" s="96" t="s">
        <v>573</v>
      </c>
      <c r="J470" s="96" t="s">
        <v>1229</v>
      </c>
      <c r="K470" s="76"/>
      <c r="L470" s="76"/>
      <c r="M470" s="76"/>
      <c r="N470" s="76"/>
      <c r="O470" s="76"/>
      <c r="P470" s="76"/>
      <c r="Q470" s="76"/>
      <c r="R470" s="76"/>
      <c r="S470" s="76"/>
      <c r="T470" s="76">
        <v>0</v>
      </c>
      <c r="U470" s="97">
        <v>0</v>
      </c>
      <c r="V470" s="97">
        <v>0</v>
      </c>
      <c r="W470" s="97">
        <v>0</v>
      </c>
      <c r="X470" s="263">
        <f t="shared" si="80"/>
        <v>0</v>
      </c>
      <c r="Y470" s="263">
        <f t="shared" si="80"/>
        <v>0</v>
      </c>
      <c r="Z470" s="263">
        <f t="shared" si="80"/>
        <v>0</v>
      </c>
      <c r="AA470" s="263">
        <f t="shared" si="80"/>
        <v>0</v>
      </c>
      <c r="AB470" s="263">
        <f t="shared" si="80"/>
        <v>0</v>
      </c>
      <c r="AC470" s="76"/>
      <c r="AD470" s="97"/>
      <c r="AE470" s="76"/>
      <c r="AF470" s="97">
        <v>1</v>
      </c>
      <c r="AG470" s="97">
        <v>1</v>
      </c>
      <c r="AH470" s="73"/>
      <c r="AI470" s="57"/>
      <c r="AJ470" s="45"/>
      <c r="AK470" s="45"/>
      <c r="AL470" s="45"/>
    </row>
    <row r="471" spans="1:38" hidden="1" outlineLevel="2" x14ac:dyDescent="0.25">
      <c r="A471" s="45"/>
      <c r="B471" s="54"/>
      <c r="C471" s="47">
        <f t="shared" si="74"/>
        <v>3</v>
      </c>
      <c r="D471" s="73"/>
      <c r="E471" s="70"/>
      <c r="F471" s="70" t="s">
        <v>1240</v>
      </c>
      <c r="G471" s="73"/>
      <c r="H471" s="76" t="s">
        <v>2725</v>
      </c>
      <c r="I471" s="96" t="s">
        <v>573</v>
      </c>
      <c r="J471" s="96" t="s">
        <v>1229</v>
      </c>
      <c r="K471" s="76"/>
      <c r="L471" s="76"/>
      <c r="M471" s="76"/>
      <c r="N471" s="76"/>
      <c r="O471" s="76"/>
      <c r="P471" s="76"/>
      <c r="Q471" s="76"/>
      <c r="R471" s="76"/>
      <c r="S471" s="76"/>
      <c r="T471" s="76">
        <v>0</v>
      </c>
      <c r="U471" s="97">
        <v>0</v>
      </c>
      <c r="V471" s="97">
        <v>0</v>
      </c>
      <c r="W471" s="97">
        <v>0</v>
      </c>
      <c r="X471" s="263">
        <f t="shared" si="80"/>
        <v>0</v>
      </c>
      <c r="Y471" s="263">
        <f t="shared" si="80"/>
        <v>0</v>
      </c>
      <c r="Z471" s="263">
        <f t="shared" si="80"/>
        <v>0</v>
      </c>
      <c r="AA471" s="263">
        <f t="shared" si="80"/>
        <v>0</v>
      </c>
      <c r="AB471" s="263">
        <f t="shared" si="80"/>
        <v>0</v>
      </c>
      <c r="AC471" s="76"/>
      <c r="AD471" s="97"/>
      <c r="AE471" s="76"/>
      <c r="AF471" s="97">
        <v>1</v>
      </c>
      <c r="AG471" s="97">
        <v>1</v>
      </c>
      <c r="AH471" s="73"/>
      <c r="AI471" s="57"/>
      <c r="AJ471" s="45"/>
      <c r="AK471" s="45"/>
      <c r="AL471" s="45"/>
    </row>
    <row r="472" spans="1:38" hidden="1" outlineLevel="2" x14ac:dyDescent="0.25">
      <c r="A472" s="45"/>
      <c r="B472" s="54"/>
      <c r="C472" s="47">
        <f t="shared" si="74"/>
        <v>3</v>
      </c>
      <c r="D472" s="73"/>
      <c r="E472" s="70"/>
      <c r="F472" s="70" t="s">
        <v>1241</v>
      </c>
      <c r="G472" s="73"/>
      <c r="H472" s="76" t="s">
        <v>2726</v>
      </c>
      <c r="I472" s="96" t="s">
        <v>573</v>
      </c>
      <c r="J472" s="96" t="s">
        <v>1229</v>
      </c>
      <c r="K472" s="76"/>
      <c r="L472" s="76"/>
      <c r="M472" s="76"/>
      <c r="N472" s="76"/>
      <c r="O472" s="76"/>
      <c r="P472" s="76"/>
      <c r="Q472" s="76"/>
      <c r="R472" s="76"/>
      <c r="S472" s="76"/>
      <c r="T472" s="76">
        <v>-1.7000000000000001E-2</v>
      </c>
      <c r="U472" s="97">
        <v>0</v>
      </c>
      <c r="V472" s="97">
        <v>0</v>
      </c>
      <c r="W472" s="97">
        <v>0</v>
      </c>
      <c r="X472" s="263">
        <f t="shared" si="80"/>
        <v>0</v>
      </c>
      <c r="Y472" s="263">
        <f t="shared" si="80"/>
        <v>0</v>
      </c>
      <c r="Z472" s="263">
        <f t="shared" si="80"/>
        <v>0</v>
      </c>
      <c r="AA472" s="263">
        <f t="shared" si="80"/>
        <v>0</v>
      </c>
      <c r="AB472" s="263">
        <f t="shared" si="80"/>
        <v>0</v>
      </c>
      <c r="AC472" s="76"/>
      <c r="AD472" s="97"/>
      <c r="AE472" s="76"/>
      <c r="AF472" s="97">
        <v>1</v>
      </c>
      <c r="AG472" s="97">
        <v>1</v>
      </c>
      <c r="AH472" s="73"/>
      <c r="AI472" s="57"/>
      <c r="AJ472" s="45"/>
      <c r="AK472" s="45"/>
      <c r="AL472" s="45"/>
    </row>
    <row r="473" spans="1:38" hidden="1" outlineLevel="2" x14ac:dyDescent="0.25">
      <c r="A473" s="45"/>
      <c r="B473" s="54"/>
      <c r="C473" s="47">
        <f t="shared" si="74"/>
        <v>3</v>
      </c>
      <c r="D473" s="73"/>
      <c r="E473" s="70"/>
      <c r="F473" s="70" t="s">
        <v>1242</v>
      </c>
      <c r="G473" s="73"/>
      <c r="H473" s="76" t="s">
        <v>2727</v>
      </c>
      <c r="I473" s="96" t="s">
        <v>573</v>
      </c>
      <c r="J473" s="96" t="s">
        <v>1229</v>
      </c>
      <c r="K473" s="76"/>
      <c r="L473" s="76"/>
      <c r="M473" s="76"/>
      <c r="N473" s="76"/>
      <c r="O473" s="76"/>
      <c r="P473" s="76"/>
      <c r="Q473" s="76"/>
      <c r="R473" s="76"/>
      <c r="S473" s="76"/>
      <c r="T473" s="76">
        <v>-0.39700000000000002</v>
      </c>
      <c r="U473" s="97">
        <v>0</v>
      </c>
      <c r="V473" s="97">
        <v>0</v>
      </c>
      <c r="W473" s="97">
        <v>0</v>
      </c>
      <c r="X473" s="263">
        <f t="shared" si="80"/>
        <v>0</v>
      </c>
      <c r="Y473" s="263">
        <f t="shared" si="80"/>
        <v>0</v>
      </c>
      <c r="Z473" s="263">
        <f t="shared" si="80"/>
        <v>0</v>
      </c>
      <c r="AA473" s="263">
        <f t="shared" si="80"/>
        <v>0</v>
      </c>
      <c r="AB473" s="263">
        <f t="shared" si="80"/>
        <v>0</v>
      </c>
      <c r="AC473" s="76"/>
      <c r="AD473" s="97"/>
      <c r="AE473" s="76"/>
      <c r="AF473" s="97">
        <v>1</v>
      </c>
      <c r="AG473" s="97">
        <v>1</v>
      </c>
      <c r="AH473" s="73"/>
      <c r="AI473" s="57"/>
      <c r="AJ473" s="45"/>
      <c r="AK473" s="45"/>
      <c r="AL473" s="45"/>
    </row>
    <row r="474" spans="1:38" hidden="1" outlineLevel="2" x14ac:dyDescent="0.25">
      <c r="A474" s="45"/>
      <c r="B474" s="54"/>
      <c r="C474" s="47">
        <f t="shared" si="74"/>
        <v>3</v>
      </c>
      <c r="D474" s="73"/>
      <c r="E474" s="70"/>
      <c r="F474" s="70" t="s">
        <v>1243</v>
      </c>
      <c r="G474" s="73"/>
      <c r="H474" s="76" t="s">
        <v>2728</v>
      </c>
      <c r="I474" s="96" t="s">
        <v>573</v>
      </c>
      <c r="J474" s="96" t="s">
        <v>1229</v>
      </c>
      <c r="K474" s="76"/>
      <c r="L474" s="76"/>
      <c r="M474" s="76"/>
      <c r="N474" s="76"/>
      <c r="O474" s="76"/>
      <c r="P474" s="76"/>
      <c r="Q474" s="76"/>
      <c r="R474" s="76"/>
      <c r="S474" s="76"/>
      <c r="T474" s="76">
        <v>-0.74199999999999999</v>
      </c>
      <c r="U474" s="97">
        <v>0</v>
      </c>
      <c r="V474" s="97">
        <v>0</v>
      </c>
      <c r="W474" s="97">
        <v>0</v>
      </c>
      <c r="X474" s="263">
        <f t="shared" si="80"/>
        <v>0</v>
      </c>
      <c r="Y474" s="263">
        <f t="shared" si="80"/>
        <v>0</v>
      </c>
      <c r="Z474" s="263">
        <f t="shared" si="80"/>
        <v>0</v>
      </c>
      <c r="AA474" s="263">
        <f t="shared" si="80"/>
        <v>0</v>
      </c>
      <c r="AB474" s="263">
        <f t="shared" si="80"/>
        <v>0</v>
      </c>
      <c r="AC474" s="76"/>
      <c r="AD474" s="97"/>
      <c r="AE474" s="76"/>
      <c r="AF474" s="97">
        <v>1</v>
      </c>
      <c r="AG474" s="97">
        <v>1</v>
      </c>
      <c r="AH474" s="73"/>
      <c r="AI474" s="57"/>
      <c r="AJ474" s="45"/>
      <c r="AK474" s="45"/>
      <c r="AL474" s="45"/>
    </row>
    <row r="475" spans="1:38" hidden="1" outlineLevel="3" x14ac:dyDescent="0.25">
      <c r="A475" s="45"/>
      <c r="B475" s="54"/>
      <c r="C475" s="47">
        <f t="shared" si="74"/>
        <v>3</v>
      </c>
      <c r="D475" s="73"/>
      <c r="E475" s="70"/>
      <c r="F475" s="70" t="s">
        <v>1244</v>
      </c>
      <c r="G475" s="73"/>
      <c r="H475" s="76" t="s">
        <v>2729</v>
      </c>
      <c r="I475" s="96" t="s">
        <v>573</v>
      </c>
      <c r="J475" s="96" t="s">
        <v>1229</v>
      </c>
      <c r="K475" s="76"/>
      <c r="L475" s="76"/>
      <c r="M475" s="76"/>
      <c r="N475" s="76"/>
      <c r="O475" s="76"/>
      <c r="P475" s="76"/>
      <c r="Q475" s="76"/>
      <c r="R475" s="76"/>
      <c r="S475" s="76"/>
      <c r="T475" s="76">
        <v>-0.74199999999999999</v>
      </c>
      <c r="U475" s="271">
        <f t="shared" ref="U475:AB477" si="83">U474</f>
        <v>0</v>
      </c>
      <c r="V475" s="271">
        <f t="shared" si="83"/>
        <v>0</v>
      </c>
      <c r="W475" s="271">
        <f t="shared" si="83"/>
        <v>0</v>
      </c>
      <c r="X475" s="271">
        <f t="shared" si="83"/>
        <v>0</v>
      </c>
      <c r="Y475" s="271">
        <f t="shared" si="83"/>
        <v>0</v>
      </c>
      <c r="Z475" s="271">
        <f t="shared" si="83"/>
        <v>0</v>
      </c>
      <c r="AA475" s="271">
        <f t="shared" si="83"/>
        <v>0</v>
      </c>
      <c r="AB475" s="271">
        <f t="shared" si="83"/>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1245</v>
      </c>
      <c r="G476" s="73"/>
      <c r="H476" s="76" t="s">
        <v>2730</v>
      </c>
      <c r="I476" s="96" t="s">
        <v>573</v>
      </c>
      <c r="J476" s="96" t="s">
        <v>1229</v>
      </c>
      <c r="K476" s="76"/>
      <c r="L476" s="76"/>
      <c r="M476" s="76"/>
      <c r="N476" s="76"/>
      <c r="O476" s="76"/>
      <c r="P476" s="76"/>
      <c r="Q476" s="76"/>
      <c r="R476" s="76"/>
      <c r="S476" s="76"/>
      <c r="T476" s="76">
        <v>-0.74199999999999999</v>
      </c>
      <c r="U476" s="271">
        <f t="shared" si="83"/>
        <v>0</v>
      </c>
      <c r="V476" s="271">
        <f t="shared" si="83"/>
        <v>0</v>
      </c>
      <c r="W476" s="271">
        <f t="shared" si="83"/>
        <v>0</v>
      </c>
      <c r="X476" s="271">
        <f t="shared" si="83"/>
        <v>0</v>
      </c>
      <c r="Y476" s="271">
        <f t="shared" si="83"/>
        <v>0</v>
      </c>
      <c r="Z476" s="271">
        <f t="shared" si="83"/>
        <v>0</v>
      </c>
      <c r="AA476" s="271">
        <f t="shared" si="83"/>
        <v>0</v>
      </c>
      <c r="AB476" s="271">
        <f t="shared" si="83"/>
        <v>0</v>
      </c>
      <c r="AC476" s="76"/>
      <c r="AD476" s="97"/>
      <c r="AE476" s="76"/>
      <c r="AF476" s="97">
        <v>1</v>
      </c>
      <c r="AG476" s="97">
        <v>1</v>
      </c>
      <c r="AH476" s="73"/>
      <c r="AI476" s="57"/>
      <c r="AJ476" s="45"/>
      <c r="AK476" s="45"/>
      <c r="AL476" s="45"/>
    </row>
    <row r="477" spans="1:38" hidden="1" outlineLevel="3" collapsed="1" x14ac:dyDescent="0.25">
      <c r="A477" s="45"/>
      <c r="B477" s="54"/>
      <c r="C477" s="47">
        <f t="shared" si="74"/>
        <v>3</v>
      </c>
      <c r="D477" s="73"/>
      <c r="E477" s="70"/>
      <c r="F477" s="70" t="s">
        <v>1246</v>
      </c>
      <c r="G477" s="73"/>
      <c r="H477" s="76" t="s">
        <v>2731</v>
      </c>
      <c r="I477" s="96" t="s">
        <v>573</v>
      </c>
      <c r="J477" s="96" t="s">
        <v>1229</v>
      </c>
      <c r="K477" s="76"/>
      <c r="L477" s="76"/>
      <c r="M477" s="76"/>
      <c r="N477" s="76"/>
      <c r="O477" s="76"/>
      <c r="P477" s="76"/>
      <c r="Q477" s="76"/>
      <c r="R477" s="76"/>
      <c r="S477" s="76"/>
      <c r="T477" s="76">
        <v>-0.74199999999999999</v>
      </c>
      <c r="U477" s="271">
        <f t="shared" si="83"/>
        <v>0</v>
      </c>
      <c r="V477" s="271">
        <f t="shared" si="83"/>
        <v>0</v>
      </c>
      <c r="W477" s="271">
        <f t="shared" si="83"/>
        <v>0</v>
      </c>
      <c r="X477" s="271">
        <f t="shared" si="83"/>
        <v>0</v>
      </c>
      <c r="Y477" s="271">
        <f t="shared" si="83"/>
        <v>0</v>
      </c>
      <c r="Z477" s="271">
        <f t="shared" si="83"/>
        <v>0</v>
      </c>
      <c r="AA477" s="271">
        <f t="shared" si="83"/>
        <v>0</v>
      </c>
      <c r="AB477" s="271">
        <f t="shared" si="83"/>
        <v>0</v>
      </c>
      <c r="AC477" s="76"/>
      <c r="AD477" s="97"/>
      <c r="AE477" s="76"/>
      <c r="AF477" s="97">
        <v>1</v>
      </c>
      <c r="AG477" s="97">
        <v>1</v>
      </c>
      <c r="AH477" s="73"/>
      <c r="AI477" s="57"/>
      <c r="AJ477" s="45"/>
      <c r="AK477" s="45"/>
      <c r="AL477" s="45"/>
    </row>
    <row r="478" spans="1:38" hidden="1" outlineLevel="3" x14ac:dyDescent="0.25">
      <c r="A478" s="45"/>
      <c r="B478" s="54"/>
      <c r="C478" s="47">
        <f t="shared" si="74"/>
        <v>3</v>
      </c>
      <c r="D478" s="73"/>
      <c r="E478" s="70"/>
      <c r="F478" s="70" t="s">
        <v>1247</v>
      </c>
      <c r="G478" s="73"/>
      <c r="H478" s="76" t="s">
        <v>676</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1248</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1249</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1250</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1251</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1252</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1253</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1254</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si="74"/>
        <v>3</v>
      </c>
      <c r="D486" s="73"/>
      <c r="E486" s="70"/>
      <c r="F486" s="70" t="s">
        <v>1255</v>
      </c>
      <c r="G486" s="73"/>
      <c r="H486" s="76" t="s">
        <v>1256</v>
      </c>
      <c r="I486" s="96" t="s">
        <v>573</v>
      </c>
      <c r="J486" s="96" t="s">
        <v>1257</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1258</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1259</v>
      </c>
      <c r="G487" s="73"/>
      <c r="H487" s="76" t="s">
        <v>2732</v>
      </c>
      <c r="I487" s="96" t="s">
        <v>573</v>
      </c>
      <c r="J487" s="96" t="s">
        <v>1257</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hidden="1" outlineLevel="2" x14ac:dyDescent="0.25">
      <c r="A488" s="45"/>
      <c r="B488" s="54"/>
      <c r="C488" s="47">
        <f t="shared" si="74"/>
        <v>3</v>
      </c>
      <c r="D488" s="73"/>
      <c r="E488" s="70"/>
      <c r="F488" s="70" t="s">
        <v>1260</v>
      </c>
      <c r="G488" s="73"/>
      <c r="H488" s="76" t="s">
        <v>2733</v>
      </c>
      <c r="I488" s="96" t="s">
        <v>573</v>
      </c>
      <c r="J488" s="96" t="s">
        <v>1257</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25">
      <c r="A489" s="45"/>
      <c r="B489" s="54"/>
      <c r="C489" s="47">
        <f t="shared" si="74"/>
        <v>3</v>
      </c>
      <c r="D489" s="73"/>
      <c r="E489" s="70"/>
      <c r="F489" s="70" t="s">
        <v>1261</v>
      </c>
      <c r="G489" s="73"/>
      <c r="H489" s="76" t="s">
        <v>2734</v>
      </c>
      <c r="I489" s="96" t="s">
        <v>573</v>
      </c>
      <c r="J489" s="96" t="s">
        <v>1257</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1262</v>
      </c>
      <c r="G490" s="73"/>
      <c r="H490" s="76" t="s">
        <v>2735</v>
      </c>
      <c r="I490" s="96" t="s">
        <v>573</v>
      </c>
      <c r="J490" s="96" t="s">
        <v>1257</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1263</v>
      </c>
      <c r="G491" s="73"/>
      <c r="H491" s="76" t="s">
        <v>2736</v>
      </c>
      <c r="I491" s="96" t="s">
        <v>573</v>
      </c>
      <c r="J491" s="96" t="s">
        <v>1257</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1264</v>
      </c>
      <c r="G492" s="73"/>
      <c r="H492" s="76" t="s">
        <v>2737</v>
      </c>
      <c r="I492" s="96" t="s">
        <v>573</v>
      </c>
      <c r="J492" s="96" t="s">
        <v>1257</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1265</v>
      </c>
      <c r="G493" s="73"/>
      <c r="H493" s="76" t="s">
        <v>2738</v>
      </c>
      <c r="I493" s="96" t="s">
        <v>573</v>
      </c>
      <c r="J493" s="96" t="s">
        <v>1257</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2" x14ac:dyDescent="0.25">
      <c r="A494" s="45"/>
      <c r="B494" s="54"/>
      <c r="C494" s="47">
        <f t="shared" ref="C494:C549" si="84">INT($C$29)+2</f>
        <v>3</v>
      </c>
      <c r="D494" s="73"/>
      <c r="E494" s="70"/>
      <c r="F494" s="70" t="s">
        <v>1266</v>
      </c>
      <c r="G494" s="73"/>
      <c r="H494" s="76" t="s">
        <v>2271</v>
      </c>
      <c r="I494" s="96" t="s">
        <v>573</v>
      </c>
      <c r="J494" s="96" t="s">
        <v>1229</v>
      </c>
      <c r="K494" s="76"/>
      <c r="L494" s="76"/>
      <c r="M494" s="76"/>
      <c r="N494" s="76"/>
      <c r="O494" s="76"/>
      <c r="P494" s="76"/>
      <c r="Q494" s="76"/>
      <c r="R494" s="76"/>
      <c r="S494" s="76"/>
      <c r="T494" s="76"/>
      <c r="U494" s="349">
        <v>-0.4</v>
      </c>
      <c r="V494" s="349">
        <v>-0.5</v>
      </c>
      <c r="W494" s="349">
        <v>-0.5</v>
      </c>
      <c r="X494" s="263">
        <f>Y494</f>
        <v>-0.55000000000000004</v>
      </c>
      <c r="Y494" s="263">
        <f>Z494</f>
        <v>-0.55000000000000004</v>
      </c>
      <c r="Z494" s="97">
        <v>-0.55000000000000004</v>
      </c>
      <c r="AA494" s="263">
        <f t="shared" ref="AA494" si="85">Z494</f>
        <v>-0.55000000000000004</v>
      </c>
      <c r="AB494" s="263">
        <f t="shared" ref="AB494" si="86">AA494</f>
        <v>-0.55000000000000004</v>
      </c>
      <c r="AC494" s="76"/>
      <c r="AD494" s="97" t="s">
        <v>2811</v>
      </c>
      <c r="AE494" s="76"/>
      <c r="AF494" s="97">
        <v>1</v>
      </c>
      <c r="AG494" s="97">
        <v>1</v>
      </c>
      <c r="AH494" s="73"/>
      <c r="AI494" s="57"/>
      <c r="AJ494" s="45"/>
      <c r="AK494" s="45"/>
      <c r="AL494" s="45"/>
    </row>
    <row r="495" spans="1:38" hidden="1" outlineLevel="2" x14ac:dyDescent="0.25">
      <c r="A495" s="45"/>
      <c r="B495" s="54"/>
      <c r="C495" s="47">
        <f t="shared" si="84"/>
        <v>3</v>
      </c>
      <c r="D495" s="73"/>
      <c r="E495" s="70"/>
      <c r="F495" s="70" t="s">
        <v>1267</v>
      </c>
      <c r="G495" s="73"/>
      <c r="H495" s="76" t="s">
        <v>2739</v>
      </c>
      <c r="I495" s="96" t="s">
        <v>573</v>
      </c>
      <c r="J495" s="96" t="s">
        <v>1229</v>
      </c>
      <c r="K495" s="76"/>
      <c r="L495" s="76"/>
      <c r="M495" s="76"/>
      <c r="N495" s="76"/>
      <c r="O495" s="76"/>
      <c r="P495" s="76"/>
      <c r="Q495" s="76"/>
      <c r="R495" s="76"/>
      <c r="S495" s="76"/>
      <c r="T495" s="76"/>
      <c r="U495" s="272">
        <v>0</v>
      </c>
      <c r="V495" s="272">
        <v>0</v>
      </c>
      <c r="W495" s="272">
        <v>0</v>
      </c>
      <c r="X495" s="263">
        <f t="shared" ref="X495:Y495" si="87">Y495</f>
        <v>-0.2</v>
      </c>
      <c r="Y495" s="263">
        <f t="shared" si="87"/>
        <v>-0.2</v>
      </c>
      <c r="Z495" s="97">
        <v>-0.2</v>
      </c>
      <c r="AA495" s="263">
        <f t="shared" ref="X495:AB517" si="88">Z495</f>
        <v>-0.2</v>
      </c>
      <c r="AB495" s="263">
        <f t="shared" si="88"/>
        <v>-0.2</v>
      </c>
      <c r="AC495" s="76"/>
      <c r="AD495" s="97" t="s">
        <v>2843</v>
      </c>
      <c r="AE495" s="76"/>
      <c r="AF495" s="97">
        <v>1</v>
      </c>
      <c r="AG495" s="97">
        <v>1</v>
      </c>
      <c r="AH495" s="73"/>
      <c r="AI495" s="57"/>
      <c r="AJ495" s="45"/>
      <c r="AK495" s="45"/>
      <c r="AL495" s="45"/>
    </row>
    <row r="496" spans="1:38" hidden="1" outlineLevel="2" x14ac:dyDescent="0.25">
      <c r="A496" s="45"/>
      <c r="B496" s="54"/>
      <c r="C496" s="47">
        <f t="shared" si="84"/>
        <v>3</v>
      </c>
      <c r="D496" s="73"/>
      <c r="E496" s="70"/>
      <c r="F496" s="70" t="s">
        <v>1268</v>
      </c>
      <c r="G496" s="73"/>
      <c r="H496" s="76" t="s">
        <v>2740</v>
      </c>
      <c r="I496" s="96" t="s">
        <v>573</v>
      </c>
      <c r="J496" s="96" t="s">
        <v>1229</v>
      </c>
      <c r="K496" s="76"/>
      <c r="L496" s="76"/>
      <c r="M496" s="76"/>
      <c r="N496" s="76"/>
      <c r="O496" s="76"/>
      <c r="P496" s="76"/>
      <c r="Q496" s="76"/>
      <c r="R496" s="76"/>
      <c r="S496" s="76"/>
      <c r="T496" s="76"/>
      <c r="U496" s="272">
        <v>0</v>
      </c>
      <c r="V496" s="272">
        <v>0</v>
      </c>
      <c r="W496" s="272">
        <v>0</v>
      </c>
      <c r="X496" s="263">
        <f t="shared" ref="X496:Y496" si="89">Y496</f>
        <v>0</v>
      </c>
      <c r="Y496" s="263">
        <f t="shared" si="89"/>
        <v>0</v>
      </c>
      <c r="Z496" s="97">
        <v>0</v>
      </c>
      <c r="AA496" s="263">
        <f t="shared" si="88"/>
        <v>0</v>
      </c>
      <c r="AB496" s="263">
        <f t="shared" si="88"/>
        <v>0</v>
      </c>
      <c r="AC496" s="76"/>
      <c r="AD496" s="97"/>
      <c r="AE496" s="76"/>
      <c r="AF496" s="97">
        <v>1</v>
      </c>
      <c r="AG496" s="97">
        <v>1</v>
      </c>
      <c r="AH496" s="73"/>
      <c r="AI496" s="57"/>
      <c r="AJ496" s="45"/>
      <c r="AK496" s="45"/>
      <c r="AL496" s="45"/>
    </row>
    <row r="497" spans="1:38" hidden="1" outlineLevel="3" x14ac:dyDescent="0.25">
      <c r="A497" s="45"/>
      <c r="B497" s="54"/>
      <c r="C497" s="47">
        <f t="shared" si="84"/>
        <v>3</v>
      </c>
      <c r="D497" s="73"/>
      <c r="E497" s="70"/>
      <c r="F497" s="70" t="s">
        <v>1269</v>
      </c>
      <c r="G497" s="73"/>
      <c r="H497" s="76" t="s">
        <v>2741</v>
      </c>
      <c r="I497" s="96" t="s">
        <v>573</v>
      </c>
      <c r="J497" s="96" t="s">
        <v>1229</v>
      </c>
      <c r="K497" s="76"/>
      <c r="L497" s="76"/>
      <c r="M497" s="76"/>
      <c r="N497" s="76"/>
      <c r="O497" s="76"/>
      <c r="P497" s="76"/>
      <c r="Q497" s="76"/>
      <c r="R497" s="76"/>
      <c r="S497" s="76"/>
      <c r="T497" s="76"/>
      <c r="U497" s="272">
        <v>0</v>
      </c>
      <c r="V497" s="272">
        <v>0</v>
      </c>
      <c r="W497" s="272">
        <v>0</v>
      </c>
      <c r="X497" s="263">
        <f t="shared" ref="X497:Y497" si="90">Y497</f>
        <v>0</v>
      </c>
      <c r="Y497" s="263">
        <f t="shared" si="90"/>
        <v>0</v>
      </c>
      <c r="Z497" s="97">
        <v>0</v>
      </c>
      <c r="AA497" s="263">
        <f t="shared" si="88"/>
        <v>0</v>
      </c>
      <c r="AB497" s="263">
        <f t="shared" si="88"/>
        <v>0</v>
      </c>
      <c r="AC497" s="76"/>
      <c r="AD497" s="97"/>
      <c r="AE497" s="76"/>
      <c r="AF497" s="97">
        <v>1</v>
      </c>
      <c r="AG497" s="97">
        <v>1</v>
      </c>
      <c r="AH497" s="73"/>
      <c r="AI497" s="57"/>
      <c r="AJ497" s="45"/>
      <c r="AK497" s="45"/>
      <c r="AL497" s="45"/>
    </row>
    <row r="498" spans="1:38" hidden="1" outlineLevel="3" x14ac:dyDescent="0.25">
      <c r="A498" s="45"/>
      <c r="B498" s="54"/>
      <c r="C498" s="47">
        <f t="shared" si="84"/>
        <v>3</v>
      </c>
      <c r="D498" s="73"/>
      <c r="E498" s="70"/>
      <c r="F498" s="70" t="s">
        <v>1270</v>
      </c>
      <c r="G498" s="73"/>
      <c r="H498" s="76" t="s">
        <v>2742</v>
      </c>
      <c r="I498" s="96" t="s">
        <v>573</v>
      </c>
      <c r="J498" s="96" t="s">
        <v>1229</v>
      </c>
      <c r="K498" s="76"/>
      <c r="L498" s="76"/>
      <c r="M498" s="76"/>
      <c r="N498" s="76"/>
      <c r="O498" s="76"/>
      <c r="P498" s="76"/>
      <c r="Q498" s="76"/>
      <c r="R498" s="76"/>
      <c r="S498" s="76"/>
      <c r="T498" s="76"/>
      <c r="U498" s="272">
        <v>0</v>
      </c>
      <c r="V498" s="272">
        <v>0</v>
      </c>
      <c r="W498" s="272">
        <v>0</v>
      </c>
      <c r="X498" s="263">
        <f t="shared" ref="X498:Y498" si="91">Y498</f>
        <v>0</v>
      </c>
      <c r="Y498" s="263">
        <f t="shared" si="91"/>
        <v>0</v>
      </c>
      <c r="Z498" s="97">
        <v>0</v>
      </c>
      <c r="AA498" s="263">
        <f t="shared" si="88"/>
        <v>0</v>
      </c>
      <c r="AB498" s="263">
        <f t="shared" si="88"/>
        <v>0</v>
      </c>
      <c r="AC498" s="76"/>
      <c r="AD498" s="97"/>
      <c r="AE498" s="76"/>
      <c r="AF498" s="97">
        <v>1</v>
      </c>
      <c r="AG498" s="97">
        <v>1</v>
      </c>
      <c r="AH498" s="73"/>
      <c r="AI498" s="57"/>
      <c r="AJ498" s="45"/>
      <c r="AK498" s="45"/>
      <c r="AL498" s="45"/>
    </row>
    <row r="499" spans="1:38" hidden="1" outlineLevel="3" x14ac:dyDescent="0.25">
      <c r="A499" s="45"/>
      <c r="B499" s="54"/>
      <c r="C499" s="47">
        <f t="shared" si="84"/>
        <v>3</v>
      </c>
      <c r="D499" s="73"/>
      <c r="E499" s="70"/>
      <c r="F499" s="70" t="s">
        <v>1271</v>
      </c>
      <c r="G499" s="73"/>
      <c r="H499" s="76" t="s">
        <v>2743</v>
      </c>
      <c r="I499" s="96" t="s">
        <v>573</v>
      </c>
      <c r="J499" s="96" t="s">
        <v>1229</v>
      </c>
      <c r="K499" s="76"/>
      <c r="L499" s="76"/>
      <c r="M499" s="76"/>
      <c r="N499" s="76"/>
      <c r="O499" s="76"/>
      <c r="P499" s="76"/>
      <c r="Q499" s="76"/>
      <c r="R499" s="76"/>
      <c r="S499" s="76"/>
      <c r="T499" s="76"/>
      <c r="U499" s="272">
        <v>0</v>
      </c>
      <c r="V499" s="272">
        <v>0</v>
      </c>
      <c r="W499" s="272">
        <v>0</v>
      </c>
      <c r="X499" s="263">
        <f t="shared" ref="X499:Y499" si="92">Y499</f>
        <v>0</v>
      </c>
      <c r="Y499" s="263">
        <f t="shared" si="92"/>
        <v>0</v>
      </c>
      <c r="Z499" s="97">
        <v>0</v>
      </c>
      <c r="AA499" s="263">
        <f t="shared" si="88"/>
        <v>0</v>
      </c>
      <c r="AB499" s="263">
        <f t="shared" si="88"/>
        <v>0</v>
      </c>
      <c r="AC499" s="76"/>
      <c r="AD499" s="97"/>
      <c r="AE499" s="76"/>
      <c r="AF499" s="97">
        <v>1</v>
      </c>
      <c r="AG499" s="97">
        <v>1</v>
      </c>
      <c r="AH499" s="73"/>
      <c r="AI499" s="57"/>
      <c r="AJ499" s="45"/>
      <c r="AK499" s="45"/>
      <c r="AL499" s="45"/>
    </row>
    <row r="500" spans="1:38" hidden="1" outlineLevel="3" x14ac:dyDescent="0.25">
      <c r="A500" s="45"/>
      <c r="B500" s="54"/>
      <c r="C500" s="47">
        <f t="shared" si="84"/>
        <v>3</v>
      </c>
      <c r="D500" s="73"/>
      <c r="E500" s="70"/>
      <c r="F500" s="70" t="s">
        <v>1272</v>
      </c>
      <c r="G500" s="73"/>
      <c r="H500" s="76" t="s">
        <v>2744</v>
      </c>
      <c r="I500" s="96" t="s">
        <v>573</v>
      </c>
      <c r="J500" s="96" t="s">
        <v>1229</v>
      </c>
      <c r="K500" s="76"/>
      <c r="L500" s="76"/>
      <c r="M500" s="76"/>
      <c r="N500" s="76"/>
      <c r="O500" s="76"/>
      <c r="P500" s="76"/>
      <c r="Q500" s="76"/>
      <c r="R500" s="76"/>
      <c r="S500" s="76"/>
      <c r="T500" s="76"/>
      <c r="U500" s="272">
        <v>0</v>
      </c>
      <c r="V500" s="272">
        <v>0</v>
      </c>
      <c r="W500" s="272">
        <v>0</v>
      </c>
      <c r="X500" s="263">
        <f t="shared" ref="X500:Y500" si="93">Y500</f>
        <v>0</v>
      </c>
      <c r="Y500" s="263">
        <f t="shared" si="93"/>
        <v>0</v>
      </c>
      <c r="Z500" s="97">
        <v>0</v>
      </c>
      <c r="AA500" s="263">
        <f t="shared" si="88"/>
        <v>0</v>
      </c>
      <c r="AB500" s="263">
        <f t="shared" si="88"/>
        <v>0</v>
      </c>
      <c r="AC500" s="76"/>
      <c r="AD500" s="97"/>
      <c r="AE500" s="76"/>
      <c r="AF500" s="97">
        <v>1</v>
      </c>
      <c r="AG500" s="97">
        <v>1</v>
      </c>
      <c r="AH500" s="73"/>
      <c r="AI500" s="57"/>
      <c r="AJ500" s="45"/>
      <c r="AK500" s="45"/>
      <c r="AL500" s="45"/>
    </row>
    <row r="501" spans="1:38" hidden="1" outlineLevel="3" x14ac:dyDescent="0.25">
      <c r="A501" s="45"/>
      <c r="B501" s="54"/>
      <c r="C501" s="47">
        <f t="shared" si="84"/>
        <v>3</v>
      </c>
      <c r="D501" s="73"/>
      <c r="E501" s="70"/>
      <c r="F501" s="70" t="s">
        <v>1273</v>
      </c>
      <c r="G501" s="73"/>
      <c r="H501" s="76" t="s">
        <v>2745</v>
      </c>
      <c r="I501" s="96" t="s">
        <v>573</v>
      </c>
      <c r="J501" s="96" t="s">
        <v>1229</v>
      </c>
      <c r="K501" s="76"/>
      <c r="L501" s="76"/>
      <c r="M501" s="76"/>
      <c r="N501" s="76"/>
      <c r="O501" s="76"/>
      <c r="P501" s="76"/>
      <c r="Q501" s="76"/>
      <c r="R501" s="76"/>
      <c r="S501" s="76"/>
      <c r="T501" s="76"/>
      <c r="U501" s="272">
        <v>0</v>
      </c>
      <c r="V501" s="272">
        <v>0</v>
      </c>
      <c r="W501" s="272">
        <v>0</v>
      </c>
      <c r="X501" s="263">
        <f t="shared" ref="X501:Y501" si="94">Y501</f>
        <v>-0.2</v>
      </c>
      <c r="Y501" s="263">
        <f t="shared" si="94"/>
        <v>-0.2</v>
      </c>
      <c r="Z501" s="97">
        <f>Z495</f>
        <v>-0.2</v>
      </c>
      <c r="AA501" s="263">
        <f t="shared" si="88"/>
        <v>-0.2</v>
      </c>
      <c r="AB501" s="263">
        <f t="shared" si="88"/>
        <v>-0.2</v>
      </c>
      <c r="AC501" s="76"/>
      <c r="AD501" s="97"/>
      <c r="AE501" s="76"/>
      <c r="AF501" s="97">
        <v>1</v>
      </c>
      <c r="AG501" s="97">
        <v>1</v>
      </c>
      <c r="AH501" s="73"/>
      <c r="AI501" s="57"/>
      <c r="AJ501" s="45"/>
      <c r="AK501" s="45"/>
      <c r="AL501" s="45"/>
    </row>
    <row r="502" spans="1:38" hidden="1" outlineLevel="2" x14ac:dyDescent="0.25">
      <c r="A502" s="45"/>
      <c r="B502" s="54"/>
      <c r="C502" s="47">
        <f t="shared" si="84"/>
        <v>3</v>
      </c>
      <c r="D502" s="73"/>
      <c r="E502" s="70"/>
      <c r="F502" s="70" t="s">
        <v>1274</v>
      </c>
      <c r="G502" s="73"/>
      <c r="H502" s="76" t="s">
        <v>1275</v>
      </c>
      <c r="I502" s="96" t="s">
        <v>573</v>
      </c>
      <c r="J502" s="96" t="s">
        <v>1229</v>
      </c>
      <c r="K502" s="76"/>
      <c r="L502" s="76"/>
      <c r="M502" s="76"/>
      <c r="N502" s="76"/>
      <c r="O502" s="76"/>
      <c r="P502" s="76"/>
      <c r="Q502" s="76"/>
      <c r="R502" s="76"/>
      <c r="S502" s="76"/>
      <c r="T502" s="76"/>
      <c r="U502" s="272">
        <v>0</v>
      </c>
      <c r="V502" s="272">
        <v>0</v>
      </c>
      <c r="W502" s="272">
        <v>0</v>
      </c>
      <c r="X502" s="263">
        <f t="shared" si="88"/>
        <v>0</v>
      </c>
      <c r="Y502" s="263">
        <f t="shared" si="88"/>
        <v>0</v>
      </c>
      <c r="Z502" s="263">
        <f t="shared" si="88"/>
        <v>0</v>
      </c>
      <c r="AA502" s="263">
        <f t="shared" si="88"/>
        <v>0</v>
      </c>
      <c r="AB502" s="263">
        <f t="shared" si="88"/>
        <v>0</v>
      </c>
      <c r="AC502" s="76"/>
      <c r="AD502" s="97"/>
      <c r="AE502" s="76"/>
      <c r="AF502" s="97">
        <v>1</v>
      </c>
      <c r="AG502" s="97">
        <v>1</v>
      </c>
      <c r="AH502" s="73"/>
      <c r="AI502" s="57"/>
      <c r="AJ502" s="45"/>
      <c r="AK502" s="45"/>
      <c r="AL502" s="45"/>
    </row>
    <row r="503" spans="1:38" hidden="1" outlineLevel="2" x14ac:dyDescent="0.25">
      <c r="A503" s="45"/>
      <c r="B503" s="54"/>
      <c r="C503" s="47">
        <f t="shared" si="84"/>
        <v>3</v>
      </c>
      <c r="D503" s="73"/>
      <c r="E503" s="70"/>
      <c r="F503" s="70" t="s">
        <v>1276</v>
      </c>
      <c r="G503" s="73"/>
      <c r="H503" s="76" t="s">
        <v>2746</v>
      </c>
      <c r="I503" s="96" t="s">
        <v>573</v>
      </c>
      <c r="J503" s="96" t="s">
        <v>1229</v>
      </c>
      <c r="K503" s="76"/>
      <c r="L503" s="76"/>
      <c r="M503" s="76"/>
      <c r="N503" s="76"/>
      <c r="O503" s="76"/>
      <c r="P503" s="76"/>
      <c r="Q503" s="76"/>
      <c r="R503" s="76"/>
      <c r="S503" s="76"/>
      <c r="T503" s="76"/>
      <c r="U503" s="272">
        <v>0</v>
      </c>
      <c r="V503" s="272">
        <v>0</v>
      </c>
      <c r="W503" s="272">
        <v>0</v>
      </c>
      <c r="X503" s="263">
        <f t="shared" si="88"/>
        <v>0</v>
      </c>
      <c r="Y503" s="263">
        <f t="shared" si="88"/>
        <v>0</v>
      </c>
      <c r="Z503" s="263">
        <f t="shared" si="88"/>
        <v>0</v>
      </c>
      <c r="AA503" s="263">
        <f t="shared" si="88"/>
        <v>0</v>
      </c>
      <c r="AB503" s="263">
        <f t="shared" si="88"/>
        <v>0</v>
      </c>
      <c r="AC503" s="76"/>
      <c r="AD503" s="97"/>
      <c r="AE503" s="76"/>
      <c r="AF503" s="97">
        <v>1</v>
      </c>
      <c r="AG503" s="97">
        <v>1</v>
      </c>
      <c r="AH503" s="73"/>
      <c r="AI503" s="57"/>
      <c r="AJ503" s="45"/>
      <c r="AK503" s="45"/>
      <c r="AL503" s="45"/>
    </row>
    <row r="504" spans="1:38" hidden="1" outlineLevel="2" x14ac:dyDescent="0.25">
      <c r="A504" s="45"/>
      <c r="B504" s="54"/>
      <c r="C504" s="47">
        <f t="shared" si="84"/>
        <v>3</v>
      </c>
      <c r="D504" s="73"/>
      <c r="E504" s="70"/>
      <c r="F504" s="70" t="s">
        <v>1277</v>
      </c>
      <c r="G504" s="73"/>
      <c r="H504" s="76" t="s">
        <v>2747</v>
      </c>
      <c r="I504" s="96" t="s">
        <v>573</v>
      </c>
      <c r="J504" s="96" t="s">
        <v>1229</v>
      </c>
      <c r="K504" s="76"/>
      <c r="L504" s="76"/>
      <c r="M504" s="76"/>
      <c r="N504" s="76"/>
      <c r="O504" s="76"/>
      <c r="P504" s="76"/>
      <c r="Q504" s="76"/>
      <c r="R504" s="76"/>
      <c r="S504" s="76"/>
      <c r="T504" s="76"/>
      <c r="U504" s="272">
        <v>0</v>
      </c>
      <c r="V504" s="272">
        <v>0</v>
      </c>
      <c r="W504" s="272">
        <v>0</v>
      </c>
      <c r="X504" s="263">
        <f t="shared" si="88"/>
        <v>0</v>
      </c>
      <c r="Y504" s="263">
        <f t="shared" si="88"/>
        <v>0</v>
      </c>
      <c r="Z504" s="263">
        <f t="shared" si="88"/>
        <v>0</v>
      </c>
      <c r="AA504" s="263">
        <f t="shared" si="88"/>
        <v>0</v>
      </c>
      <c r="AB504" s="263">
        <f t="shared" si="88"/>
        <v>0</v>
      </c>
      <c r="AC504" s="76"/>
      <c r="AD504" s="97"/>
      <c r="AE504" s="76"/>
      <c r="AF504" s="97">
        <v>1</v>
      </c>
      <c r="AG504" s="97">
        <v>1</v>
      </c>
      <c r="AH504" s="73"/>
      <c r="AI504" s="57"/>
      <c r="AJ504" s="45"/>
      <c r="AK504" s="45"/>
      <c r="AL504" s="45"/>
    </row>
    <row r="505" spans="1:38" hidden="1" outlineLevel="3" x14ac:dyDescent="0.25">
      <c r="A505" s="45"/>
      <c r="B505" s="54"/>
      <c r="C505" s="47">
        <f t="shared" si="84"/>
        <v>3</v>
      </c>
      <c r="D505" s="73"/>
      <c r="E505" s="70"/>
      <c r="F505" s="70" t="s">
        <v>1278</v>
      </c>
      <c r="G505" s="73"/>
      <c r="H505" s="76" t="s">
        <v>2748</v>
      </c>
      <c r="I505" s="96" t="s">
        <v>573</v>
      </c>
      <c r="J505" s="96" t="s">
        <v>1229</v>
      </c>
      <c r="K505" s="76"/>
      <c r="L505" s="76"/>
      <c r="M505" s="76"/>
      <c r="N505" s="76"/>
      <c r="O505" s="76"/>
      <c r="P505" s="76"/>
      <c r="Q505" s="76"/>
      <c r="R505" s="76"/>
      <c r="S505" s="76"/>
      <c r="T505" s="76"/>
      <c r="U505" s="272">
        <v>0</v>
      </c>
      <c r="V505" s="272">
        <v>0</v>
      </c>
      <c r="W505" s="272">
        <v>0</v>
      </c>
      <c r="X505" s="263">
        <f t="shared" si="88"/>
        <v>0</v>
      </c>
      <c r="Y505" s="263">
        <f t="shared" si="88"/>
        <v>0</v>
      </c>
      <c r="Z505" s="263">
        <f t="shared" si="88"/>
        <v>0</v>
      </c>
      <c r="AA505" s="263">
        <f t="shared" si="88"/>
        <v>0</v>
      </c>
      <c r="AB505" s="263">
        <f t="shared" si="88"/>
        <v>0</v>
      </c>
      <c r="AC505" s="76"/>
      <c r="AD505" s="97"/>
      <c r="AE505" s="76"/>
      <c r="AF505" s="97">
        <v>1</v>
      </c>
      <c r="AG505" s="97">
        <v>1</v>
      </c>
      <c r="AH505" s="73"/>
      <c r="AI505" s="57"/>
      <c r="AJ505" s="45"/>
      <c r="AK505" s="45"/>
      <c r="AL505" s="45"/>
    </row>
    <row r="506" spans="1:38" hidden="1" outlineLevel="3" x14ac:dyDescent="0.25">
      <c r="A506" s="45"/>
      <c r="B506" s="54"/>
      <c r="C506" s="47">
        <f t="shared" si="84"/>
        <v>3</v>
      </c>
      <c r="D506" s="73"/>
      <c r="E506" s="70"/>
      <c r="F506" s="70" t="s">
        <v>1279</v>
      </c>
      <c r="G506" s="73"/>
      <c r="H506" s="76" t="s">
        <v>2749</v>
      </c>
      <c r="I506" s="96" t="s">
        <v>573</v>
      </c>
      <c r="J506" s="96" t="s">
        <v>1229</v>
      </c>
      <c r="K506" s="76"/>
      <c r="L506" s="76"/>
      <c r="M506" s="76"/>
      <c r="N506" s="76"/>
      <c r="O506" s="76"/>
      <c r="P506" s="76"/>
      <c r="Q506" s="76"/>
      <c r="R506" s="76"/>
      <c r="S506" s="76"/>
      <c r="T506" s="76"/>
      <c r="U506" s="272">
        <v>0</v>
      </c>
      <c r="V506" s="272">
        <v>0</v>
      </c>
      <c r="W506" s="272">
        <v>0</v>
      </c>
      <c r="X506" s="263">
        <f t="shared" si="88"/>
        <v>0</v>
      </c>
      <c r="Y506" s="263">
        <f t="shared" si="88"/>
        <v>0</v>
      </c>
      <c r="Z506" s="263">
        <f t="shared" si="88"/>
        <v>0</v>
      </c>
      <c r="AA506" s="263">
        <f t="shared" si="88"/>
        <v>0</v>
      </c>
      <c r="AB506" s="263">
        <f t="shared" si="88"/>
        <v>0</v>
      </c>
      <c r="AC506" s="76"/>
      <c r="AD506" s="97"/>
      <c r="AE506" s="76"/>
      <c r="AF506" s="97">
        <v>1</v>
      </c>
      <c r="AG506" s="97">
        <v>1</v>
      </c>
      <c r="AH506" s="73"/>
      <c r="AI506" s="57"/>
      <c r="AJ506" s="45"/>
      <c r="AK506" s="45"/>
      <c r="AL506" s="45"/>
    </row>
    <row r="507" spans="1:38" hidden="1" outlineLevel="3" x14ac:dyDescent="0.25">
      <c r="A507" s="45"/>
      <c r="B507" s="54"/>
      <c r="C507" s="47">
        <f t="shared" si="84"/>
        <v>3</v>
      </c>
      <c r="D507" s="73"/>
      <c r="E507" s="70"/>
      <c r="F507" s="70" t="s">
        <v>1280</v>
      </c>
      <c r="G507" s="73"/>
      <c r="H507" s="76" t="s">
        <v>2750</v>
      </c>
      <c r="I507" s="96" t="s">
        <v>573</v>
      </c>
      <c r="J507" s="96" t="s">
        <v>1229</v>
      </c>
      <c r="K507" s="76"/>
      <c r="L507" s="76"/>
      <c r="M507" s="76"/>
      <c r="N507" s="76"/>
      <c r="O507" s="76"/>
      <c r="P507" s="76"/>
      <c r="Q507" s="76"/>
      <c r="R507" s="76"/>
      <c r="S507" s="76"/>
      <c r="T507" s="76"/>
      <c r="U507" s="272">
        <v>0</v>
      </c>
      <c r="V507" s="272">
        <v>0</v>
      </c>
      <c r="W507" s="272">
        <v>0</v>
      </c>
      <c r="X507" s="263">
        <f t="shared" si="88"/>
        <v>0</v>
      </c>
      <c r="Y507" s="263">
        <f t="shared" si="88"/>
        <v>0</v>
      </c>
      <c r="Z507" s="263">
        <f t="shared" si="88"/>
        <v>0</v>
      </c>
      <c r="AA507" s="263">
        <f t="shared" si="88"/>
        <v>0</v>
      </c>
      <c r="AB507" s="263">
        <f t="shared" si="88"/>
        <v>0</v>
      </c>
      <c r="AC507" s="76"/>
      <c r="AD507" s="97"/>
      <c r="AE507" s="76"/>
      <c r="AF507" s="97">
        <v>1</v>
      </c>
      <c r="AG507" s="97">
        <v>1</v>
      </c>
      <c r="AH507" s="73"/>
      <c r="AI507" s="57"/>
      <c r="AJ507" s="45"/>
      <c r="AK507" s="45"/>
      <c r="AL507" s="45"/>
    </row>
    <row r="508" spans="1:38" hidden="1" outlineLevel="3" x14ac:dyDescent="0.25">
      <c r="A508" s="45"/>
      <c r="B508" s="54"/>
      <c r="C508" s="47">
        <f t="shared" si="84"/>
        <v>3</v>
      </c>
      <c r="D508" s="73"/>
      <c r="E508" s="70"/>
      <c r="F508" s="70" t="s">
        <v>1281</v>
      </c>
      <c r="G508" s="73"/>
      <c r="H508" s="76" t="s">
        <v>2751</v>
      </c>
      <c r="I508" s="96" t="s">
        <v>573</v>
      </c>
      <c r="J508" s="96" t="s">
        <v>1229</v>
      </c>
      <c r="K508" s="76"/>
      <c r="L508" s="76"/>
      <c r="M508" s="76"/>
      <c r="N508" s="76"/>
      <c r="O508" s="76"/>
      <c r="P508" s="76"/>
      <c r="Q508" s="76"/>
      <c r="R508" s="76"/>
      <c r="S508" s="76"/>
      <c r="T508" s="76"/>
      <c r="U508" s="272">
        <v>0</v>
      </c>
      <c r="V508" s="272">
        <v>0</v>
      </c>
      <c r="W508" s="272">
        <v>0</v>
      </c>
      <c r="X508" s="263">
        <f t="shared" si="88"/>
        <v>0</v>
      </c>
      <c r="Y508" s="263">
        <f t="shared" si="88"/>
        <v>0</v>
      </c>
      <c r="Z508" s="263">
        <f t="shared" si="88"/>
        <v>0</v>
      </c>
      <c r="AA508" s="263">
        <f t="shared" si="88"/>
        <v>0</v>
      </c>
      <c r="AB508" s="263">
        <f t="shared" si="88"/>
        <v>0</v>
      </c>
      <c r="AC508" s="76"/>
      <c r="AD508" s="97"/>
      <c r="AE508" s="76"/>
      <c r="AF508" s="97">
        <v>1</v>
      </c>
      <c r="AG508" s="97">
        <v>1</v>
      </c>
      <c r="AH508" s="73"/>
      <c r="AI508" s="57"/>
      <c r="AJ508" s="45"/>
      <c r="AK508" s="45"/>
      <c r="AL508" s="45"/>
    </row>
    <row r="509" spans="1:38" hidden="1" outlineLevel="3" x14ac:dyDescent="0.25">
      <c r="A509" s="45"/>
      <c r="B509" s="54"/>
      <c r="C509" s="47">
        <f t="shared" si="84"/>
        <v>3</v>
      </c>
      <c r="D509" s="73"/>
      <c r="E509" s="70"/>
      <c r="F509" s="70" t="s">
        <v>1282</v>
      </c>
      <c r="G509" s="73"/>
      <c r="H509" s="76" t="s">
        <v>2752</v>
      </c>
      <c r="I509" s="96" t="s">
        <v>573</v>
      </c>
      <c r="J509" s="96" t="s">
        <v>1229</v>
      </c>
      <c r="K509" s="76"/>
      <c r="L509" s="76"/>
      <c r="M509" s="76"/>
      <c r="N509" s="76"/>
      <c r="O509" s="76"/>
      <c r="P509" s="76"/>
      <c r="Q509" s="76"/>
      <c r="R509" s="76"/>
      <c r="S509" s="76"/>
      <c r="T509" s="76"/>
      <c r="U509" s="272">
        <v>0</v>
      </c>
      <c r="V509" s="272">
        <v>0</v>
      </c>
      <c r="W509" s="272">
        <v>0</v>
      </c>
      <c r="X509" s="263">
        <f t="shared" si="88"/>
        <v>0</v>
      </c>
      <c r="Y509" s="263">
        <f t="shared" si="88"/>
        <v>0</v>
      </c>
      <c r="Z509" s="263">
        <f t="shared" si="88"/>
        <v>0</v>
      </c>
      <c r="AA509" s="263">
        <f t="shared" si="88"/>
        <v>0</v>
      </c>
      <c r="AB509" s="263">
        <f t="shared" si="88"/>
        <v>0</v>
      </c>
      <c r="AC509" s="76"/>
      <c r="AD509" s="97"/>
      <c r="AE509" s="76"/>
      <c r="AF509" s="97">
        <v>1</v>
      </c>
      <c r="AG509" s="97">
        <v>1</v>
      </c>
      <c r="AH509" s="73"/>
      <c r="AI509" s="57"/>
      <c r="AJ509" s="45"/>
      <c r="AK509" s="45"/>
      <c r="AL509" s="45"/>
    </row>
    <row r="510" spans="1:38" hidden="1" outlineLevel="2" x14ac:dyDescent="0.25">
      <c r="A510" s="45"/>
      <c r="B510" s="54"/>
      <c r="C510" s="47">
        <f t="shared" si="84"/>
        <v>3</v>
      </c>
      <c r="D510" s="73"/>
      <c r="E510" s="70"/>
      <c r="F510" s="70" t="s">
        <v>1283</v>
      </c>
      <c r="G510" s="73"/>
      <c r="H510" s="76" t="s">
        <v>1284</v>
      </c>
      <c r="I510" s="96" t="s">
        <v>573</v>
      </c>
      <c r="J510" s="96" t="s">
        <v>1229</v>
      </c>
      <c r="K510" s="76"/>
      <c r="L510" s="76"/>
      <c r="M510" s="76"/>
      <c r="N510" s="76"/>
      <c r="O510" s="76"/>
      <c r="P510" s="76"/>
      <c r="Q510" s="76"/>
      <c r="R510" s="76"/>
      <c r="S510" s="76"/>
      <c r="T510" s="76"/>
      <c r="U510" s="272">
        <v>0</v>
      </c>
      <c r="V510" s="272">
        <v>0</v>
      </c>
      <c r="W510" s="272">
        <v>0</v>
      </c>
      <c r="X510" s="263">
        <f t="shared" si="88"/>
        <v>0</v>
      </c>
      <c r="Y510" s="263">
        <f t="shared" si="88"/>
        <v>0</v>
      </c>
      <c r="Z510" s="263">
        <f t="shared" si="88"/>
        <v>0</v>
      </c>
      <c r="AA510" s="263">
        <f t="shared" si="88"/>
        <v>0</v>
      </c>
      <c r="AB510" s="263">
        <f t="shared" si="88"/>
        <v>0</v>
      </c>
      <c r="AC510" s="76"/>
      <c r="AD510" s="97"/>
      <c r="AE510" s="76"/>
      <c r="AF510" s="97">
        <v>1</v>
      </c>
      <c r="AG510" s="97">
        <v>1</v>
      </c>
      <c r="AH510" s="73"/>
      <c r="AI510" s="57"/>
      <c r="AJ510" s="45"/>
      <c r="AK510" s="45"/>
      <c r="AL510" s="45"/>
    </row>
    <row r="511" spans="1:38" hidden="1" outlineLevel="2" x14ac:dyDescent="0.25">
      <c r="A511" s="45"/>
      <c r="B511" s="54"/>
      <c r="C511" s="47">
        <f t="shared" si="84"/>
        <v>3</v>
      </c>
      <c r="D511" s="73"/>
      <c r="E511" s="70"/>
      <c r="F511" s="70" t="s">
        <v>1285</v>
      </c>
      <c r="G511" s="73"/>
      <c r="H511" s="76" t="s">
        <v>2753</v>
      </c>
      <c r="I511" s="96" t="s">
        <v>573</v>
      </c>
      <c r="J511" s="96" t="s">
        <v>1229</v>
      </c>
      <c r="K511" s="76"/>
      <c r="L511" s="76"/>
      <c r="M511" s="76"/>
      <c r="N511" s="76"/>
      <c r="O511" s="76"/>
      <c r="P511" s="76"/>
      <c r="Q511" s="76"/>
      <c r="R511" s="76"/>
      <c r="S511" s="76"/>
      <c r="T511" s="76"/>
      <c r="U511" s="272">
        <v>0</v>
      </c>
      <c r="V511" s="272">
        <v>0</v>
      </c>
      <c r="W511" s="272">
        <v>0</v>
      </c>
      <c r="X511" s="263">
        <f t="shared" si="88"/>
        <v>0</v>
      </c>
      <c r="Y511" s="263">
        <f t="shared" si="88"/>
        <v>0</v>
      </c>
      <c r="Z511" s="263">
        <f t="shared" si="88"/>
        <v>0</v>
      </c>
      <c r="AA511" s="263">
        <f t="shared" si="88"/>
        <v>0</v>
      </c>
      <c r="AB511" s="263">
        <f t="shared" si="88"/>
        <v>0</v>
      </c>
      <c r="AC511" s="76"/>
      <c r="AD511" s="97"/>
      <c r="AE511" s="76"/>
      <c r="AF511" s="97">
        <v>1</v>
      </c>
      <c r="AG511" s="97">
        <v>1</v>
      </c>
      <c r="AH511" s="73"/>
      <c r="AI511" s="57"/>
      <c r="AJ511" s="45"/>
      <c r="AK511" s="45"/>
      <c r="AL511" s="45"/>
    </row>
    <row r="512" spans="1:38" hidden="1" outlineLevel="2" x14ac:dyDescent="0.25">
      <c r="A512" s="45"/>
      <c r="B512" s="54"/>
      <c r="C512" s="47">
        <f t="shared" si="84"/>
        <v>3</v>
      </c>
      <c r="D512" s="73"/>
      <c r="E512" s="70"/>
      <c r="F512" s="70" t="s">
        <v>1286</v>
      </c>
      <c r="G512" s="73"/>
      <c r="H512" s="76" t="s">
        <v>2754</v>
      </c>
      <c r="I512" s="96" t="s">
        <v>573</v>
      </c>
      <c r="J512" s="96" t="s">
        <v>1229</v>
      </c>
      <c r="K512" s="76"/>
      <c r="L512" s="76"/>
      <c r="M512" s="76"/>
      <c r="N512" s="76"/>
      <c r="O512" s="76"/>
      <c r="P512" s="76"/>
      <c r="Q512" s="76"/>
      <c r="R512" s="76"/>
      <c r="S512" s="76"/>
      <c r="T512" s="76"/>
      <c r="U512" s="272">
        <v>0</v>
      </c>
      <c r="V512" s="272">
        <v>0</v>
      </c>
      <c r="W512" s="272">
        <v>0</v>
      </c>
      <c r="X512" s="263">
        <f t="shared" si="88"/>
        <v>0</v>
      </c>
      <c r="Y512" s="263">
        <f t="shared" si="88"/>
        <v>0</v>
      </c>
      <c r="Z512" s="263">
        <f t="shared" si="88"/>
        <v>0</v>
      </c>
      <c r="AA512" s="263">
        <f t="shared" si="88"/>
        <v>0</v>
      </c>
      <c r="AB512" s="263">
        <f t="shared" si="88"/>
        <v>0</v>
      </c>
      <c r="AC512" s="76"/>
      <c r="AD512" s="97"/>
      <c r="AE512" s="76"/>
      <c r="AF512" s="97">
        <v>1</v>
      </c>
      <c r="AG512" s="97">
        <v>1</v>
      </c>
      <c r="AH512" s="73"/>
      <c r="AI512" s="57"/>
      <c r="AJ512" s="45"/>
      <c r="AK512" s="45"/>
      <c r="AL512" s="45"/>
    </row>
    <row r="513" spans="1:38" hidden="1" outlineLevel="3" x14ac:dyDescent="0.25">
      <c r="A513" s="45"/>
      <c r="B513" s="54"/>
      <c r="C513" s="47">
        <f t="shared" si="84"/>
        <v>3</v>
      </c>
      <c r="D513" s="73"/>
      <c r="E513" s="70"/>
      <c r="F513" s="70" t="s">
        <v>1287</v>
      </c>
      <c r="G513" s="73"/>
      <c r="H513" s="76" t="s">
        <v>2755</v>
      </c>
      <c r="I513" s="96" t="s">
        <v>573</v>
      </c>
      <c r="J513" s="96" t="s">
        <v>1229</v>
      </c>
      <c r="K513" s="76"/>
      <c r="L513" s="76"/>
      <c r="M513" s="76"/>
      <c r="N513" s="76"/>
      <c r="O513" s="76"/>
      <c r="P513" s="76"/>
      <c r="Q513" s="76"/>
      <c r="R513" s="76"/>
      <c r="S513" s="76"/>
      <c r="T513" s="76"/>
      <c r="U513" s="272">
        <v>0</v>
      </c>
      <c r="V513" s="272">
        <v>0</v>
      </c>
      <c r="W513" s="272">
        <v>0</v>
      </c>
      <c r="X513" s="263">
        <f t="shared" si="88"/>
        <v>0</v>
      </c>
      <c r="Y513" s="263">
        <f t="shared" si="88"/>
        <v>0</v>
      </c>
      <c r="Z513" s="263">
        <f t="shared" si="88"/>
        <v>0</v>
      </c>
      <c r="AA513" s="263">
        <f t="shared" si="88"/>
        <v>0</v>
      </c>
      <c r="AB513" s="263">
        <f t="shared" si="88"/>
        <v>0</v>
      </c>
      <c r="AC513" s="76"/>
      <c r="AD513" s="97"/>
      <c r="AE513" s="76"/>
      <c r="AF513" s="97">
        <v>1</v>
      </c>
      <c r="AG513" s="97">
        <v>1</v>
      </c>
      <c r="AH513" s="73"/>
      <c r="AI513" s="57"/>
      <c r="AJ513" s="45"/>
      <c r="AK513" s="45"/>
      <c r="AL513" s="45"/>
    </row>
    <row r="514" spans="1:38" hidden="1" outlineLevel="3" x14ac:dyDescent="0.25">
      <c r="A514" s="45"/>
      <c r="B514" s="54"/>
      <c r="C514" s="47">
        <f t="shared" si="84"/>
        <v>3</v>
      </c>
      <c r="D514" s="73"/>
      <c r="E514" s="70"/>
      <c r="F514" s="70" t="s">
        <v>1288</v>
      </c>
      <c r="G514" s="73"/>
      <c r="H514" s="76" t="s">
        <v>2756</v>
      </c>
      <c r="I514" s="96" t="s">
        <v>573</v>
      </c>
      <c r="J514" s="96" t="s">
        <v>1229</v>
      </c>
      <c r="K514" s="76"/>
      <c r="L514" s="76"/>
      <c r="M514" s="76"/>
      <c r="N514" s="76"/>
      <c r="O514" s="76"/>
      <c r="P514" s="76"/>
      <c r="Q514" s="76"/>
      <c r="R514" s="76"/>
      <c r="S514" s="76"/>
      <c r="T514" s="76"/>
      <c r="U514" s="272">
        <v>0</v>
      </c>
      <c r="V514" s="272">
        <v>0</v>
      </c>
      <c r="W514" s="272">
        <v>0</v>
      </c>
      <c r="X514" s="263">
        <f t="shared" si="88"/>
        <v>0</v>
      </c>
      <c r="Y514" s="263">
        <f t="shared" si="88"/>
        <v>0</v>
      </c>
      <c r="Z514" s="263">
        <f t="shared" si="88"/>
        <v>0</v>
      </c>
      <c r="AA514" s="263">
        <f t="shared" si="88"/>
        <v>0</v>
      </c>
      <c r="AB514" s="263">
        <f t="shared" si="88"/>
        <v>0</v>
      </c>
      <c r="AC514" s="76"/>
      <c r="AD514" s="97"/>
      <c r="AE514" s="76"/>
      <c r="AF514" s="97">
        <v>1</v>
      </c>
      <c r="AG514" s="97">
        <v>1</v>
      </c>
      <c r="AH514" s="73"/>
      <c r="AI514" s="57"/>
      <c r="AJ514" s="45"/>
      <c r="AK514" s="45"/>
      <c r="AL514" s="45"/>
    </row>
    <row r="515" spans="1:38" hidden="1" outlineLevel="3" x14ac:dyDescent="0.25">
      <c r="A515" s="45"/>
      <c r="B515" s="54"/>
      <c r="C515" s="47">
        <f t="shared" si="84"/>
        <v>3</v>
      </c>
      <c r="D515" s="73"/>
      <c r="E515" s="70"/>
      <c r="F515" s="70" t="s">
        <v>1289</v>
      </c>
      <c r="G515" s="73"/>
      <c r="H515" s="76" t="s">
        <v>2757</v>
      </c>
      <c r="I515" s="96" t="s">
        <v>573</v>
      </c>
      <c r="J515" s="96" t="s">
        <v>1229</v>
      </c>
      <c r="K515" s="76"/>
      <c r="L515" s="76"/>
      <c r="M515" s="76"/>
      <c r="N515" s="76"/>
      <c r="O515" s="76"/>
      <c r="P515" s="76"/>
      <c r="Q515" s="76"/>
      <c r="R515" s="76"/>
      <c r="S515" s="76"/>
      <c r="T515" s="76"/>
      <c r="U515" s="272">
        <v>0</v>
      </c>
      <c r="V515" s="272">
        <v>0</v>
      </c>
      <c r="W515" s="272">
        <v>0</v>
      </c>
      <c r="X515" s="263">
        <f t="shared" si="88"/>
        <v>0</v>
      </c>
      <c r="Y515" s="263">
        <f t="shared" si="88"/>
        <v>0</v>
      </c>
      <c r="Z515" s="263">
        <f t="shared" si="88"/>
        <v>0</v>
      </c>
      <c r="AA515" s="263">
        <f t="shared" si="88"/>
        <v>0</v>
      </c>
      <c r="AB515" s="263">
        <f t="shared" si="88"/>
        <v>0</v>
      </c>
      <c r="AC515" s="76"/>
      <c r="AD515" s="97"/>
      <c r="AE515" s="76"/>
      <c r="AF515" s="97">
        <v>1</v>
      </c>
      <c r="AG515" s="97">
        <v>1</v>
      </c>
      <c r="AH515" s="73"/>
      <c r="AI515" s="57"/>
      <c r="AJ515" s="45"/>
      <c r="AK515" s="45"/>
      <c r="AL515" s="45"/>
    </row>
    <row r="516" spans="1:38" hidden="1" outlineLevel="3" x14ac:dyDescent="0.25">
      <c r="A516" s="45"/>
      <c r="B516" s="54"/>
      <c r="C516" s="47">
        <f t="shared" si="84"/>
        <v>3</v>
      </c>
      <c r="D516" s="73"/>
      <c r="E516" s="70"/>
      <c r="F516" s="70" t="s">
        <v>1290</v>
      </c>
      <c r="G516" s="73"/>
      <c r="H516" s="76" t="s">
        <v>2758</v>
      </c>
      <c r="I516" s="96" t="s">
        <v>573</v>
      </c>
      <c r="J516" s="96" t="s">
        <v>1229</v>
      </c>
      <c r="K516" s="76"/>
      <c r="L516" s="76"/>
      <c r="M516" s="76"/>
      <c r="N516" s="76"/>
      <c r="O516" s="76"/>
      <c r="P516" s="76"/>
      <c r="Q516" s="76"/>
      <c r="R516" s="76"/>
      <c r="S516" s="76"/>
      <c r="T516" s="76"/>
      <c r="U516" s="272">
        <v>0</v>
      </c>
      <c r="V516" s="272">
        <v>0</v>
      </c>
      <c r="W516" s="272">
        <v>0</v>
      </c>
      <c r="X516" s="263">
        <f t="shared" si="88"/>
        <v>0</v>
      </c>
      <c r="Y516" s="263">
        <f t="shared" si="88"/>
        <v>0</v>
      </c>
      <c r="Z516" s="263">
        <f t="shared" si="88"/>
        <v>0</v>
      </c>
      <c r="AA516" s="263">
        <f t="shared" si="88"/>
        <v>0</v>
      </c>
      <c r="AB516" s="263">
        <f t="shared" si="88"/>
        <v>0</v>
      </c>
      <c r="AC516" s="76"/>
      <c r="AD516" s="97"/>
      <c r="AE516" s="76"/>
      <c r="AF516" s="97">
        <v>1</v>
      </c>
      <c r="AG516" s="97">
        <v>1</v>
      </c>
      <c r="AH516" s="73"/>
      <c r="AI516" s="57"/>
      <c r="AJ516" s="45"/>
      <c r="AK516" s="45"/>
      <c r="AL516" s="45"/>
    </row>
    <row r="517" spans="1:38" hidden="1" outlineLevel="3" x14ac:dyDescent="0.25">
      <c r="A517" s="45"/>
      <c r="B517" s="54"/>
      <c r="C517" s="47">
        <f t="shared" si="84"/>
        <v>3</v>
      </c>
      <c r="D517" s="73"/>
      <c r="E517" s="70"/>
      <c r="F517" s="70" t="s">
        <v>1291</v>
      </c>
      <c r="G517" s="73"/>
      <c r="H517" s="76" t="s">
        <v>2759</v>
      </c>
      <c r="I517" s="96" t="s">
        <v>573</v>
      </c>
      <c r="J517" s="96" t="s">
        <v>1229</v>
      </c>
      <c r="K517" s="76"/>
      <c r="L517" s="76"/>
      <c r="M517" s="76"/>
      <c r="N517" s="76"/>
      <c r="O517" s="76"/>
      <c r="P517" s="76"/>
      <c r="Q517" s="76"/>
      <c r="R517" s="76"/>
      <c r="S517" s="76"/>
      <c r="T517" s="76"/>
      <c r="U517" s="272">
        <v>0</v>
      </c>
      <c r="V517" s="272">
        <v>0</v>
      </c>
      <c r="W517" s="272">
        <v>0</v>
      </c>
      <c r="X517" s="263">
        <f t="shared" si="88"/>
        <v>0</v>
      </c>
      <c r="Y517" s="263">
        <f t="shared" si="88"/>
        <v>0</v>
      </c>
      <c r="Z517" s="263">
        <f t="shared" si="88"/>
        <v>0</v>
      </c>
      <c r="AA517" s="263">
        <f t="shared" si="88"/>
        <v>0</v>
      </c>
      <c r="AB517" s="263">
        <f t="shared" si="88"/>
        <v>0</v>
      </c>
      <c r="AC517" s="76"/>
      <c r="AD517" s="97"/>
      <c r="AE517" s="76"/>
      <c r="AF517" s="97">
        <v>1</v>
      </c>
      <c r="AG517" s="97">
        <v>1</v>
      </c>
      <c r="AH517" s="73"/>
      <c r="AI517" s="57"/>
      <c r="AJ517" s="45"/>
      <c r="AK517" s="45"/>
      <c r="AL517" s="45"/>
    </row>
    <row r="518" spans="1:38" hidden="1" outlineLevel="3" x14ac:dyDescent="0.25">
      <c r="A518" s="45"/>
      <c r="B518" s="54"/>
      <c r="C518" s="47">
        <f t="shared" si="84"/>
        <v>3</v>
      </c>
      <c r="D518" s="73"/>
      <c r="E518" s="70"/>
      <c r="F518" s="70" t="s">
        <v>2769</v>
      </c>
      <c r="G518" s="73"/>
      <c r="H518" s="76" t="s">
        <v>676</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84"/>
        <v>3</v>
      </c>
      <c r="D519" s="73"/>
      <c r="E519" s="70"/>
      <c r="F519" s="70" t="s">
        <v>2770</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4"/>
        <v>3</v>
      </c>
      <c r="D520" s="73"/>
      <c r="E520" s="70"/>
      <c r="F520" s="70" t="s">
        <v>2771</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4"/>
        <v>3</v>
      </c>
      <c r="D521" s="73"/>
      <c r="E521" s="70"/>
      <c r="F521" s="70" t="s">
        <v>2772</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4"/>
        <v>3</v>
      </c>
      <c r="D522" s="73"/>
      <c r="E522" s="70"/>
      <c r="F522" s="70" t="s">
        <v>2773</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4"/>
        <v>3</v>
      </c>
      <c r="D523" s="73"/>
      <c r="E523" s="70"/>
      <c r="F523" s="70" t="s">
        <v>2774</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4"/>
        <v>3</v>
      </c>
      <c r="D524" s="73"/>
      <c r="E524" s="70"/>
      <c r="F524" s="70" t="s">
        <v>2775</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4"/>
        <v>3</v>
      </c>
      <c r="D525" s="73"/>
      <c r="E525" s="70"/>
      <c r="F525" s="70" t="s">
        <v>2776</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2" x14ac:dyDescent="0.25">
      <c r="A526" s="45"/>
      <c r="B526" s="54"/>
      <c r="C526" s="47">
        <f t="shared" si="84"/>
        <v>3</v>
      </c>
      <c r="D526" s="73"/>
      <c r="E526" s="70"/>
      <c r="F526" s="70" t="s">
        <v>2777</v>
      </c>
      <c r="G526" s="73"/>
      <c r="H526" s="76" t="s">
        <v>2801</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hidden="1" outlineLevel="2" x14ac:dyDescent="0.25">
      <c r="A527" s="45"/>
      <c r="B527" s="54"/>
      <c r="C527" s="47">
        <f t="shared" si="84"/>
        <v>3</v>
      </c>
      <c r="D527" s="73"/>
      <c r="E527" s="70"/>
      <c r="F527" s="70" t="s">
        <v>2778</v>
      </c>
      <c r="G527" s="73"/>
      <c r="H527" s="76" t="s">
        <v>2802</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25">
      <c r="A528" s="45"/>
      <c r="B528" s="54"/>
      <c r="C528" s="47">
        <f t="shared" si="84"/>
        <v>3</v>
      </c>
      <c r="D528" s="73"/>
      <c r="E528" s="70"/>
      <c r="F528" s="70" t="s">
        <v>2779</v>
      </c>
      <c r="G528" s="73"/>
      <c r="H528" s="76" t="s">
        <v>2803</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4"/>
        <v>3</v>
      </c>
      <c r="D529" s="73"/>
      <c r="E529" s="70"/>
      <c r="F529" s="70" t="s">
        <v>2780</v>
      </c>
      <c r="G529" s="73"/>
      <c r="H529" s="76" t="s">
        <v>2804</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4"/>
        <v>3</v>
      </c>
      <c r="D530" s="73"/>
      <c r="E530" s="70"/>
      <c r="F530" s="70" t="s">
        <v>2781</v>
      </c>
      <c r="G530" s="73"/>
      <c r="H530" s="76" t="s">
        <v>2805</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4"/>
        <v>3</v>
      </c>
      <c r="D531" s="73"/>
      <c r="E531" s="70"/>
      <c r="F531" s="70" t="s">
        <v>2782</v>
      </c>
      <c r="G531" s="73"/>
      <c r="H531" s="76" t="s">
        <v>2806</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4"/>
        <v>3</v>
      </c>
      <c r="D532" s="73"/>
      <c r="E532" s="70"/>
      <c r="F532" s="70" t="s">
        <v>2783</v>
      </c>
      <c r="G532" s="73"/>
      <c r="H532" s="76" t="s">
        <v>2807</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4"/>
        <v>3</v>
      </c>
      <c r="D533" s="73"/>
      <c r="E533" s="70"/>
      <c r="F533" s="70" t="s">
        <v>2784</v>
      </c>
      <c r="G533" s="73"/>
      <c r="H533" s="76" t="s">
        <v>2808</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4"/>
        <v>3</v>
      </c>
      <c r="D534" s="73"/>
      <c r="E534" s="70"/>
      <c r="F534" s="70" t="s">
        <v>2785</v>
      </c>
      <c r="G534" s="73"/>
      <c r="H534" s="76" t="s">
        <v>676</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84"/>
        <v>3</v>
      </c>
      <c r="D535" s="73"/>
      <c r="E535" s="70"/>
      <c r="F535" s="70" t="s">
        <v>2786</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4"/>
        <v>3</v>
      </c>
      <c r="D536" s="73"/>
      <c r="E536" s="70"/>
      <c r="F536" s="70" t="s">
        <v>2787</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4"/>
        <v>3</v>
      </c>
      <c r="D537" s="73"/>
      <c r="E537" s="70"/>
      <c r="F537" s="70" t="s">
        <v>2788</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4"/>
        <v>3</v>
      </c>
      <c r="D538" s="73"/>
      <c r="E538" s="70"/>
      <c r="F538" s="70" t="s">
        <v>2789</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4"/>
        <v>3</v>
      </c>
      <c r="D539" s="73"/>
      <c r="E539" s="70"/>
      <c r="F539" s="70" t="s">
        <v>2790</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4"/>
        <v>3</v>
      </c>
      <c r="D540" s="73"/>
      <c r="E540" s="70"/>
      <c r="F540" s="70" t="s">
        <v>2791</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4"/>
        <v>3</v>
      </c>
      <c r="D541" s="73"/>
      <c r="E541" s="70"/>
      <c r="F541" s="70" t="s">
        <v>2792</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84"/>
        <v>3</v>
      </c>
      <c r="D542" s="73"/>
      <c r="E542" s="70"/>
      <c r="F542" s="70" t="s">
        <v>2793</v>
      </c>
      <c r="G542" s="73"/>
      <c r="H542" s="76" t="s">
        <v>2809</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hidden="1" outlineLevel="2" x14ac:dyDescent="0.25">
      <c r="A543" s="45"/>
      <c r="B543" s="54"/>
      <c r="C543" s="47">
        <f t="shared" si="84"/>
        <v>3</v>
      </c>
      <c r="D543" s="73"/>
      <c r="E543" s="70"/>
      <c r="F543" s="70" t="s">
        <v>2794</v>
      </c>
      <c r="G543" s="73"/>
      <c r="H543" s="76" t="s">
        <v>2802</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3" x14ac:dyDescent="0.25">
      <c r="A544" s="45"/>
      <c r="B544" s="54"/>
      <c r="C544" s="47">
        <f t="shared" si="84"/>
        <v>3</v>
      </c>
      <c r="D544" s="73"/>
      <c r="E544" s="70"/>
      <c r="F544" s="70" t="s">
        <v>2795</v>
      </c>
      <c r="G544" s="73"/>
      <c r="H544" s="76" t="s">
        <v>2803</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4"/>
        <v>3</v>
      </c>
      <c r="D545" s="73"/>
      <c r="E545" s="70"/>
      <c r="F545" s="70" t="s">
        <v>2796</v>
      </c>
      <c r="G545" s="73"/>
      <c r="H545" s="76" t="s">
        <v>2804</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4"/>
        <v>3</v>
      </c>
      <c r="D546" s="73"/>
      <c r="E546" s="70"/>
      <c r="F546" s="70" t="s">
        <v>2797</v>
      </c>
      <c r="G546" s="73"/>
      <c r="H546" s="76" t="s">
        <v>2805</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4"/>
        <v>3</v>
      </c>
      <c r="D547" s="73"/>
      <c r="E547" s="70"/>
      <c r="F547" s="70" t="s">
        <v>2798</v>
      </c>
      <c r="G547" s="73"/>
      <c r="H547" s="76" t="s">
        <v>2806</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4"/>
        <v>3</v>
      </c>
      <c r="D548" s="73"/>
      <c r="E548" s="70"/>
      <c r="F548" s="70" t="s">
        <v>2799</v>
      </c>
      <c r="G548" s="73"/>
      <c r="H548" s="76" t="s">
        <v>2807</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4"/>
        <v>3</v>
      </c>
      <c r="D549" s="73"/>
      <c r="E549" s="70"/>
      <c r="F549" s="70" t="s">
        <v>2800</v>
      </c>
      <c r="G549" s="73"/>
      <c r="H549" s="76" t="s">
        <v>2808</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1" collapsed="1" x14ac:dyDescent="0.25">
      <c r="A550" s="45"/>
      <c r="B550" s="54"/>
      <c r="C550" s="47">
        <f>INT($C$29)+1</f>
        <v>2</v>
      </c>
      <c r="D550" s="73"/>
      <c r="E550" s="70"/>
      <c r="F550" s="264" t="s">
        <v>1292</v>
      </c>
      <c r="G550" s="73"/>
      <c r="H550" s="254" t="s">
        <v>1293</v>
      </c>
      <c r="I550" s="136"/>
      <c r="J550" s="136" t="s">
        <v>1129</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25">
      <c r="A551" s="45"/>
      <c r="B551" s="54"/>
      <c r="C551" s="47">
        <f t="shared" ref="C551:C622" si="95">INT($C$29)+2</f>
        <v>3</v>
      </c>
      <c r="D551" s="73"/>
      <c r="E551" s="70"/>
      <c r="F551" s="70" t="s">
        <v>1294</v>
      </c>
      <c r="G551" s="73"/>
      <c r="H551" s="76" t="s">
        <v>676</v>
      </c>
      <c r="I551" s="96" t="s">
        <v>573</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95"/>
        <v>3</v>
      </c>
      <c r="D552" s="73"/>
      <c r="E552" s="70"/>
      <c r="F552" s="70" t="s">
        <v>1295</v>
      </c>
      <c r="G552" s="73"/>
      <c r="H552" s="76"/>
      <c r="I552" s="96" t="s">
        <v>573</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95"/>
        <v>3</v>
      </c>
      <c r="D553" s="73"/>
      <c r="E553" s="70"/>
      <c r="F553" s="70" t="s">
        <v>1296</v>
      </c>
      <c r="G553" s="73"/>
      <c r="H553" s="76"/>
      <c r="I553" s="96" t="s">
        <v>573</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95"/>
        <v>3</v>
      </c>
      <c r="D554" s="73"/>
      <c r="E554" s="70"/>
      <c r="F554" s="70" t="s">
        <v>1297</v>
      </c>
      <c r="G554" s="73"/>
      <c r="H554" s="76" t="s">
        <v>676</v>
      </c>
      <c r="I554" s="96" t="s">
        <v>573</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95"/>
        <v>3</v>
      </c>
      <c r="D555" s="73"/>
      <c r="E555" s="70"/>
      <c r="F555" s="70" t="s">
        <v>1298</v>
      </c>
      <c r="G555" s="73"/>
      <c r="H555" s="76"/>
      <c r="I555" s="96" t="s">
        <v>573</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95"/>
        <v>3</v>
      </c>
      <c r="D556" s="73"/>
      <c r="E556" s="70"/>
      <c r="F556" s="70" t="s">
        <v>1299</v>
      </c>
      <c r="G556" s="73"/>
      <c r="H556" s="76"/>
      <c r="I556" s="96" t="s">
        <v>573</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95"/>
        <v>3</v>
      </c>
      <c r="D557" s="73"/>
      <c r="E557" s="70"/>
      <c r="F557" s="70" t="s">
        <v>1300</v>
      </c>
      <c r="G557" s="73"/>
      <c r="H557" s="76" t="s">
        <v>676</v>
      </c>
      <c r="I557" s="96" t="s">
        <v>573</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95"/>
        <v>3</v>
      </c>
      <c r="D558" s="73"/>
      <c r="E558" s="70"/>
      <c r="F558" s="70" t="s">
        <v>1301</v>
      </c>
      <c r="G558" s="73"/>
      <c r="H558" s="76"/>
      <c r="I558" s="96" t="s">
        <v>573</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95"/>
        <v>3</v>
      </c>
      <c r="D559" s="73"/>
      <c r="E559" s="70"/>
      <c r="F559" s="70" t="s">
        <v>1302</v>
      </c>
      <c r="G559" s="73"/>
      <c r="H559" s="76"/>
      <c r="I559" s="96" t="s">
        <v>573</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95"/>
        <v>3</v>
      </c>
      <c r="D560" s="73"/>
      <c r="E560" s="70"/>
      <c r="F560" s="70" t="s">
        <v>1303</v>
      </c>
      <c r="G560" s="73"/>
      <c r="H560" s="76" t="s">
        <v>676</v>
      </c>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95"/>
        <v>3</v>
      </c>
      <c r="D561" s="73"/>
      <c r="E561" s="70"/>
      <c r="F561" s="70" t="s">
        <v>1304</v>
      </c>
      <c r="G561" s="73"/>
      <c r="H561" s="76"/>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95"/>
        <v>3</v>
      </c>
      <c r="D562" s="73"/>
      <c r="E562" s="70"/>
      <c r="F562" s="70" t="s">
        <v>1305</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95"/>
        <v>3</v>
      </c>
      <c r="D563" s="73"/>
      <c r="E563" s="70"/>
      <c r="F563" s="70" t="s">
        <v>1306</v>
      </c>
      <c r="G563" s="73"/>
      <c r="H563" s="76" t="s">
        <v>676</v>
      </c>
      <c r="I563" s="96" t="s">
        <v>573</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95"/>
        <v>3</v>
      </c>
      <c r="D564" s="73"/>
      <c r="E564" s="70"/>
      <c r="F564" s="70" t="s">
        <v>1307</v>
      </c>
      <c r="G564" s="73"/>
      <c r="H564" s="76"/>
      <c r="I564" s="96" t="s">
        <v>573</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95"/>
        <v>3</v>
      </c>
      <c r="D565" s="73"/>
      <c r="E565" s="70"/>
      <c r="F565" s="70" t="s">
        <v>1308</v>
      </c>
      <c r="G565" s="73"/>
      <c r="H565" s="76"/>
      <c r="I565" s="96" t="s">
        <v>573</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95"/>
        <v>3</v>
      </c>
      <c r="D566" s="73"/>
      <c r="E566" s="70"/>
      <c r="F566" s="70" t="s">
        <v>1309</v>
      </c>
      <c r="G566" s="73"/>
      <c r="H566" s="76" t="s">
        <v>676</v>
      </c>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95"/>
        <v>3</v>
      </c>
      <c r="D567" s="73"/>
      <c r="E567" s="70"/>
      <c r="F567" s="70" t="s">
        <v>1310</v>
      </c>
      <c r="G567" s="73"/>
      <c r="H567" s="76"/>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95"/>
        <v>3</v>
      </c>
      <c r="D568" s="73"/>
      <c r="E568" s="70"/>
      <c r="F568" s="70" t="s">
        <v>1311</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ref="C569:C574" si="96">INT($C$29)+3</f>
        <v>4</v>
      </c>
      <c r="D569" s="73"/>
      <c r="E569" s="70"/>
      <c r="F569" s="70" t="s">
        <v>1312</v>
      </c>
      <c r="G569" s="73"/>
      <c r="H569" s="76" t="s">
        <v>676</v>
      </c>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96"/>
        <v>4</v>
      </c>
      <c r="D570" s="73"/>
      <c r="E570" s="70"/>
      <c r="F570" s="70" t="s">
        <v>1313</v>
      </c>
      <c r="G570" s="73"/>
      <c r="H570" s="76"/>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96"/>
        <v>4</v>
      </c>
      <c r="D571" s="73"/>
      <c r="E571" s="70"/>
      <c r="F571" s="70" t="s">
        <v>1314</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96"/>
        <v>4</v>
      </c>
      <c r="D572" s="73"/>
      <c r="E572" s="70"/>
      <c r="F572" s="70" t="s">
        <v>1315</v>
      </c>
      <c r="G572" s="73"/>
      <c r="H572" s="76" t="s">
        <v>676</v>
      </c>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96"/>
        <v>4</v>
      </c>
      <c r="D573" s="73"/>
      <c r="E573" s="70"/>
      <c r="F573" s="70" t="s">
        <v>1316</v>
      </c>
      <c r="G573" s="73"/>
      <c r="H573" s="76"/>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96"/>
        <v>4</v>
      </c>
      <c r="D574" s="73"/>
      <c r="E574" s="70"/>
      <c r="F574" s="70" t="s">
        <v>1317</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2" x14ac:dyDescent="0.25">
      <c r="A575" s="45"/>
      <c r="B575" s="54"/>
      <c r="C575" s="47">
        <f t="shared" si="95"/>
        <v>3</v>
      </c>
      <c r="D575" s="73"/>
      <c r="E575" s="70"/>
      <c r="F575" s="70" t="s">
        <v>1318</v>
      </c>
      <c r="G575" s="73"/>
      <c r="H575" s="76" t="s">
        <v>1319</v>
      </c>
      <c r="I575" s="96" t="s">
        <v>573</v>
      </c>
      <c r="J575" s="96"/>
      <c r="K575" s="76"/>
      <c r="L575" s="76"/>
      <c r="M575" s="76"/>
      <c r="N575" s="76"/>
      <c r="O575" s="76"/>
      <c r="P575" s="76"/>
      <c r="Q575" s="76"/>
      <c r="R575" s="76"/>
      <c r="S575" s="76"/>
      <c r="T575" s="76"/>
      <c r="U575" s="97">
        <v>0</v>
      </c>
      <c r="V575" s="263">
        <f t="shared" ref="V575:V576" si="97">U575</f>
        <v>0</v>
      </c>
      <c r="W575" s="263">
        <f t="shared" ref="W575:W576" si="98">V575</f>
        <v>0</v>
      </c>
      <c r="X575" s="263">
        <f t="shared" ref="X575" si="99">Y575</f>
        <v>-0.26729999999999998</v>
      </c>
      <c r="Y575" s="97">
        <v>-0.26729999999999998</v>
      </c>
      <c r="Z575" s="263">
        <f t="shared" ref="Z575:AB575" si="100">Y575</f>
        <v>-0.26729999999999998</v>
      </c>
      <c r="AA575" s="263">
        <f t="shared" si="100"/>
        <v>-0.26729999999999998</v>
      </c>
      <c r="AB575" s="263">
        <f t="shared" si="100"/>
        <v>-0.26729999999999998</v>
      </c>
      <c r="AC575" s="76"/>
      <c r="AD575" s="76" t="s">
        <v>1320</v>
      </c>
      <c r="AE575" s="76"/>
      <c r="AF575" s="97">
        <v>1</v>
      </c>
      <c r="AG575" s="97">
        <v>1</v>
      </c>
      <c r="AH575" s="73"/>
      <c r="AI575" s="57"/>
      <c r="AJ575" s="45"/>
      <c r="AK575" s="45"/>
      <c r="AL575" s="45"/>
    </row>
    <row r="576" spans="1:38" hidden="1" outlineLevel="2" x14ac:dyDescent="0.25">
      <c r="A576" s="45"/>
      <c r="B576" s="54"/>
      <c r="C576" s="47">
        <f t="shared" si="95"/>
        <v>3</v>
      </c>
      <c r="D576" s="73"/>
      <c r="E576" s="70"/>
      <c r="F576" s="70" t="s">
        <v>1321</v>
      </c>
      <c r="G576" s="73"/>
      <c r="H576" s="76" t="s">
        <v>2760</v>
      </c>
      <c r="I576" s="96" t="s">
        <v>573</v>
      </c>
      <c r="J576" s="96"/>
      <c r="K576" s="76"/>
      <c r="L576" s="76"/>
      <c r="M576" s="76"/>
      <c r="N576" s="76"/>
      <c r="O576" s="76"/>
      <c r="P576" s="76"/>
      <c r="Q576" s="76"/>
      <c r="R576" s="76"/>
      <c r="S576" s="76"/>
      <c r="T576" s="76"/>
      <c r="U576" s="97">
        <v>-2.38</v>
      </c>
      <c r="V576" s="263">
        <f t="shared" si="97"/>
        <v>-2.38</v>
      </c>
      <c r="W576" s="263">
        <f t="shared" si="98"/>
        <v>-2.38</v>
      </c>
      <c r="X576" s="263">
        <f>Y576</f>
        <v>0</v>
      </c>
      <c r="Y576" s="97">
        <v>0</v>
      </c>
      <c r="Z576" s="263">
        <f>Y576</f>
        <v>0</v>
      </c>
      <c r="AA576" s="263">
        <f>Z576</f>
        <v>0</v>
      </c>
      <c r="AB576" s="263">
        <f>AA576</f>
        <v>0</v>
      </c>
      <c r="AC576" s="76"/>
      <c r="AD576" s="76" t="s">
        <v>2698</v>
      </c>
      <c r="AE576" s="76"/>
      <c r="AF576" s="97">
        <v>1</v>
      </c>
      <c r="AG576" s="97">
        <v>1</v>
      </c>
      <c r="AH576" s="73"/>
      <c r="AI576" s="57"/>
      <c r="AJ576" s="45"/>
      <c r="AK576" s="45"/>
      <c r="AL576" s="45"/>
    </row>
    <row r="577" spans="1:38" hidden="1" outlineLevel="2" x14ac:dyDescent="0.25">
      <c r="A577" s="45"/>
      <c r="B577" s="54"/>
      <c r="C577" s="47">
        <f t="shared" si="95"/>
        <v>3</v>
      </c>
      <c r="D577" s="73"/>
      <c r="E577" s="70"/>
      <c r="F577" s="70" t="s">
        <v>1322</v>
      </c>
      <c r="G577" s="73"/>
      <c r="H577" s="76" t="s">
        <v>2761</v>
      </c>
      <c r="I577" s="96" t="s">
        <v>573</v>
      </c>
      <c r="J577" s="96"/>
      <c r="K577" s="76"/>
      <c r="L577" s="76"/>
      <c r="M577" s="76"/>
      <c r="N577" s="76"/>
      <c r="O577" s="76"/>
      <c r="P577" s="76"/>
      <c r="Q577" s="76"/>
      <c r="R577" s="76"/>
      <c r="S577" s="76"/>
      <c r="T577" s="76"/>
      <c r="U577" s="76">
        <v>0</v>
      </c>
      <c r="V577" s="76">
        <v>0</v>
      </c>
      <c r="W577" s="76">
        <v>0</v>
      </c>
      <c r="X577" s="263">
        <f t="shared" ref="X577:X580" si="101">Y577</f>
        <v>-0.28349999999999997</v>
      </c>
      <c r="Y577" s="97">
        <v>-0.28349999999999997</v>
      </c>
      <c r="Z577" s="263">
        <f t="shared" ref="Z577:AB577" si="102">Y577</f>
        <v>-0.28349999999999997</v>
      </c>
      <c r="AA577" s="263">
        <f t="shared" si="102"/>
        <v>-0.28349999999999997</v>
      </c>
      <c r="AB577" s="263">
        <f t="shared" si="102"/>
        <v>-0.28349999999999997</v>
      </c>
      <c r="AC577" s="76"/>
      <c r="AD577" s="76"/>
      <c r="AE577" s="76"/>
      <c r="AF577" s="97">
        <v>1</v>
      </c>
      <c r="AG577" s="97">
        <v>1</v>
      </c>
      <c r="AH577" s="73"/>
      <c r="AI577" s="57"/>
      <c r="AJ577" s="45"/>
      <c r="AK577" s="45"/>
      <c r="AL577" s="45"/>
    </row>
    <row r="578" spans="1:38" hidden="1" outlineLevel="2" x14ac:dyDescent="0.25">
      <c r="A578" s="45"/>
      <c r="B578" s="54"/>
      <c r="C578" s="47">
        <f t="shared" si="95"/>
        <v>3</v>
      </c>
      <c r="D578" s="73"/>
      <c r="E578" s="70"/>
      <c r="F578" s="70" t="s">
        <v>1323</v>
      </c>
      <c r="G578" s="73"/>
      <c r="H578" s="76" t="s">
        <v>1324</v>
      </c>
      <c r="I578" s="96" t="s">
        <v>573</v>
      </c>
      <c r="J578" s="96"/>
      <c r="K578" s="76"/>
      <c r="L578" s="76"/>
      <c r="M578" s="76"/>
      <c r="N578" s="76"/>
      <c r="O578" s="76"/>
      <c r="P578" s="76"/>
      <c r="Q578" s="76"/>
      <c r="R578" s="76"/>
      <c r="S578" s="76"/>
      <c r="T578" s="76"/>
      <c r="U578" s="97">
        <v>0</v>
      </c>
      <c r="V578" s="263">
        <f t="shared" ref="V578:V579" si="103">U578</f>
        <v>0</v>
      </c>
      <c r="W578" s="263">
        <f t="shared" ref="W578:W579" si="104">V578</f>
        <v>0</v>
      </c>
      <c r="X578" s="263">
        <f t="shared" si="101"/>
        <v>0</v>
      </c>
      <c r="Y578" s="97">
        <v>0</v>
      </c>
      <c r="Z578" s="263">
        <f t="shared" ref="Z578:AB578" si="105">Y578</f>
        <v>0</v>
      </c>
      <c r="AA578" s="263">
        <f t="shared" si="105"/>
        <v>0</v>
      </c>
      <c r="AB578" s="263">
        <f t="shared" si="105"/>
        <v>0</v>
      </c>
      <c r="AC578" s="76"/>
      <c r="AD578" s="76" t="s">
        <v>1320</v>
      </c>
      <c r="AE578" s="76"/>
      <c r="AF578" s="97">
        <v>1</v>
      </c>
      <c r="AG578" s="97">
        <v>1</v>
      </c>
      <c r="AH578" s="73"/>
      <c r="AI578" s="57"/>
      <c r="AJ578" s="45"/>
      <c r="AK578" s="45"/>
      <c r="AL578" s="45"/>
    </row>
    <row r="579" spans="1:38" hidden="1" outlineLevel="2" x14ac:dyDescent="0.25">
      <c r="A579" s="45"/>
      <c r="B579" s="54"/>
      <c r="C579" s="47">
        <f t="shared" si="95"/>
        <v>3</v>
      </c>
      <c r="D579" s="73"/>
      <c r="E579" s="70"/>
      <c r="F579" s="70" t="s">
        <v>1325</v>
      </c>
      <c r="G579" s="73"/>
      <c r="H579" s="76" t="s">
        <v>2762</v>
      </c>
      <c r="I579" s="96" t="s">
        <v>573</v>
      </c>
      <c r="J579" s="96"/>
      <c r="K579" s="76"/>
      <c r="L579" s="76"/>
      <c r="M579" s="76"/>
      <c r="N579" s="76"/>
      <c r="O579" s="76"/>
      <c r="P579" s="76"/>
      <c r="Q579" s="76"/>
      <c r="R579" s="76"/>
      <c r="S579" s="76"/>
      <c r="T579" s="76"/>
      <c r="U579" s="97">
        <v>2.673E-3</v>
      </c>
      <c r="V579" s="263">
        <f t="shared" si="103"/>
        <v>2.673E-3</v>
      </c>
      <c r="W579" s="263">
        <f t="shared" si="104"/>
        <v>2.673E-3</v>
      </c>
      <c r="X579" s="263">
        <f t="shared" si="101"/>
        <v>0</v>
      </c>
      <c r="Y579" s="97">
        <v>0</v>
      </c>
      <c r="Z579" s="263">
        <f t="shared" ref="Z579:AB579" si="106">Y579</f>
        <v>0</v>
      </c>
      <c r="AA579" s="263">
        <f t="shared" si="106"/>
        <v>0</v>
      </c>
      <c r="AB579" s="263">
        <f t="shared" si="106"/>
        <v>0</v>
      </c>
      <c r="AC579" s="76"/>
      <c r="AD579" s="76"/>
      <c r="AE579" s="76"/>
      <c r="AF579" s="97">
        <v>1</v>
      </c>
      <c r="AG579" s="97">
        <v>1</v>
      </c>
      <c r="AH579" s="73"/>
      <c r="AI579" s="57"/>
      <c r="AJ579" s="45"/>
      <c r="AK579" s="45"/>
      <c r="AL579" s="45"/>
    </row>
    <row r="580" spans="1:38" hidden="1" outlineLevel="2" x14ac:dyDescent="0.25">
      <c r="A580" s="45"/>
      <c r="B580" s="54"/>
      <c r="C580" s="47">
        <f t="shared" si="95"/>
        <v>3</v>
      </c>
      <c r="D580" s="73"/>
      <c r="E580" s="70"/>
      <c r="F580" s="70" t="s">
        <v>1326</v>
      </c>
      <c r="G580" s="73"/>
      <c r="H580" s="76" t="s">
        <v>2763</v>
      </c>
      <c r="I580" s="96" t="s">
        <v>573</v>
      </c>
      <c r="J580" s="96"/>
      <c r="K580" s="76"/>
      <c r="L580" s="76"/>
      <c r="M580" s="76"/>
      <c r="N580" s="76"/>
      <c r="O580" s="76"/>
      <c r="P580" s="76"/>
      <c r="Q580" s="76"/>
      <c r="R580" s="76"/>
      <c r="S580" s="76"/>
      <c r="T580" s="76"/>
      <c r="U580" s="76">
        <v>0</v>
      </c>
      <c r="V580" s="76">
        <v>0</v>
      </c>
      <c r="W580" s="76">
        <v>0</v>
      </c>
      <c r="X580" s="263">
        <f t="shared" si="101"/>
        <v>0</v>
      </c>
      <c r="Y580" s="97">
        <v>0</v>
      </c>
      <c r="Z580" s="263">
        <f t="shared" ref="Z580:AB580" si="107">Y580</f>
        <v>0</v>
      </c>
      <c r="AA580" s="263">
        <f t="shared" si="107"/>
        <v>0</v>
      </c>
      <c r="AB580" s="263">
        <f t="shared" si="107"/>
        <v>0</v>
      </c>
      <c r="AC580" s="76"/>
      <c r="AD580" s="76"/>
      <c r="AE580" s="76"/>
      <c r="AF580" s="97">
        <v>1</v>
      </c>
      <c r="AG580" s="97">
        <v>1</v>
      </c>
      <c r="AH580" s="73"/>
      <c r="AI580" s="57"/>
      <c r="AJ580" s="45"/>
      <c r="AK580" s="45"/>
      <c r="AL580" s="45"/>
    </row>
    <row r="581" spans="1:38" hidden="1" outlineLevel="2" x14ac:dyDescent="0.25">
      <c r="A581" s="45"/>
      <c r="B581" s="54"/>
      <c r="C581" s="47">
        <f t="shared" si="95"/>
        <v>3</v>
      </c>
      <c r="D581" s="73"/>
      <c r="E581" s="70"/>
      <c r="F581" s="70" t="s">
        <v>1327</v>
      </c>
      <c r="G581" s="73"/>
      <c r="H581" s="76" t="s">
        <v>1328</v>
      </c>
      <c r="I581" s="96"/>
      <c r="J581" s="96" t="s">
        <v>1257</v>
      </c>
      <c r="K581" s="97">
        <v>1.1499999999999999</v>
      </c>
      <c r="L581" s="97">
        <v>1.1499999999999999</v>
      </c>
      <c r="M581" s="97">
        <v>1.1499999999999999</v>
      </c>
      <c r="N581" s="97">
        <v>1.1499999999999999</v>
      </c>
      <c r="O581" s="97">
        <v>1.1499999999999999</v>
      </c>
      <c r="P581" s="97">
        <v>1.1499999999999999</v>
      </c>
      <c r="Q581" s="76"/>
      <c r="R581" s="76" t="s">
        <v>584</v>
      </c>
      <c r="S581" s="76" t="s">
        <v>584</v>
      </c>
      <c r="T581" s="76"/>
      <c r="U581" s="261">
        <f t="shared" ref="U581:AB586" si="108">INDEX($K581:$Q581,1,U$43)</f>
        <v>1.1499999999999999</v>
      </c>
      <c r="V581" s="261">
        <f t="shared" si="108"/>
        <v>1.1499999999999999</v>
      </c>
      <c r="W581" s="261">
        <f t="shared" si="108"/>
        <v>1.1499999999999999</v>
      </c>
      <c r="X581" s="261">
        <f t="shared" si="108"/>
        <v>1.1499999999999999</v>
      </c>
      <c r="Y581" s="261">
        <f t="shared" si="108"/>
        <v>1.1499999999999999</v>
      </c>
      <c r="Z581" s="261">
        <f t="shared" si="108"/>
        <v>1.1499999999999999</v>
      </c>
      <c r="AA581" s="261">
        <f t="shared" si="108"/>
        <v>1.1499999999999999</v>
      </c>
      <c r="AB581" s="261">
        <f t="shared" si="108"/>
        <v>1.1499999999999999</v>
      </c>
      <c r="AC581" s="76"/>
      <c r="AD581" s="76"/>
      <c r="AE581" s="76"/>
      <c r="AF581" s="97">
        <v>1</v>
      </c>
      <c r="AG581" s="97">
        <v>1</v>
      </c>
      <c r="AH581" s="73"/>
      <c r="AI581" s="57"/>
      <c r="AJ581" s="45"/>
      <c r="AK581" s="45"/>
      <c r="AL581" s="45"/>
    </row>
    <row r="582" spans="1:38" hidden="1" outlineLevel="2" x14ac:dyDescent="0.25">
      <c r="A582" s="45"/>
      <c r="B582" s="54"/>
      <c r="C582" s="47">
        <f t="shared" si="95"/>
        <v>3</v>
      </c>
      <c r="D582" s="73"/>
      <c r="E582" s="70"/>
      <c r="F582" s="70" t="s">
        <v>1329</v>
      </c>
      <c r="G582" s="73"/>
      <c r="H582" s="76" t="s">
        <v>2764</v>
      </c>
      <c r="I582" s="96"/>
      <c r="J582" s="96" t="s">
        <v>1257</v>
      </c>
      <c r="K582" s="97">
        <v>1</v>
      </c>
      <c r="L582" s="97">
        <v>1</v>
      </c>
      <c r="M582" s="97">
        <v>1</v>
      </c>
      <c r="N582" s="97">
        <v>1</v>
      </c>
      <c r="O582" s="97">
        <v>1</v>
      </c>
      <c r="P582" s="97">
        <v>1</v>
      </c>
      <c r="Q582" s="76"/>
      <c r="R582" s="76" t="s">
        <v>584</v>
      </c>
      <c r="S582" s="76" t="s">
        <v>584</v>
      </c>
      <c r="T582" s="76"/>
      <c r="U582" s="261">
        <f t="shared" si="108"/>
        <v>1</v>
      </c>
      <c r="V582" s="261">
        <f t="shared" si="108"/>
        <v>1</v>
      </c>
      <c r="W582" s="261">
        <f t="shared" si="108"/>
        <v>1</v>
      </c>
      <c r="X582" s="261">
        <f t="shared" si="108"/>
        <v>1</v>
      </c>
      <c r="Y582" s="261">
        <f t="shared" si="108"/>
        <v>1</v>
      </c>
      <c r="Z582" s="261">
        <f t="shared" si="108"/>
        <v>1</v>
      </c>
      <c r="AA582" s="261">
        <f t="shared" si="108"/>
        <v>1</v>
      </c>
      <c r="AB582" s="261">
        <f t="shared" si="108"/>
        <v>1</v>
      </c>
      <c r="AC582" s="76"/>
      <c r="AD582" s="76"/>
      <c r="AE582" s="76"/>
      <c r="AF582" s="97">
        <v>1</v>
      </c>
      <c r="AG582" s="97">
        <v>1</v>
      </c>
      <c r="AH582" s="73"/>
      <c r="AI582" s="57"/>
      <c r="AJ582" s="45"/>
      <c r="AK582" s="45"/>
      <c r="AL582" s="45"/>
    </row>
    <row r="583" spans="1:38" hidden="1" outlineLevel="2" x14ac:dyDescent="0.25">
      <c r="A583" s="45"/>
      <c r="B583" s="54"/>
      <c r="C583" s="47">
        <f t="shared" si="95"/>
        <v>3</v>
      </c>
      <c r="D583" s="73"/>
      <c r="E583" s="70"/>
      <c r="F583" s="70" t="s">
        <v>1330</v>
      </c>
      <c r="G583" s="73"/>
      <c r="H583" s="76" t="s">
        <v>2765</v>
      </c>
      <c r="I583" s="96"/>
      <c r="J583" s="96" t="s">
        <v>1257</v>
      </c>
      <c r="K583" s="97">
        <v>1</v>
      </c>
      <c r="L583" s="97">
        <v>1</v>
      </c>
      <c r="M583" s="97">
        <v>1</v>
      </c>
      <c r="N583" s="97">
        <v>1</v>
      </c>
      <c r="O583" s="97">
        <v>1</v>
      </c>
      <c r="P583" s="97">
        <v>1</v>
      </c>
      <c r="Q583" s="76"/>
      <c r="R583" s="76" t="s">
        <v>584</v>
      </c>
      <c r="S583" s="76" t="s">
        <v>584</v>
      </c>
      <c r="T583" s="76"/>
      <c r="U583" s="261">
        <f t="shared" si="108"/>
        <v>1</v>
      </c>
      <c r="V583" s="261">
        <f t="shared" si="108"/>
        <v>1</v>
      </c>
      <c r="W583" s="261">
        <f t="shared" si="108"/>
        <v>1</v>
      </c>
      <c r="X583" s="261">
        <f t="shared" si="108"/>
        <v>1</v>
      </c>
      <c r="Y583" s="261">
        <f t="shared" si="108"/>
        <v>1</v>
      </c>
      <c r="Z583" s="261">
        <f t="shared" si="108"/>
        <v>1</v>
      </c>
      <c r="AA583" s="261">
        <f t="shared" si="108"/>
        <v>1</v>
      </c>
      <c r="AB583" s="261">
        <f t="shared" si="108"/>
        <v>1</v>
      </c>
      <c r="AC583" s="76"/>
      <c r="AD583" s="76"/>
      <c r="AE583" s="76"/>
      <c r="AF583" s="97">
        <v>1</v>
      </c>
      <c r="AG583" s="97">
        <v>1</v>
      </c>
      <c r="AH583" s="73"/>
      <c r="AI583" s="57"/>
      <c r="AJ583" s="45"/>
      <c r="AK583" s="45"/>
      <c r="AL583" s="45"/>
    </row>
    <row r="584" spans="1:38" hidden="1" outlineLevel="2" x14ac:dyDescent="0.25">
      <c r="A584" s="45"/>
      <c r="B584" s="54"/>
      <c r="C584" s="47">
        <f t="shared" si="95"/>
        <v>3</v>
      </c>
      <c r="D584" s="73"/>
      <c r="E584" s="70"/>
      <c r="F584" s="70" t="s">
        <v>1331</v>
      </c>
      <c r="G584" s="73"/>
      <c r="H584" s="76" t="s">
        <v>1332</v>
      </c>
      <c r="I584" s="96"/>
      <c r="J584" s="96" t="s">
        <v>1257</v>
      </c>
      <c r="K584" s="97">
        <v>1.4</v>
      </c>
      <c r="L584" s="97">
        <v>1.4</v>
      </c>
      <c r="M584" s="97">
        <v>1.4</v>
      </c>
      <c r="N584" s="97">
        <v>1.4</v>
      </c>
      <c r="O584" s="97">
        <v>1.4</v>
      </c>
      <c r="P584" s="97">
        <v>1.4</v>
      </c>
      <c r="Q584" s="76"/>
      <c r="R584" s="76" t="s">
        <v>584</v>
      </c>
      <c r="S584" s="76" t="s">
        <v>584</v>
      </c>
      <c r="T584" s="76"/>
      <c r="U584" s="261">
        <f t="shared" si="108"/>
        <v>1.4</v>
      </c>
      <c r="V584" s="261">
        <f t="shared" si="108"/>
        <v>1.4</v>
      </c>
      <c r="W584" s="261">
        <f t="shared" si="108"/>
        <v>1.4</v>
      </c>
      <c r="X584" s="261">
        <f t="shared" si="108"/>
        <v>1.4</v>
      </c>
      <c r="Y584" s="261">
        <f t="shared" si="108"/>
        <v>1.4</v>
      </c>
      <c r="Z584" s="261">
        <f t="shared" si="108"/>
        <v>1.4</v>
      </c>
      <c r="AA584" s="261">
        <f t="shared" si="108"/>
        <v>1.4</v>
      </c>
      <c r="AB584" s="261">
        <f t="shared" si="108"/>
        <v>1.4</v>
      </c>
      <c r="AC584" s="76"/>
      <c r="AD584" s="76"/>
      <c r="AE584" s="76"/>
      <c r="AF584" s="97">
        <v>1</v>
      </c>
      <c r="AG584" s="97">
        <v>1</v>
      </c>
      <c r="AH584" s="73"/>
      <c r="AI584" s="57"/>
      <c r="AJ584" s="45"/>
      <c r="AK584" s="45"/>
      <c r="AL584" s="45"/>
    </row>
    <row r="585" spans="1:38" hidden="1" outlineLevel="2" x14ac:dyDescent="0.25">
      <c r="A585" s="45"/>
      <c r="B585" s="54"/>
      <c r="C585" s="47">
        <f t="shared" si="95"/>
        <v>3</v>
      </c>
      <c r="D585" s="73"/>
      <c r="E585" s="70"/>
      <c r="F585" s="70" t="s">
        <v>1333</v>
      </c>
      <c r="G585" s="73"/>
      <c r="H585" s="76" t="s">
        <v>1334</v>
      </c>
      <c r="I585" s="96"/>
      <c r="J585" s="96" t="s">
        <v>1257</v>
      </c>
      <c r="K585" s="97">
        <v>1</v>
      </c>
      <c r="L585" s="97">
        <v>1</v>
      </c>
      <c r="M585" s="97">
        <v>1</v>
      </c>
      <c r="N585" s="97">
        <v>1</v>
      </c>
      <c r="O585" s="97">
        <v>1</v>
      </c>
      <c r="P585" s="97">
        <v>1</v>
      </c>
      <c r="Q585" s="76"/>
      <c r="R585" s="76" t="s">
        <v>584</v>
      </c>
      <c r="S585" s="76" t="s">
        <v>584</v>
      </c>
      <c r="T585" s="76"/>
      <c r="U585" s="261">
        <f t="shared" si="108"/>
        <v>1</v>
      </c>
      <c r="V585" s="261">
        <f t="shared" si="108"/>
        <v>1</v>
      </c>
      <c r="W585" s="261">
        <f t="shared" si="108"/>
        <v>1</v>
      </c>
      <c r="X585" s="261">
        <f t="shared" si="108"/>
        <v>1</v>
      </c>
      <c r="Y585" s="261">
        <f t="shared" si="108"/>
        <v>1</v>
      </c>
      <c r="Z585" s="261">
        <f t="shared" si="108"/>
        <v>1</v>
      </c>
      <c r="AA585" s="261">
        <f t="shared" si="108"/>
        <v>1</v>
      </c>
      <c r="AB585" s="261">
        <f t="shared" si="108"/>
        <v>1</v>
      </c>
      <c r="AC585" s="76"/>
      <c r="AD585" s="76"/>
      <c r="AE585" s="76"/>
      <c r="AF585" s="97">
        <v>1</v>
      </c>
      <c r="AG585" s="97">
        <v>1</v>
      </c>
      <c r="AH585" s="73"/>
      <c r="AI585" s="57"/>
      <c r="AJ585" s="45"/>
      <c r="AK585" s="45"/>
      <c r="AL585" s="45"/>
    </row>
    <row r="586" spans="1:38" hidden="1" outlineLevel="2" x14ac:dyDescent="0.25">
      <c r="A586" s="45"/>
      <c r="B586" s="54"/>
      <c r="C586" s="47">
        <f t="shared" si="95"/>
        <v>3</v>
      </c>
      <c r="D586" s="73"/>
      <c r="E586" s="70"/>
      <c r="F586" s="70" t="s">
        <v>1335</v>
      </c>
      <c r="G586" s="73"/>
      <c r="H586" s="76" t="s">
        <v>1336</v>
      </c>
      <c r="I586" s="96"/>
      <c r="J586" s="96" t="s">
        <v>1257</v>
      </c>
      <c r="K586" s="97">
        <v>1.2</v>
      </c>
      <c r="L586" s="97">
        <v>1.2</v>
      </c>
      <c r="M586" s="97">
        <v>1.2</v>
      </c>
      <c r="N586" s="97">
        <v>1.2</v>
      </c>
      <c r="O586" s="97">
        <v>1.2</v>
      </c>
      <c r="P586" s="97">
        <v>1.2</v>
      </c>
      <c r="Q586" s="76"/>
      <c r="R586" s="76" t="s">
        <v>584</v>
      </c>
      <c r="S586" s="76" t="s">
        <v>584</v>
      </c>
      <c r="T586" s="76"/>
      <c r="U586" s="261">
        <f t="shared" si="108"/>
        <v>1.2</v>
      </c>
      <c r="V586" s="261">
        <f t="shared" si="108"/>
        <v>1.2</v>
      </c>
      <c r="W586" s="261">
        <f t="shared" si="108"/>
        <v>1.2</v>
      </c>
      <c r="X586" s="261">
        <f t="shared" si="108"/>
        <v>1.2</v>
      </c>
      <c r="Y586" s="261">
        <f t="shared" si="108"/>
        <v>1.2</v>
      </c>
      <c r="Z586" s="261">
        <f t="shared" si="108"/>
        <v>1.2</v>
      </c>
      <c r="AA586" s="261">
        <f t="shared" si="108"/>
        <v>1.2</v>
      </c>
      <c r="AB586" s="261">
        <f t="shared" si="108"/>
        <v>1.2</v>
      </c>
      <c r="AC586" s="76"/>
      <c r="AD586" s="76"/>
      <c r="AE586" s="76"/>
      <c r="AF586" s="97">
        <v>1</v>
      </c>
      <c r="AG586" s="97">
        <v>1</v>
      </c>
      <c r="AH586" s="73"/>
      <c r="AI586" s="57"/>
      <c r="AJ586" s="45"/>
      <c r="AK586" s="45"/>
      <c r="AL586" s="45"/>
    </row>
    <row r="587" spans="1:38" hidden="1" outlineLevel="2" x14ac:dyDescent="0.25">
      <c r="A587" s="45"/>
      <c r="B587" s="54"/>
      <c r="C587" s="47">
        <f t="shared" si="95"/>
        <v>3</v>
      </c>
      <c r="D587" s="73"/>
      <c r="E587" s="70"/>
      <c r="F587" s="70" t="s">
        <v>1337</v>
      </c>
      <c r="G587" s="73"/>
      <c r="H587" s="76" t="s">
        <v>1338</v>
      </c>
      <c r="I587" s="96" t="s">
        <v>573</v>
      </c>
      <c r="J587" s="96" t="s">
        <v>1229</v>
      </c>
      <c r="K587" s="76"/>
      <c r="L587" s="76"/>
      <c r="M587" s="76"/>
      <c r="N587" s="76"/>
      <c r="O587" s="76"/>
      <c r="P587" s="76"/>
      <c r="Q587" s="76"/>
      <c r="R587" s="76"/>
      <c r="S587" s="76"/>
      <c r="T587" s="76"/>
      <c r="U587" s="97">
        <v>0</v>
      </c>
      <c r="V587" s="97">
        <v>0</v>
      </c>
      <c r="W587" s="97">
        <v>0</v>
      </c>
      <c r="X587" s="263">
        <f t="shared" ref="X587:AB592" si="109">W587</f>
        <v>0</v>
      </c>
      <c r="Y587" s="263">
        <f t="shared" si="109"/>
        <v>0</v>
      </c>
      <c r="Z587" s="263">
        <f t="shared" si="109"/>
        <v>0</v>
      </c>
      <c r="AA587" s="263">
        <f t="shared" si="109"/>
        <v>0</v>
      </c>
      <c r="AB587" s="263">
        <f t="shared" si="109"/>
        <v>0</v>
      </c>
      <c r="AC587" s="76"/>
      <c r="AD587" s="76"/>
      <c r="AE587" s="76"/>
      <c r="AF587" s="97">
        <v>1</v>
      </c>
      <c r="AG587" s="97">
        <v>1</v>
      </c>
      <c r="AH587" s="73"/>
      <c r="AI587" s="57"/>
      <c r="AJ587" s="45"/>
      <c r="AK587" s="45"/>
      <c r="AL587" s="45"/>
    </row>
    <row r="588" spans="1:38" hidden="1" outlineLevel="2" x14ac:dyDescent="0.25">
      <c r="A588" s="45"/>
      <c r="B588" s="54"/>
      <c r="C588" s="47">
        <f t="shared" si="95"/>
        <v>3</v>
      </c>
      <c r="D588" s="73"/>
      <c r="E588" s="70"/>
      <c r="F588" s="70" t="s">
        <v>1339</v>
      </c>
      <c r="G588" s="73"/>
      <c r="H588" s="76" t="s">
        <v>1340</v>
      </c>
      <c r="I588" s="96" t="s">
        <v>573</v>
      </c>
      <c r="J588" s="96" t="s">
        <v>1229</v>
      </c>
      <c r="K588" s="76"/>
      <c r="L588" s="76"/>
      <c r="M588" s="76"/>
      <c r="N588" s="76"/>
      <c r="O588" s="76"/>
      <c r="P588" s="76"/>
      <c r="Q588" s="76"/>
      <c r="R588" s="76"/>
      <c r="S588" s="76"/>
      <c r="T588" s="76"/>
      <c r="U588" s="97">
        <v>0</v>
      </c>
      <c r="V588" s="97">
        <v>0</v>
      </c>
      <c r="W588" s="97">
        <v>0</v>
      </c>
      <c r="X588" s="263">
        <f t="shared" si="109"/>
        <v>0</v>
      </c>
      <c r="Y588" s="263">
        <f t="shared" si="109"/>
        <v>0</v>
      </c>
      <c r="Z588" s="263">
        <f t="shared" si="109"/>
        <v>0</v>
      </c>
      <c r="AA588" s="263">
        <f t="shared" si="109"/>
        <v>0</v>
      </c>
      <c r="AB588" s="263">
        <f t="shared" si="109"/>
        <v>0</v>
      </c>
      <c r="AC588" s="76"/>
      <c r="AD588" s="76"/>
      <c r="AE588" s="76"/>
      <c r="AF588" s="97">
        <v>1</v>
      </c>
      <c r="AG588" s="97">
        <v>1</v>
      </c>
      <c r="AH588" s="73"/>
      <c r="AI588" s="57"/>
      <c r="AJ588" s="45"/>
      <c r="AK588" s="45"/>
      <c r="AL588" s="45"/>
    </row>
    <row r="589" spans="1:38" hidden="1" outlineLevel="2" x14ac:dyDescent="0.25">
      <c r="A589" s="45"/>
      <c r="B589" s="54"/>
      <c r="C589" s="47">
        <f t="shared" si="95"/>
        <v>3</v>
      </c>
      <c r="D589" s="73"/>
      <c r="E589" s="70"/>
      <c r="F589" s="70" t="s">
        <v>1341</v>
      </c>
      <c r="G589" s="73"/>
      <c r="H589" s="76" t="s">
        <v>1342</v>
      </c>
      <c r="I589" s="96" t="s">
        <v>573</v>
      </c>
      <c r="J589" s="96" t="s">
        <v>1229</v>
      </c>
      <c r="K589" s="76"/>
      <c r="L589" s="76"/>
      <c r="M589" s="76"/>
      <c r="N589" s="76"/>
      <c r="O589" s="76"/>
      <c r="P589" s="76"/>
      <c r="Q589" s="76"/>
      <c r="R589" s="76"/>
      <c r="S589" s="76"/>
      <c r="T589" s="76"/>
      <c r="U589" s="97">
        <v>0</v>
      </c>
      <c r="V589" s="97">
        <v>0</v>
      </c>
      <c r="W589" s="97">
        <v>0</v>
      </c>
      <c r="X589" s="263">
        <f t="shared" si="109"/>
        <v>0</v>
      </c>
      <c r="Y589" s="263">
        <f t="shared" si="109"/>
        <v>0</v>
      </c>
      <c r="Z589" s="263">
        <f t="shared" si="109"/>
        <v>0</v>
      </c>
      <c r="AA589" s="263">
        <f t="shared" si="109"/>
        <v>0</v>
      </c>
      <c r="AB589" s="263">
        <f t="shared" si="109"/>
        <v>0</v>
      </c>
      <c r="AC589" s="76"/>
      <c r="AD589" s="76"/>
      <c r="AE589" s="76"/>
      <c r="AF589" s="97">
        <v>1</v>
      </c>
      <c r="AG589" s="97">
        <v>1</v>
      </c>
      <c r="AH589" s="73"/>
      <c r="AI589" s="57"/>
      <c r="AJ589" s="45"/>
      <c r="AK589" s="45"/>
      <c r="AL589" s="45"/>
    </row>
    <row r="590" spans="1:38" hidden="1" outlineLevel="2" x14ac:dyDescent="0.25">
      <c r="A590" s="45"/>
      <c r="B590" s="54"/>
      <c r="C590" s="47">
        <f t="shared" si="95"/>
        <v>3</v>
      </c>
      <c r="D590" s="73"/>
      <c r="E590" s="70"/>
      <c r="F590" s="70" t="s">
        <v>1343</v>
      </c>
      <c r="G590" s="73"/>
      <c r="H590" s="76" t="s">
        <v>1344</v>
      </c>
      <c r="I590" s="96" t="s">
        <v>573</v>
      </c>
      <c r="J590" s="96" t="s">
        <v>1229</v>
      </c>
      <c r="K590" s="76"/>
      <c r="L590" s="76"/>
      <c r="M590" s="76"/>
      <c r="N590" s="76"/>
      <c r="O590" s="76"/>
      <c r="P590" s="76"/>
      <c r="Q590" s="76"/>
      <c r="R590" s="76"/>
      <c r="S590" s="76"/>
      <c r="T590" s="76"/>
      <c r="U590" s="97">
        <v>0</v>
      </c>
      <c r="V590" s="97">
        <v>0</v>
      </c>
      <c r="W590" s="97">
        <v>0</v>
      </c>
      <c r="X590" s="263">
        <f t="shared" si="109"/>
        <v>0</v>
      </c>
      <c r="Y590" s="263">
        <f t="shared" si="109"/>
        <v>0</v>
      </c>
      <c r="Z590" s="263">
        <f t="shared" si="109"/>
        <v>0</v>
      </c>
      <c r="AA590" s="263">
        <f t="shared" si="109"/>
        <v>0</v>
      </c>
      <c r="AB590" s="263">
        <f t="shared" si="109"/>
        <v>0</v>
      </c>
      <c r="AC590" s="76"/>
      <c r="AD590" s="76"/>
      <c r="AE590" s="76"/>
      <c r="AF590" s="97">
        <v>1</v>
      </c>
      <c r="AG590" s="97">
        <v>1</v>
      </c>
      <c r="AH590" s="73"/>
      <c r="AI590" s="57"/>
      <c r="AJ590" s="45"/>
      <c r="AK590" s="45"/>
      <c r="AL590" s="45"/>
    </row>
    <row r="591" spans="1:38" hidden="1" outlineLevel="2" x14ac:dyDescent="0.25">
      <c r="A591" s="45"/>
      <c r="B591" s="54"/>
      <c r="C591" s="47">
        <f t="shared" si="95"/>
        <v>3</v>
      </c>
      <c r="D591" s="73"/>
      <c r="E591" s="70"/>
      <c r="F591" s="70" t="s">
        <v>1345</v>
      </c>
      <c r="G591" s="73"/>
      <c r="H591" s="76" t="s">
        <v>1346</v>
      </c>
      <c r="I591" s="96" t="s">
        <v>573</v>
      </c>
      <c r="J591" s="96" t="s">
        <v>1229</v>
      </c>
      <c r="K591" s="76"/>
      <c r="L591" s="76"/>
      <c r="M591" s="76"/>
      <c r="N591" s="76"/>
      <c r="O591" s="76"/>
      <c r="P591" s="76"/>
      <c r="Q591" s="76"/>
      <c r="R591" s="76"/>
      <c r="S591" s="76"/>
      <c r="T591" s="76"/>
      <c r="U591" s="97">
        <v>0.26</v>
      </c>
      <c r="V591" s="97">
        <v>0.26</v>
      </c>
      <c r="W591" s="97">
        <v>0.26</v>
      </c>
      <c r="X591" s="263">
        <f t="shared" si="109"/>
        <v>0.26</v>
      </c>
      <c r="Y591" s="263">
        <f t="shared" si="109"/>
        <v>0.26</v>
      </c>
      <c r="Z591" s="263">
        <f t="shared" si="109"/>
        <v>0.26</v>
      </c>
      <c r="AA591" s="263">
        <f t="shared" si="109"/>
        <v>0.26</v>
      </c>
      <c r="AB591" s="263">
        <f t="shared" si="109"/>
        <v>0.26</v>
      </c>
      <c r="AC591" s="76"/>
      <c r="AD591" s="97" t="s">
        <v>1347</v>
      </c>
      <c r="AE591" s="76"/>
      <c r="AF591" s="97">
        <v>1</v>
      </c>
      <c r="AG591" s="97">
        <v>1</v>
      </c>
      <c r="AH591" s="73"/>
      <c r="AI591" s="57"/>
      <c r="AJ591" s="45"/>
      <c r="AK591" s="45"/>
      <c r="AL591" s="45"/>
    </row>
    <row r="592" spans="1:38" hidden="1" outlineLevel="2" x14ac:dyDescent="0.25">
      <c r="A592" s="45"/>
      <c r="B592" s="54"/>
      <c r="C592" s="47">
        <f t="shared" si="95"/>
        <v>3</v>
      </c>
      <c r="D592" s="73"/>
      <c r="E592" s="70"/>
      <c r="F592" s="70" t="s">
        <v>1348</v>
      </c>
      <c r="G592" s="73"/>
      <c r="H592" s="76" t="s">
        <v>1349</v>
      </c>
      <c r="I592" s="96" t="s">
        <v>573</v>
      </c>
      <c r="J592" s="96" t="s">
        <v>1229</v>
      </c>
      <c r="K592" s="76"/>
      <c r="L592" s="76"/>
      <c r="M592" s="76"/>
      <c r="N592" s="76"/>
      <c r="O592" s="76"/>
      <c r="P592" s="76"/>
      <c r="Q592" s="76"/>
      <c r="R592" s="76"/>
      <c r="S592" s="76"/>
      <c r="T592" s="76"/>
      <c r="U592" s="97">
        <v>0</v>
      </c>
      <c r="V592" s="97">
        <v>0</v>
      </c>
      <c r="W592" s="97">
        <v>0</v>
      </c>
      <c r="X592" s="263">
        <f t="shared" si="109"/>
        <v>0</v>
      </c>
      <c r="Y592" s="263">
        <f t="shared" si="109"/>
        <v>0</v>
      </c>
      <c r="Z592" s="263">
        <f t="shared" si="109"/>
        <v>0</v>
      </c>
      <c r="AA592" s="263">
        <f t="shared" si="109"/>
        <v>0</v>
      </c>
      <c r="AB592" s="263">
        <f t="shared" si="109"/>
        <v>0</v>
      </c>
      <c r="AC592" s="76"/>
      <c r="AD592" s="76"/>
      <c r="AE592" s="76"/>
      <c r="AF592" s="97">
        <v>1</v>
      </c>
      <c r="AG592" s="97">
        <v>1</v>
      </c>
      <c r="AH592" s="73"/>
      <c r="AI592" s="57"/>
      <c r="AJ592" s="45"/>
      <c r="AK592" s="45"/>
      <c r="AL592" s="45"/>
    </row>
    <row r="593" spans="1:38" hidden="1" outlineLevel="3" x14ac:dyDescent="0.25">
      <c r="A593" s="45"/>
      <c r="B593" s="54"/>
      <c r="C593" s="47">
        <f t="shared" si="95"/>
        <v>3</v>
      </c>
      <c r="D593" s="73"/>
      <c r="E593" s="70"/>
      <c r="F593" s="70" t="s">
        <v>1350</v>
      </c>
      <c r="G593" s="73"/>
      <c r="H593" s="76" t="s">
        <v>676</v>
      </c>
      <c r="I593" s="96" t="s">
        <v>573</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95"/>
        <v>3</v>
      </c>
      <c r="D594" s="73"/>
      <c r="E594" s="70"/>
      <c r="F594" s="70" t="s">
        <v>1351</v>
      </c>
      <c r="G594" s="73"/>
      <c r="H594" s="76"/>
      <c r="I594" s="96" t="s">
        <v>573</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95"/>
        <v>3</v>
      </c>
      <c r="D595" s="73"/>
      <c r="E595" s="70"/>
      <c r="F595" s="70" t="s">
        <v>1352</v>
      </c>
      <c r="G595" s="73"/>
      <c r="H595" s="76"/>
      <c r="I595" s="96" t="s">
        <v>573</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25">
      <c r="A596" s="45"/>
      <c r="B596" s="54"/>
      <c r="C596" s="47">
        <f t="shared" si="95"/>
        <v>3</v>
      </c>
      <c r="D596" s="73"/>
      <c r="E596" s="70"/>
      <c r="F596" s="70" t="s">
        <v>1353</v>
      </c>
      <c r="G596" s="73"/>
      <c r="H596" s="76" t="s">
        <v>1354</v>
      </c>
      <c r="I596" s="96"/>
      <c r="J596" s="96" t="s">
        <v>1257</v>
      </c>
      <c r="K596" s="97">
        <f>5.1/5</f>
        <v>1.02</v>
      </c>
      <c r="L596" s="97">
        <f>5.1/5</f>
        <v>1.02</v>
      </c>
      <c r="M596" s="97">
        <v>1</v>
      </c>
      <c r="N596" s="97">
        <v>1</v>
      </c>
      <c r="O596" s="97">
        <v>1</v>
      </c>
      <c r="P596" s="97">
        <v>1</v>
      </c>
      <c r="Q596" s="76"/>
      <c r="R596" s="76" t="s">
        <v>1355</v>
      </c>
      <c r="S596" s="76"/>
      <c r="T596" s="76"/>
      <c r="U596" s="261">
        <f t="shared" ref="U596:AB598" si="110">INDEX($K596:$Q596,1,U$43)</f>
        <v>1.02</v>
      </c>
      <c r="V596" s="261">
        <f t="shared" si="110"/>
        <v>1.02</v>
      </c>
      <c r="W596" s="261">
        <f t="shared" si="110"/>
        <v>1.02</v>
      </c>
      <c r="X596" s="261">
        <f t="shared" si="110"/>
        <v>1.02</v>
      </c>
      <c r="Y596" s="261">
        <f t="shared" si="110"/>
        <v>1.02</v>
      </c>
      <c r="Z596" s="261">
        <f t="shared" si="110"/>
        <v>1.02</v>
      </c>
      <c r="AA596" s="261">
        <f t="shared" si="110"/>
        <v>1.02</v>
      </c>
      <c r="AB596" s="261">
        <f t="shared" si="110"/>
        <v>1.02</v>
      </c>
      <c r="AC596" s="76"/>
      <c r="AD596" s="76"/>
      <c r="AE596" s="76"/>
      <c r="AF596" s="97">
        <v>1</v>
      </c>
      <c r="AG596" s="97">
        <v>1</v>
      </c>
      <c r="AH596" s="73"/>
      <c r="AI596" s="57"/>
      <c r="AJ596" s="45"/>
      <c r="AK596" s="45"/>
      <c r="AL596" s="45"/>
    </row>
    <row r="597" spans="1:38" hidden="1" outlineLevel="2" x14ac:dyDescent="0.25">
      <c r="A597" s="45"/>
      <c r="B597" s="54"/>
      <c r="C597" s="47">
        <f t="shared" si="95"/>
        <v>3</v>
      </c>
      <c r="D597" s="73"/>
      <c r="E597" s="70"/>
      <c r="F597" s="70" t="s">
        <v>1356</v>
      </c>
      <c r="G597" s="73"/>
      <c r="H597" s="76" t="s">
        <v>1357</v>
      </c>
      <c r="I597" s="96"/>
      <c r="J597" s="96" t="s">
        <v>1257</v>
      </c>
      <c r="K597" s="97">
        <f>4.9/5</f>
        <v>0.98000000000000009</v>
      </c>
      <c r="L597" s="97">
        <f>4.9/5</f>
        <v>0.98000000000000009</v>
      </c>
      <c r="M597" s="97">
        <v>1</v>
      </c>
      <c r="N597" s="97">
        <v>1</v>
      </c>
      <c r="O597" s="97">
        <v>1</v>
      </c>
      <c r="P597" s="97">
        <v>1</v>
      </c>
      <c r="Q597" s="76"/>
      <c r="R597" s="76" t="s">
        <v>1358</v>
      </c>
      <c r="S597" s="76"/>
      <c r="T597" s="76"/>
      <c r="U597" s="261">
        <f t="shared" si="110"/>
        <v>0.98000000000000009</v>
      </c>
      <c r="V597" s="261">
        <f t="shared" si="110"/>
        <v>0.98000000000000009</v>
      </c>
      <c r="W597" s="261">
        <f t="shared" si="110"/>
        <v>0.98000000000000009</v>
      </c>
      <c r="X597" s="261">
        <f t="shared" si="110"/>
        <v>0.98000000000000009</v>
      </c>
      <c r="Y597" s="261">
        <f t="shared" si="110"/>
        <v>0.98000000000000009</v>
      </c>
      <c r="Z597" s="261">
        <f t="shared" si="110"/>
        <v>0.98000000000000009</v>
      </c>
      <c r="AA597" s="261">
        <f t="shared" si="110"/>
        <v>0.98000000000000009</v>
      </c>
      <c r="AB597" s="261">
        <f t="shared" si="110"/>
        <v>0.98000000000000009</v>
      </c>
      <c r="AC597" s="76"/>
      <c r="AD597" s="76"/>
      <c r="AE597" s="76"/>
      <c r="AF597" s="97">
        <v>1</v>
      </c>
      <c r="AG597" s="97">
        <v>1</v>
      </c>
      <c r="AH597" s="73"/>
      <c r="AI597" s="57"/>
      <c r="AJ597" s="45"/>
      <c r="AK597" s="45"/>
      <c r="AL597" s="45"/>
    </row>
    <row r="598" spans="1:38" hidden="1" outlineLevel="2" x14ac:dyDescent="0.25">
      <c r="A598" s="45"/>
      <c r="B598" s="54"/>
      <c r="C598" s="47">
        <f t="shared" si="95"/>
        <v>3</v>
      </c>
      <c r="D598" s="73"/>
      <c r="E598" s="70"/>
      <c r="F598" s="70" t="s">
        <v>1359</v>
      </c>
      <c r="G598" s="73"/>
      <c r="H598" s="76" t="s">
        <v>2448</v>
      </c>
      <c r="I598" s="96"/>
      <c r="J598" s="96" t="s">
        <v>1257</v>
      </c>
      <c r="K598" s="261">
        <f t="shared" ref="K598:P598" si="111">K596</f>
        <v>1.02</v>
      </c>
      <c r="L598" s="261">
        <f t="shared" si="111"/>
        <v>1.02</v>
      </c>
      <c r="M598" s="261">
        <f t="shared" si="111"/>
        <v>1</v>
      </c>
      <c r="N598" s="261">
        <f t="shared" si="111"/>
        <v>1</v>
      </c>
      <c r="O598" s="261">
        <f t="shared" si="111"/>
        <v>1</v>
      </c>
      <c r="P598" s="261">
        <f t="shared" si="111"/>
        <v>1</v>
      </c>
      <c r="Q598" s="76"/>
      <c r="R598" s="76"/>
      <c r="S598" s="76"/>
      <c r="T598" s="76"/>
      <c r="U598" s="261">
        <f t="shared" si="110"/>
        <v>1.02</v>
      </c>
      <c r="V598" s="261">
        <f t="shared" si="110"/>
        <v>1.02</v>
      </c>
      <c r="W598" s="261">
        <f t="shared" si="110"/>
        <v>1.02</v>
      </c>
      <c r="X598" s="261">
        <f t="shared" si="110"/>
        <v>1.02</v>
      </c>
      <c r="Y598" s="261">
        <f t="shared" si="110"/>
        <v>1.02</v>
      </c>
      <c r="Z598" s="261">
        <f t="shared" si="110"/>
        <v>1.02</v>
      </c>
      <c r="AA598" s="261">
        <f t="shared" si="110"/>
        <v>1.02</v>
      </c>
      <c r="AB598" s="261">
        <f t="shared" si="110"/>
        <v>1.02</v>
      </c>
      <c r="AC598" s="76"/>
      <c r="AD598" s="76"/>
      <c r="AE598" s="76"/>
      <c r="AF598" s="97">
        <v>1</v>
      </c>
      <c r="AG598" s="97">
        <v>1</v>
      </c>
      <c r="AH598" s="73"/>
      <c r="AI598" s="57"/>
      <c r="AJ598" s="45"/>
      <c r="AK598" s="45"/>
      <c r="AL598" s="45"/>
    </row>
    <row r="599" spans="1:38" hidden="1" outlineLevel="2" x14ac:dyDescent="0.25">
      <c r="A599" s="45"/>
      <c r="B599" s="54"/>
      <c r="C599" s="47">
        <f t="shared" si="95"/>
        <v>3</v>
      </c>
      <c r="D599" s="73"/>
      <c r="E599" s="70"/>
      <c r="F599" s="70" t="s">
        <v>1360</v>
      </c>
      <c r="G599" s="73"/>
      <c r="H599" s="76" t="s">
        <v>1361</v>
      </c>
      <c r="I599" s="96" t="s">
        <v>573</v>
      </c>
      <c r="J599" s="96" t="s">
        <v>1229</v>
      </c>
      <c r="K599" s="76"/>
      <c r="L599" s="76"/>
      <c r="M599" s="76"/>
      <c r="N599" s="76"/>
      <c r="O599" s="76"/>
      <c r="P599" s="76"/>
      <c r="Q599" s="76"/>
      <c r="R599" s="76"/>
      <c r="S599" s="76"/>
      <c r="T599" s="76"/>
      <c r="U599" s="97">
        <v>0</v>
      </c>
      <c r="V599" s="97">
        <v>0</v>
      </c>
      <c r="W599" s="97">
        <v>0</v>
      </c>
      <c r="X599" s="263">
        <f t="shared" ref="X599:Y601" si="112">Y599</f>
        <v>0.35589999999999999</v>
      </c>
      <c r="Y599" s="263">
        <f t="shared" si="112"/>
        <v>0.35589999999999999</v>
      </c>
      <c r="Z599" s="97">
        <v>0.35589999999999999</v>
      </c>
      <c r="AA599" s="263">
        <f t="shared" ref="X599:AB607" si="113">Z599</f>
        <v>0.35589999999999999</v>
      </c>
      <c r="AB599" s="263">
        <f t="shared" si="113"/>
        <v>0.35589999999999999</v>
      </c>
      <c r="AC599" s="76"/>
      <c r="AD599" s="97" t="s">
        <v>2273</v>
      </c>
      <c r="AE599" s="76"/>
      <c r="AF599" s="97">
        <v>1</v>
      </c>
      <c r="AG599" s="97">
        <v>1</v>
      </c>
      <c r="AH599" s="73"/>
      <c r="AI599" s="57"/>
      <c r="AJ599" s="45"/>
      <c r="AK599" s="45"/>
      <c r="AL599" s="45"/>
    </row>
    <row r="600" spans="1:38" hidden="1" outlineLevel="2" x14ac:dyDescent="0.25">
      <c r="A600" s="45"/>
      <c r="B600" s="54"/>
      <c r="C600" s="47">
        <f t="shared" si="95"/>
        <v>3</v>
      </c>
      <c r="D600" s="73"/>
      <c r="E600" s="70"/>
      <c r="F600" s="70" t="s">
        <v>1362</v>
      </c>
      <c r="G600" s="73"/>
      <c r="H600" s="76" t="s">
        <v>1363</v>
      </c>
      <c r="I600" s="96" t="s">
        <v>573</v>
      </c>
      <c r="J600" s="96" t="s">
        <v>1229</v>
      </c>
      <c r="K600" s="76"/>
      <c r="L600" s="76"/>
      <c r="M600" s="76"/>
      <c r="N600" s="76"/>
      <c r="O600" s="76"/>
      <c r="P600" s="76"/>
      <c r="Q600" s="76"/>
      <c r="R600" s="76"/>
      <c r="S600" s="76"/>
      <c r="T600" s="76"/>
      <c r="U600" s="97">
        <v>-0.19574</v>
      </c>
      <c r="V600" s="263">
        <f t="shared" ref="V600" si="114">U600</f>
        <v>-0.19574</v>
      </c>
      <c r="W600" s="263">
        <f t="shared" ref="W600" si="115">V600</f>
        <v>-0.19574</v>
      </c>
      <c r="X600" s="263">
        <f t="shared" si="112"/>
        <v>0</v>
      </c>
      <c r="Y600" s="263">
        <f t="shared" si="112"/>
        <v>0</v>
      </c>
      <c r="Z600" s="97">
        <v>0</v>
      </c>
      <c r="AA600" s="263">
        <f t="shared" si="113"/>
        <v>0</v>
      </c>
      <c r="AB600" s="263">
        <f t="shared" si="113"/>
        <v>0</v>
      </c>
      <c r="AC600" s="76"/>
      <c r="AD600" s="76"/>
      <c r="AE600" s="76"/>
      <c r="AF600" s="97">
        <v>1</v>
      </c>
      <c r="AG600" s="97">
        <v>1</v>
      </c>
      <c r="AH600" s="73"/>
      <c r="AI600" s="57"/>
      <c r="AJ600" s="45"/>
      <c r="AK600" s="45"/>
      <c r="AL600" s="45"/>
    </row>
    <row r="601" spans="1:38" hidden="1" outlineLevel="2" x14ac:dyDescent="0.25">
      <c r="A601" s="45"/>
      <c r="B601" s="54"/>
      <c r="C601" s="47">
        <f t="shared" si="95"/>
        <v>3</v>
      </c>
      <c r="D601" s="73"/>
      <c r="E601" s="70"/>
      <c r="F601" s="70" t="s">
        <v>1364</v>
      </c>
      <c r="G601" s="73"/>
      <c r="H601" s="76" t="s">
        <v>1365</v>
      </c>
      <c r="I601" s="96" t="s">
        <v>573</v>
      </c>
      <c r="J601" s="96" t="s">
        <v>1229</v>
      </c>
      <c r="K601" s="76"/>
      <c r="L601" s="76"/>
      <c r="M601" s="76"/>
      <c r="N601" s="76"/>
      <c r="O601" s="76"/>
      <c r="P601" s="76"/>
      <c r="Q601" s="76"/>
      <c r="R601" s="76"/>
      <c r="S601" s="76"/>
      <c r="T601" s="76"/>
      <c r="U601" s="97">
        <v>0</v>
      </c>
      <c r="V601" s="97">
        <v>0</v>
      </c>
      <c r="W601" s="97">
        <v>0</v>
      </c>
      <c r="X601" s="263">
        <f t="shared" si="112"/>
        <v>0.35589999999999999</v>
      </c>
      <c r="Y601" s="263">
        <f t="shared" si="112"/>
        <v>0.35589999999999999</v>
      </c>
      <c r="Z601" s="261">
        <f>Z599</f>
        <v>0.35589999999999999</v>
      </c>
      <c r="AA601" s="263">
        <f t="shared" si="113"/>
        <v>0.35589999999999999</v>
      </c>
      <c r="AB601" s="263">
        <f t="shared" si="113"/>
        <v>0.35589999999999999</v>
      </c>
      <c r="AC601" s="76"/>
      <c r="AD601" s="76"/>
      <c r="AE601" s="76"/>
      <c r="AF601" s="97">
        <v>1</v>
      </c>
      <c r="AG601" s="97">
        <v>1</v>
      </c>
      <c r="AH601" s="73"/>
      <c r="AI601" s="57"/>
      <c r="AJ601" s="45"/>
      <c r="AK601" s="45"/>
      <c r="AL601" s="45"/>
    </row>
    <row r="602" spans="1:38" hidden="1" outlineLevel="2" x14ac:dyDescent="0.25">
      <c r="A602" s="45"/>
      <c r="B602" s="54"/>
      <c r="C602" s="47">
        <f t="shared" si="95"/>
        <v>3</v>
      </c>
      <c r="D602" s="73"/>
      <c r="E602" s="70"/>
      <c r="F602" s="70" t="s">
        <v>1366</v>
      </c>
      <c r="G602" s="73"/>
      <c r="H602" s="76" t="s">
        <v>1367</v>
      </c>
      <c r="I602" s="96" t="s">
        <v>573</v>
      </c>
      <c r="J602" s="96" t="s">
        <v>1229</v>
      </c>
      <c r="K602" s="76"/>
      <c r="L602" s="76"/>
      <c r="M602" s="76"/>
      <c r="N602" s="76"/>
      <c r="O602" s="76"/>
      <c r="P602" s="76"/>
      <c r="Q602" s="76"/>
      <c r="R602" s="76"/>
      <c r="S602" s="76"/>
      <c r="T602" s="76"/>
      <c r="U602" s="97">
        <v>0</v>
      </c>
      <c r="V602" s="97">
        <v>0</v>
      </c>
      <c r="W602" s="97">
        <v>0</v>
      </c>
      <c r="X602" s="263">
        <f t="shared" si="113"/>
        <v>0</v>
      </c>
      <c r="Y602" s="97">
        <v>1.42</v>
      </c>
      <c r="Z602" s="263">
        <f t="shared" si="113"/>
        <v>1.42</v>
      </c>
      <c r="AA602" s="263">
        <f t="shared" si="113"/>
        <v>1.42</v>
      </c>
      <c r="AB602" s="263">
        <f t="shared" si="113"/>
        <v>1.42</v>
      </c>
      <c r="AC602" s="76"/>
      <c r="AD602" s="97" t="s">
        <v>2273</v>
      </c>
      <c r="AE602" s="76"/>
      <c r="AF602" s="97">
        <v>1</v>
      </c>
      <c r="AG602" s="97">
        <v>1</v>
      </c>
      <c r="AH602" s="73"/>
      <c r="AI602" s="57"/>
      <c r="AJ602" s="45"/>
      <c r="AK602" s="45"/>
      <c r="AL602" s="45"/>
    </row>
    <row r="603" spans="1:38" hidden="1" outlineLevel="2" x14ac:dyDescent="0.25">
      <c r="A603" s="45"/>
      <c r="B603" s="54"/>
      <c r="C603" s="47">
        <f t="shared" si="95"/>
        <v>3</v>
      </c>
      <c r="D603" s="73"/>
      <c r="E603" s="70"/>
      <c r="F603" s="70" t="s">
        <v>1368</v>
      </c>
      <c r="G603" s="73"/>
      <c r="H603" s="76" t="s">
        <v>1369</v>
      </c>
      <c r="I603" s="96" t="s">
        <v>573</v>
      </c>
      <c r="J603" s="96" t="s">
        <v>1229</v>
      </c>
      <c r="K603" s="76"/>
      <c r="L603" s="76"/>
      <c r="M603" s="76"/>
      <c r="N603" s="76"/>
      <c r="O603" s="76"/>
      <c r="P603" s="76"/>
      <c r="Q603" s="76"/>
      <c r="R603" s="76"/>
      <c r="S603" s="76"/>
      <c r="T603" s="76"/>
      <c r="U603" s="97">
        <v>-0.72</v>
      </c>
      <c r="V603" s="97">
        <v>-0.72</v>
      </c>
      <c r="W603" s="97">
        <v>-0.72</v>
      </c>
      <c r="X603" s="263">
        <f t="shared" si="113"/>
        <v>-0.72</v>
      </c>
      <c r="Y603" s="97">
        <v>0</v>
      </c>
      <c r="Z603" s="263">
        <f t="shared" si="113"/>
        <v>0</v>
      </c>
      <c r="AA603" s="263">
        <f t="shared" si="113"/>
        <v>0</v>
      </c>
      <c r="AB603" s="263">
        <f t="shared" si="113"/>
        <v>0</v>
      </c>
      <c r="AC603" s="76"/>
      <c r="AD603" s="97" t="s">
        <v>1370</v>
      </c>
      <c r="AE603" s="76"/>
      <c r="AF603" s="97">
        <v>1</v>
      </c>
      <c r="AG603" s="97">
        <v>1</v>
      </c>
      <c r="AH603" s="73"/>
      <c r="AI603" s="57"/>
      <c r="AJ603" s="45"/>
      <c r="AK603" s="45"/>
      <c r="AL603" s="45"/>
    </row>
    <row r="604" spans="1:38" hidden="1" outlineLevel="2" x14ac:dyDescent="0.25">
      <c r="A604" s="45"/>
      <c r="B604" s="54"/>
      <c r="C604" s="47">
        <f t="shared" si="95"/>
        <v>3</v>
      </c>
      <c r="D604" s="73"/>
      <c r="E604" s="70"/>
      <c r="F604" s="70" t="s">
        <v>1371</v>
      </c>
      <c r="G604" s="73"/>
      <c r="H604" s="76" t="s">
        <v>1372</v>
      </c>
      <c r="I604" s="96" t="s">
        <v>573</v>
      </c>
      <c r="J604" s="96" t="s">
        <v>1229</v>
      </c>
      <c r="K604" s="76"/>
      <c r="L604" s="76"/>
      <c r="M604" s="76"/>
      <c r="N604" s="76"/>
      <c r="O604" s="76"/>
      <c r="P604" s="76"/>
      <c r="Q604" s="76"/>
      <c r="R604" s="76"/>
      <c r="S604" s="76"/>
      <c r="T604" s="76"/>
      <c r="U604" s="97">
        <v>0</v>
      </c>
      <c r="V604" s="97">
        <v>0</v>
      </c>
      <c r="W604" s="97">
        <v>0</v>
      </c>
      <c r="X604" s="263">
        <f t="shared" si="113"/>
        <v>0</v>
      </c>
      <c r="Y604" s="261">
        <f>Y602</f>
        <v>1.42</v>
      </c>
      <c r="Z604" s="263">
        <f t="shared" si="113"/>
        <v>1.42</v>
      </c>
      <c r="AA604" s="263">
        <f t="shared" si="113"/>
        <v>1.42</v>
      </c>
      <c r="AB604" s="263">
        <f t="shared" si="113"/>
        <v>1.42</v>
      </c>
      <c r="AC604" s="76"/>
      <c r="AD604" s="76"/>
      <c r="AE604" s="76"/>
      <c r="AF604" s="97">
        <v>1</v>
      </c>
      <c r="AG604" s="97">
        <v>1</v>
      </c>
      <c r="AH604" s="73"/>
      <c r="AI604" s="57"/>
      <c r="AJ604" s="45"/>
      <c r="AK604" s="45"/>
      <c r="AL604" s="45"/>
    </row>
    <row r="605" spans="1:38" hidden="1" outlineLevel="2" x14ac:dyDescent="0.25">
      <c r="A605" s="45"/>
      <c r="B605" s="54"/>
      <c r="C605" s="47">
        <f t="shared" si="95"/>
        <v>3</v>
      </c>
      <c r="D605" s="73"/>
      <c r="E605" s="70"/>
      <c r="F605" s="70" t="s">
        <v>1373</v>
      </c>
      <c r="G605" s="73"/>
      <c r="H605" s="76" t="s">
        <v>1374</v>
      </c>
      <c r="I605" s="96" t="s">
        <v>573</v>
      </c>
      <c r="J605" s="96" t="s">
        <v>1229</v>
      </c>
      <c r="K605" s="76"/>
      <c r="L605" s="76"/>
      <c r="M605" s="76"/>
      <c r="N605" s="76"/>
      <c r="O605" s="76"/>
      <c r="P605" s="76"/>
      <c r="Q605" s="76"/>
      <c r="R605" s="76"/>
      <c r="S605" s="76"/>
      <c r="T605" s="76"/>
      <c r="U605" s="97">
        <v>0</v>
      </c>
      <c r="V605" s="97">
        <v>0</v>
      </c>
      <c r="W605" s="97">
        <v>0</v>
      </c>
      <c r="X605" s="263">
        <f t="shared" si="113"/>
        <v>0</v>
      </c>
      <c r="Y605" s="263">
        <f t="shared" si="113"/>
        <v>0</v>
      </c>
      <c r="Z605" s="263">
        <f t="shared" si="113"/>
        <v>0</v>
      </c>
      <c r="AA605" s="263">
        <f t="shared" si="113"/>
        <v>0</v>
      </c>
      <c r="AB605" s="263">
        <f t="shared" si="113"/>
        <v>0</v>
      </c>
      <c r="AC605" s="76"/>
      <c r="AD605" s="76"/>
      <c r="AE605" s="76"/>
      <c r="AF605" s="97">
        <v>1</v>
      </c>
      <c r="AG605" s="97">
        <v>1</v>
      </c>
      <c r="AH605" s="73"/>
      <c r="AI605" s="57"/>
      <c r="AJ605" s="45"/>
      <c r="AK605" s="45"/>
      <c r="AL605" s="45"/>
    </row>
    <row r="606" spans="1:38" hidden="1" outlineLevel="2" x14ac:dyDescent="0.25">
      <c r="A606" s="45"/>
      <c r="B606" s="54"/>
      <c r="C606" s="47">
        <f t="shared" si="95"/>
        <v>3</v>
      </c>
      <c r="D606" s="73"/>
      <c r="E606" s="70"/>
      <c r="F606" s="70" t="s">
        <v>1375</v>
      </c>
      <c r="G606" s="73"/>
      <c r="H606" s="76" t="s">
        <v>1376</v>
      </c>
      <c r="I606" s="96" t="s">
        <v>573</v>
      </c>
      <c r="J606" s="96" t="s">
        <v>1229</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13"/>
        <v>-7.0000000000000001E-3</v>
      </c>
      <c r="Y606" s="263">
        <f t="shared" si="113"/>
        <v>-7.0000000000000001E-3</v>
      </c>
      <c r="Z606" s="263">
        <f t="shared" si="113"/>
        <v>-7.0000000000000001E-3</v>
      </c>
      <c r="AA606" s="263">
        <f t="shared" si="113"/>
        <v>-7.0000000000000001E-3</v>
      </c>
      <c r="AB606" s="263">
        <f t="shared" si="113"/>
        <v>-7.0000000000000001E-3</v>
      </c>
      <c r="AC606" s="76"/>
      <c r="AD606" s="97" t="s">
        <v>1377</v>
      </c>
      <c r="AE606" s="76"/>
      <c r="AF606" s="97">
        <v>1</v>
      </c>
      <c r="AG606" s="97">
        <v>1</v>
      </c>
      <c r="AH606" s="73"/>
      <c r="AI606" s="57"/>
      <c r="AJ606" s="45"/>
      <c r="AK606" s="45"/>
      <c r="AL606" s="45"/>
    </row>
    <row r="607" spans="1:38" hidden="1" outlineLevel="2" x14ac:dyDescent="0.25">
      <c r="A607" s="45"/>
      <c r="B607" s="54"/>
      <c r="C607" s="47">
        <f t="shared" si="95"/>
        <v>3</v>
      </c>
      <c r="D607" s="73"/>
      <c r="E607" s="70"/>
      <c r="F607" s="70" t="s">
        <v>1378</v>
      </c>
      <c r="G607" s="73"/>
      <c r="H607" s="76" t="s">
        <v>1379</v>
      </c>
      <c r="I607" s="96" t="s">
        <v>573</v>
      </c>
      <c r="J607" s="96" t="s">
        <v>1229</v>
      </c>
      <c r="K607" s="76"/>
      <c r="L607" s="76"/>
      <c r="M607" s="76"/>
      <c r="N607" s="76"/>
      <c r="O607" s="76"/>
      <c r="P607" s="76"/>
      <c r="Q607" s="76"/>
      <c r="R607" s="76"/>
      <c r="S607" s="76"/>
      <c r="T607" s="76"/>
      <c r="U607" s="97">
        <v>0</v>
      </c>
      <c r="V607" s="97">
        <v>0</v>
      </c>
      <c r="W607" s="97">
        <v>0</v>
      </c>
      <c r="X607" s="263">
        <f t="shared" si="113"/>
        <v>0</v>
      </c>
      <c r="Y607" s="263">
        <f t="shared" si="113"/>
        <v>0</v>
      </c>
      <c r="Z607" s="263">
        <f t="shared" si="113"/>
        <v>0</v>
      </c>
      <c r="AA607" s="263">
        <f t="shared" si="113"/>
        <v>0</v>
      </c>
      <c r="AB607" s="263">
        <f t="shared" si="113"/>
        <v>0</v>
      </c>
      <c r="AC607" s="76"/>
      <c r="AD607" s="76"/>
      <c r="AE607" s="76"/>
      <c r="AF607" s="97">
        <v>1</v>
      </c>
      <c r="AG607" s="97">
        <v>1</v>
      </c>
      <c r="AH607" s="73"/>
      <c r="AI607" s="57"/>
      <c r="AJ607" s="45"/>
      <c r="AK607" s="45"/>
      <c r="AL607" s="45"/>
    </row>
    <row r="608" spans="1:38" hidden="1" outlineLevel="3" x14ac:dyDescent="0.25">
      <c r="A608" s="45"/>
      <c r="B608" s="54"/>
      <c r="C608" s="47">
        <f t="shared" si="95"/>
        <v>3</v>
      </c>
      <c r="D608" s="73"/>
      <c r="E608" s="70"/>
      <c r="F608" s="70" t="s">
        <v>1380</v>
      </c>
      <c r="G608" s="73"/>
      <c r="H608" s="76" t="s">
        <v>676</v>
      </c>
      <c r="I608" s="96" t="s">
        <v>573</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95"/>
        <v>3</v>
      </c>
      <c r="D609" s="73"/>
      <c r="E609" s="70"/>
      <c r="F609" s="70" t="s">
        <v>1381</v>
      </c>
      <c r="G609" s="73"/>
      <c r="H609" s="76"/>
      <c r="I609" s="96" t="s">
        <v>573</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95"/>
        <v>3</v>
      </c>
      <c r="D610" s="73"/>
      <c r="E610" s="70"/>
      <c r="F610" s="70" t="s">
        <v>1382</v>
      </c>
      <c r="G610" s="73"/>
      <c r="H610" s="76"/>
      <c r="I610" s="96" t="s">
        <v>573</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25">
      <c r="A611" s="45"/>
      <c r="B611" s="54"/>
      <c r="C611" s="47">
        <f t="shared" si="95"/>
        <v>3</v>
      </c>
      <c r="D611" s="73"/>
      <c r="E611" s="70"/>
      <c r="F611" s="70" t="s">
        <v>1383</v>
      </c>
      <c r="G611" s="73"/>
      <c r="H611" s="76" t="s">
        <v>1384</v>
      </c>
      <c r="I611" s="96" t="s">
        <v>573</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1385</v>
      </c>
      <c r="AE611" s="76"/>
      <c r="AF611" s="97">
        <v>1</v>
      </c>
      <c r="AG611" s="97">
        <v>1</v>
      </c>
      <c r="AH611" s="73"/>
      <c r="AI611" s="57"/>
      <c r="AJ611" s="45"/>
      <c r="AK611" s="45"/>
      <c r="AL611" s="45"/>
    </row>
    <row r="612" spans="1:38" hidden="1" outlineLevel="2" x14ac:dyDescent="0.25">
      <c r="A612" s="45"/>
      <c r="B612" s="54"/>
      <c r="C612" s="47">
        <f t="shared" si="95"/>
        <v>3</v>
      </c>
      <c r="D612" s="73"/>
      <c r="E612" s="70"/>
      <c r="F612" s="70" t="s">
        <v>1386</v>
      </c>
      <c r="G612" s="73"/>
      <c r="H612" s="76" t="s">
        <v>1387</v>
      </c>
      <c r="I612" s="96" t="s">
        <v>573</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1388</v>
      </c>
      <c r="AE612" s="76"/>
      <c r="AF612" s="97">
        <v>1</v>
      </c>
      <c r="AG612" s="97">
        <v>1</v>
      </c>
      <c r="AH612" s="73"/>
      <c r="AI612" s="57"/>
      <c r="AJ612" s="45"/>
      <c r="AK612" s="45"/>
      <c r="AL612" s="45"/>
    </row>
    <row r="613" spans="1:38" hidden="1" outlineLevel="2" x14ac:dyDescent="0.25">
      <c r="A613" s="45"/>
      <c r="B613" s="54"/>
      <c r="C613" s="47">
        <f t="shared" si="95"/>
        <v>3</v>
      </c>
      <c r="D613" s="73"/>
      <c r="E613" s="70"/>
      <c r="F613" s="70" t="s">
        <v>1389</v>
      </c>
      <c r="G613" s="73"/>
      <c r="H613" s="76" t="s">
        <v>1390</v>
      </c>
      <c r="I613" s="96" t="s">
        <v>573</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25">
      <c r="A614" s="45"/>
      <c r="B614" s="54"/>
      <c r="C614" s="47">
        <f t="shared" si="95"/>
        <v>3</v>
      </c>
      <c r="D614" s="73"/>
      <c r="E614" s="70"/>
      <c r="F614" s="70" t="s">
        <v>1391</v>
      </c>
      <c r="G614" s="73"/>
      <c r="H614" s="76" t="s">
        <v>1392</v>
      </c>
      <c r="I614" s="96" t="s">
        <v>573</v>
      </c>
      <c r="J614" s="96"/>
      <c r="K614" s="76"/>
      <c r="L614" s="76"/>
      <c r="M614" s="76"/>
      <c r="N614" s="76"/>
      <c r="O614" s="76"/>
      <c r="P614" s="76"/>
      <c r="Q614" s="76"/>
      <c r="R614" s="76"/>
      <c r="S614" s="76"/>
      <c r="T614" s="76"/>
      <c r="U614" s="97">
        <v>0</v>
      </c>
      <c r="V614" s="97">
        <v>0</v>
      </c>
      <c r="W614" s="97">
        <v>0</v>
      </c>
      <c r="X614" s="263">
        <f t="shared" ref="X614:AB616" si="116">W614</f>
        <v>0</v>
      </c>
      <c r="Y614" s="263">
        <f t="shared" si="116"/>
        <v>0</v>
      </c>
      <c r="Z614" s="263">
        <f t="shared" si="116"/>
        <v>0</v>
      </c>
      <c r="AA614" s="263">
        <f t="shared" si="116"/>
        <v>0</v>
      </c>
      <c r="AB614" s="263">
        <f t="shared" si="116"/>
        <v>0</v>
      </c>
      <c r="AC614" s="76"/>
      <c r="AD614" s="76"/>
      <c r="AE614" s="76"/>
      <c r="AF614" s="97">
        <v>1</v>
      </c>
      <c r="AG614" s="97">
        <v>1</v>
      </c>
      <c r="AH614" s="73"/>
      <c r="AI614" s="57"/>
      <c r="AJ614" s="45"/>
      <c r="AK614" s="45"/>
      <c r="AL614" s="45"/>
    </row>
    <row r="615" spans="1:38" hidden="1" outlineLevel="2" x14ac:dyDescent="0.25">
      <c r="A615" s="45"/>
      <c r="B615" s="54"/>
      <c r="C615" s="47">
        <f t="shared" si="95"/>
        <v>3</v>
      </c>
      <c r="D615" s="73"/>
      <c r="E615" s="70"/>
      <c r="F615" s="70" t="s">
        <v>1393</v>
      </c>
      <c r="G615" s="73"/>
      <c r="H615" s="76" t="s">
        <v>1394</v>
      </c>
      <c r="I615" s="96" t="s">
        <v>573</v>
      </c>
      <c r="J615" s="96"/>
      <c r="K615" s="76"/>
      <c r="L615" s="76"/>
      <c r="M615" s="76"/>
      <c r="N615" s="76"/>
      <c r="O615" s="76"/>
      <c r="P615" s="76"/>
      <c r="Q615" s="76"/>
      <c r="R615" s="76"/>
      <c r="S615" s="76"/>
      <c r="T615" s="76"/>
      <c r="U615" s="97">
        <v>0</v>
      </c>
      <c r="V615" s="97">
        <v>0</v>
      </c>
      <c r="W615" s="97">
        <v>0</v>
      </c>
      <c r="X615" s="263">
        <f t="shared" si="116"/>
        <v>0</v>
      </c>
      <c r="Y615" s="263">
        <f t="shared" si="116"/>
        <v>0</v>
      </c>
      <c r="Z615" s="263">
        <f t="shared" si="116"/>
        <v>0</v>
      </c>
      <c r="AA615" s="263">
        <f t="shared" si="116"/>
        <v>0</v>
      </c>
      <c r="AB615" s="263">
        <f t="shared" si="116"/>
        <v>0</v>
      </c>
      <c r="AC615" s="76"/>
      <c r="AD615" s="76"/>
      <c r="AE615" s="76"/>
      <c r="AF615" s="97">
        <v>1</v>
      </c>
      <c r="AG615" s="97">
        <v>1</v>
      </c>
      <c r="AH615" s="73"/>
      <c r="AI615" s="57"/>
      <c r="AJ615" s="45"/>
      <c r="AK615" s="45"/>
      <c r="AL615" s="45"/>
    </row>
    <row r="616" spans="1:38" hidden="1" outlineLevel="2" x14ac:dyDescent="0.25">
      <c r="A616" s="45"/>
      <c r="B616" s="54"/>
      <c r="C616" s="47">
        <f t="shared" si="95"/>
        <v>3</v>
      </c>
      <c r="D616" s="73"/>
      <c r="E616" s="70"/>
      <c r="F616" s="70" t="s">
        <v>1395</v>
      </c>
      <c r="G616" s="73"/>
      <c r="H616" s="76" t="s">
        <v>1396</v>
      </c>
      <c r="I616" s="96" t="s">
        <v>573</v>
      </c>
      <c r="J616" s="96"/>
      <c r="K616" s="76"/>
      <c r="L616" s="76"/>
      <c r="M616" s="76"/>
      <c r="N616" s="76"/>
      <c r="O616" s="76"/>
      <c r="P616" s="76"/>
      <c r="Q616" s="76"/>
      <c r="R616" s="76"/>
      <c r="S616" s="76"/>
      <c r="T616" s="76"/>
      <c r="U616" s="97">
        <v>0</v>
      </c>
      <c r="V616" s="97">
        <v>0</v>
      </c>
      <c r="W616" s="97">
        <v>0</v>
      </c>
      <c r="X616" s="263">
        <f t="shared" si="116"/>
        <v>0</v>
      </c>
      <c r="Y616" s="263">
        <f t="shared" si="116"/>
        <v>0</v>
      </c>
      <c r="Z616" s="263">
        <f t="shared" si="116"/>
        <v>0</v>
      </c>
      <c r="AA616" s="263">
        <f t="shared" si="116"/>
        <v>0</v>
      </c>
      <c r="AB616" s="263">
        <f t="shared" si="116"/>
        <v>0</v>
      </c>
      <c r="AC616" s="76"/>
      <c r="AD616" s="76"/>
      <c r="AE616" s="76"/>
      <c r="AF616" s="97">
        <v>1</v>
      </c>
      <c r="AG616" s="97">
        <v>1</v>
      </c>
      <c r="AH616" s="73"/>
      <c r="AI616" s="57"/>
      <c r="AJ616" s="45"/>
      <c r="AK616" s="45"/>
      <c r="AL616" s="45"/>
    </row>
    <row r="617" spans="1:38" hidden="1" outlineLevel="2" x14ac:dyDescent="0.25">
      <c r="A617" s="45"/>
      <c r="B617" s="54"/>
      <c r="C617" s="47">
        <f t="shared" si="95"/>
        <v>3</v>
      </c>
      <c r="D617" s="73"/>
      <c r="E617" s="70"/>
      <c r="F617" s="70" t="s">
        <v>1397</v>
      </c>
      <c r="G617" s="73"/>
      <c r="H617" s="76" t="s">
        <v>676</v>
      </c>
      <c r="I617" s="96" t="s">
        <v>573</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95"/>
        <v>3</v>
      </c>
      <c r="D618" s="73"/>
      <c r="E618" s="70"/>
      <c r="F618" s="70" t="s">
        <v>1398</v>
      </c>
      <c r="G618" s="73"/>
      <c r="H618" s="76"/>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5"/>
        <v>3</v>
      </c>
      <c r="D619" s="73"/>
      <c r="E619" s="70"/>
      <c r="F619" s="70" t="s">
        <v>1399</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95"/>
        <v>3</v>
      </c>
      <c r="D620" s="73"/>
      <c r="E620" s="70"/>
      <c r="F620" s="70" t="s">
        <v>1400</v>
      </c>
      <c r="G620" s="73"/>
      <c r="H620" s="76" t="s">
        <v>1401</v>
      </c>
      <c r="I620" s="96" t="s">
        <v>573</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25">
      <c r="A621" s="45"/>
      <c r="B621" s="54"/>
      <c r="C621" s="47">
        <f t="shared" si="95"/>
        <v>3</v>
      </c>
      <c r="D621" s="73"/>
      <c r="E621" s="70"/>
      <c r="F621" s="70" t="s">
        <v>1402</v>
      </c>
      <c r="G621" s="73"/>
      <c r="H621" s="76" t="s">
        <v>1403</v>
      </c>
      <c r="I621" s="96" t="s">
        <v>573</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1404</v>
      </c>
      <c r="AE621" s="76"/>
      <c r="AF621" s="97">
        <v>1</v>
      </c>
      <c r="AG621" s="97">
        <v>1</v>
      </c>
      <c r="AH621" s="73"/>
      <c r="AI621" s="57"/>
      <c r="AJ621" s="45"/>
      <c r="AK621" s="45"/>
      <c r="AL621" s="45"/>
    </row>
    <row r="622" spans="1:38" hidden="1" outlineLevel="2" x14ac:dyDescent="0.25">
      <c r="A622" s="45"/>
      <c r="B622" s="54"/>
      <c r="C622" s="47">
        <f t="shared" si="95"/>
        <v>3</v>
      </c>
      <c r="D622" s="73"/>
      <c r="E622" s="70"/>
      <c r="F622" s="70" t="s">
        <v>1405</v>
      </c>
      <c r="G622" s="73"/>
      <c r="H622" s="76" t="s">
        <v>1406</v>
      </c>
      <c r="I622" s="96" t="s">
        <v>573</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1" x14ac:dyDescent="0.25">
      <c r="A623" s="45"/>
      <c r="B623" s="54"/>
      <c r="C623" s="47">
        <f>INT($C$29)+1</f>
        <v>2</v>
      </c>
      <c r="D623" s="73"/>
      <c r="E623" s="70"/>
      <c r="F623" s="264" t="s">
        <v>1407</v>
      </c>
      <c r="G623" s="73"/>
      <c r="H623" s="254" t="s">
        <v>1408</v>
      </c>
      <c r="I623" s="136"/>
      <c r="J623" s="136" t="s">
        <v>1129</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outlineLevel="3" x14ac:dyDescent="0.25">
      <c r="A624" s="45"/>
      <c r="B624" s="54"/>
      <c r="C624" s="47">
        <f t="shared" ref="C624:C687" si="117">INT($C$29)+3</f>
        <v>4</v>
      </c>
      <c r="D624" s="73"/>
      <c r="E624" s="70"/>
      <c r="F624" s="70" t="s">
        <v>1409</v>
      </c>
      <c r="G624" s="73"/>
      <c r="H624" s="76" t="s">
        <v>676</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outlineLevel="3" x14ac:dyDescent="0.25">
      <c r="A625" s="45"/>
      <c r="B625" s="54"/>
      <c r="C625" s="47">
        <f t="shared" si="117"/>
        <v>4</v>
      </c>
      <c r="D625" s="73"/>
      <c r="E625" s="70"/>
      <c r="F625" s="70" t="s">
        <v>1410</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outlineLevel="3" x14ac:dyDescent="0.25">
      <c r="A626" s="45"/>
      <c r="B626" s="54"/>
      <c r="C626" s="47">
        <f t="shared" si="117"/>
        <v>4</v>
      </c>
      <c r="D626" s="73"/>
      <c r="E626" s="70"/>
      <c r="F626" s="70" t="s">
        <v>1411</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3" x14ac:dyDescent="0.25">
      <c r="A627" s="45"/>
      <c r="B627" s="54"/>
      <c r="C627" s="47">
        <f t="shared" si="117"/>
        <v>4</v>
      </c>
      <c r="D627" s="73"/>
      <c r="E627" s="70"/>
      <c r="F627" s="70" t="s">
        <v>1412</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3" x14ac:dyDescent="0.25">
      <c r="A628" s="45"/>
      <c r="B628" s="54"/>
      <c r="C628" s="47">
        <f t="shared" si="117"/>
        <v>4</v>
      </c>
      <c r="D628" s="73"/>
      <c r="E628" s="70"/>
      <c r="F628" s="70" t="s">
        <v>1413</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3" x14ac:dyDescent="0.25">
      <c r="A629" s="45"/>
      <c r="B629" s="54"/>
      <c r="C629" s="47">
        <f t="shared" si="117"/>
        <v>4</v>
      </c>
      <c r="D629" s="73"/>
      <c r="E629" s="70"/>
      <c r="F629" s="70" t="s">
        <v>1414</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3" x14ac:dyDescent="0.25">
      <c r="A630" s="45"/>
      <c r="B630" s="54"/>
      <c r="C630" s="47">
        <f t="shared" si="117"/>
        <v>4</v>
      </c>
      <c r="D630" s="73"/>
      <c r="E630" s="70"/>
      <c r="F630" s="70" t="s">
        <v>1415</v>
      </c>
      <c r="G630" s="73"/>
      <c r="H630" s="76" t="s">
        <v>676</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3" x14ac:dyDescent="0.25">
      <c r="A631" s="45"/>
      <c r="B631" s="54"/>
      <c r="C631" s="47">
        <f t="shared" si="117"/>
        <v>4</v>
      </c>
      <c r="D631" s="73"/>
      <c r="E631" s="70"/>
      <c r="F631" s="70" t="s">
        <v>1416</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3" x14ac:dyDescent="0.25">
      <c r="A632" s="45"/>
      <c r="B632" s="54"/>
      <c r="C632" s="47">
        <f t="shared" si="117"/>
        <v>4</v>
      </c>
      <c r="D632" s="73"/>
      <c r="E632" s="70"/>
      <c r="F632" s="70" t="s">
        <v>1417</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outlineLevel="3" x14ac:dyDescent="0.25">
      <c r="A633" s="45"/>
      <c r="B633" s="54"/>
      <c r="C633" s="47">
        <f t="shared" si="117"/>
        <v>4</v>
      </c>
      <c r="D633" s="73"/>
      <c r="E633" s="70"/>
      <c r="F633" s="70" t="s">
        <v>1418</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17"/>
        <v>4</v>
      </c>
      <c r="D634" s="73"/>
      <c r="E634" s="70"/>
      <c r="F634" s="70" t="s">
        <v>1419</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17"/>
        <v>4</v>
      </c>
      <c r="D635" s="73"/>
      <c r="E635" s="70"/>
      <c r="F635" s="70" t="s">
        <v>1420</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17"/>
        <v>4</v>
      </c>
      <c r="D636" s="73"/>
      <c r="E636" s="70"/>
      <c r="F636" s="70" t="s">
        <v>1421</v>
      </c>
      <c r="G636" s="73"/>
      <c r="H636" s="76" t="s">
        <v>676</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17"/>
        <v>4</v>
      </c>
      <c r="D637" s="73"/>
      <c r="E637" s="70"/>
      <c r="F637" s="70" t="s">
        <v>1422</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17"/>
        <v>4</v>
      </c>
      <c r="D638" s="73"/>
      <c r="E638" s="70"/>
      <c r="F638" s="70" t="s">
        <v>1423</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17"/>
        <v>4</v>
      </c>
      <c r="D639" s="73"/>
      <c r="E639" s="70"/>
      <c r="F639" s="70" t="s">
        <v>1424</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v>4</v>
      </c>
      <c r="B640" s="54"/>
      <c r="C640" s="47">
        <f t="shared" si="117"/>
        <v>4</v>
      </c>
      <c r="D640" s="73"/>
      <c r="E640" s="70"/>
      <c r="F640" s="70" t="s">
        <v>1425</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f>A640</f>
        <v>4</v>
      </c>
      <c r="B641" s="54"/>
      <c r="C641" s="47">
        <f t="shared" si="117"/>
        <v>4</v>
      </c>
      <c r="D641" s="73"/>
      <c r="E641" s="70"/>
      <c r="F641" s="70" t="s">
        <v>1426</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c r="B642" s="54"/>
      <c r="C642" s="47">
        <f t="shared" si="117"/>
        <v>4</v>
      </c>
      <c r="D642" s="73"/>
      <c r="E642" s="70"/>
      <c r="F642" s="70" t="s">
        <v>1427</v>
      </c>
      <c r="G642" s="73"/>
      <c r="H642" s="76" t="s">
        <v>676</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17"/>
        <v>4</v>
      </c>
      <c r="D643" s="73"/>
      <c r="E643" s="70"/>
      <c r="F643" s="70" t="s">
        <v>1428</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17"/>
        <v>4</v>
      </c>
      <c r="D644" s="73"/>
      <c r="E644" s="70"/>
      <c r="F644" s="70" t="s">
        <v>1429</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17"/>
        <v>4</v>
      </c>
      <c r="D645" s="73"/>
      <c r="E645" s="70"/>
      <c r="F645" s="70" t="s">
        <v>1430</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v>4</v>
      </c>
      <c r="B646" s="54"/>
      <c r="C646" s="47">
        <f t="shared" si="117"/>
        <v>4</v>
      </c>
      <c r="D646" s="73"/>
      <c r="E646" s="70"/>
      <c r="F646" s="70" t="s">
        <v>1431</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f>A646</f>
        <v>4</v>
      </c>
      <c r="B647" s="54"/>
      <c r="C647" s="47">
        <f t="shared" si="117"/>
        <v>4</v>
      </c>
      <c r="D647" s="73"/>
      <c r="E647" s="70"/>
      <c r="F647" s="70" t="s">
        <v>1432</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c r="B648" s="54"/>
      <c r="C648" s="47">
        <f t="shared" si="117"/>
        <v>4</v>
      </c>
      <c r="D648" s="73"/>
      <c r="E648" s="70"/>
      <c r="F648" s="70" t="s">
        <v>1433</v>
      </c>
      <c r="G648" s="73"/>
      <c r="H648" s="76" t="s">
        <v>676</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c r="B649" s="54"/>
      <c r="C649" s="47">
        <f t="shared" si="117"/>
        <v>4</v>
      </c>
      <c r="D649" s="73"/>
      <c r="E649" s="70"/>
      <c r="F649" s="70" t="s">
        <v>1434</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c r="B650" s="54"/>
      <c r="C650" s="47">
        <f t="shared" si="117"/>
        <v>4</v>
      </c>
      <c r="D650" s="73"/>
      <c r="E650" s="70"/>
      <c r="F650" s="70" t="s">
        <v>1435</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17"/>
        <v>4</v>
      </c>
      <c r="D651" s="73"/>
      <c r="E651" s="70"/>
      <c r="F651" s="70" t="s">
        <v>1436</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v>4</v>
      </c>
      <c r="B652" s="54"/>
      <c r="C652" s="47">
        <f t="shared" si="117"/>
        <v>4</v>
      </c>
      <c r="D652" s="73"/>
      <c r="E652" s="70"/>
      <c r="F652" s="70" t="s">
        <v>1437</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f>A652</f>
        <v>4</v>
      </c>
      <c r="B653" s="54"/>
      <c r="C653" s="47">
        <f t="shared" si="117"/>
        <v>4</v>
      </c>
      <c r="D653" s="73"/>
      <c r="E653" s="70"/>
      <c r="F653" s="70" t="s">
        <v>1438</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c r="B654" s="54"/>
      <c r="C654" s="47">
        <f t="shared" si="117"/>
        <v>4</v>
      </c>
      <c r="D654" s="73"/>
      <c r="E654" s="70"/>
      <c r="F654" s="70" t="s">
        <v>1439</v>
      </c>
      <c r="G654" s="73"/>
      <c r="H654" s="76" t="s">
        <v>676</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c r="B655" s="54"/>
      <c r="C655" s="47">
        <f t="shared" si="117"/>
        <v>4</v>
      </c>
      <c r="D655" s="73"/>
      <c r="E655" s="70"/>
      <c r="F655" s="70" t="s">
        <v>1440</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c r="B656" s="54"/>
      <c r="C656" s="47">
        <f t="shared" si="117"/>
        <v>4</v>
      </c>
      <c r="D656" s="73"/>
      <c r="E656" s="70"/>
      <c r="F656" s="70" t="s">
        <v>1441</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17"/>
        <v>4</v>
      </c>
      <c r="D657" s="73"/>
      <c r="E657" s="70"/>
      <c r="F657" s="70" t="s">
        <v>1442</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v>4</v>
      </c>
      <c r="B658" s="54"/>
      <c r="C658" s="47">
        <f t="shared" si="117"/>
        <v>4</v>
      </c>
      <c r="D658" s="73"/>
      <c r="E658" s="70"/>
      <c r="F658" s="70" t="s">
        <v>1443</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f>A658</f>
        <v>4</v>
      </c>
      <c r="B659" s="54"/>
      <c r="C659" s="47">
        <f t="shared" si="117"/>
        <v>4</v>
      </c>
      <c r="D659" s="73"/>
      <c r="E659" s="70"/>
      <c r="F659" s="70" t="s">
        <v>1444</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c r="B660" s="54"/>
      <c r="C660" s="47">
        <f t="shared" si="117"/>
        <v>4</v>
      </c>
      <c r="D660" s="73"/>
      <c r="E660" s="70"/>
      <c r="F660" s="70" t="s">
        <v>1445</v>
      </c>
      <c r="G660" s="73"/>
      <c r="H660" s="76" t="s">
        <v>676</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c r="B661" s="54"/>
      <c r="C661" s="47">
        <f t="shared" si="117"/>
        <v>4</v>
      </c>
      <c r="D661" s="73"/>
      <c r="E661" s="70"/>
      <c r="F661" s="70" t="s">
        <v>1446</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c r="B662" s="54"/>
      <c r="C662" s="47">
        <f t="shared" si="117"/>
        <v>4</v>
      </c>
      <c r="D662" s="73"/>
      <c r="E662" s="70"/>
      <c r="F662" s="70" t="s">
        <v>1447</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17"/>
        <v>4</v>
      </c>
      <c r="D663" s="73"/>
      <c r="E663" s="70"/>
      <c r="F663" s="70" t="s">
        <v>1448</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v>4</v>
      </c>
      <c r="B664" s="54"/>
      <c r="C664" s="47">
        <f t="shared" si="117"/>
        <v>4</v>
      </c>
      <c r="D664" s="73"/>
      <c r="E664" s="70"/>
      <c r="F664" s="70" t="s">
        <v>1449</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f>A664</f>
        <v>4</v>
      </c>
      <c r="B665" s="54"/>
      <c r="C665" s="47">
        <f t="shared" si="117"/>
        <v>4</v>
      </c>
      <c r="D665" s="73"/>
      <c r="E665" s="70"/>
      <c r="F665" s="70" t="s">
        <v>1450</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c r="B666" s="54"/>
      <c r="C666" s="47">
        <f t="shared" si="117"/>
        <v>4</v>
      </c>
      <c r="D666" s="73"/>
      <c r="E666" s="70"/>
      <c r="F666" s="70" t="s">
        <v>1451</v>
      </c>
      <c r="G666" s="73"/>
      <c r="H666" s="76" t="s">
        <v>676</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c r="B667" s="54"/>
      <c r="C667" s="47">
        <f t="shared" si="117"/>
        <v>4</v>
      </c>
      <c r="D667" s="73"/>
      <c r="E667" s="70"/>
      <c r="F667" s="70" t="s">
        <v>1452</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c r="B668" s="54"/>
      <c r="C668" s="47">
        <f t="shared" si="117"/>
        <v>4</v>
      </c>
      <c r="D668" s="73"/>
      <c r="E668" s="70"/>
      <c r="F668" s="70" t="s">
        <v>1453</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17"/>
        <v>4</v>
      </c>
      <c r="D669" s="73"/>
      <c r="E669" s="70"/>
      <c r="F669" s="70" t="s">
        <v>1454</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v>4</v>
      </c>
      <c r="B670" s="54"/>
      <c r="C670" s="47">
        <f t="shared" si="117"/>
        <v>4</v>
      </c>
      <c r="D670" s="73"/>
      <c r="E670" s="70"/>
      <c r="F670" s="70" t="s">
        <v>1455</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f>A670</f>
        <v>4</v>
      </c>
      <c r="B671" s="54"/>
      <c r="C671" s="47">
        <f t="shared" si="117"/>
        <v>4</v>
      </c>
      <c r="D671" s="73"/>
      <c r="E671" s="70"/>
      <c r="F671" s="70" t="s">
        <v>1456</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2" x14ac:dyDescent="0.25">
      <c r="A672" s="45"/>
      <c r="B672" s="54"/>
      <c r="C672" s="47">
        <f t="shared" ref="C672:C677" si="118">INT($C$29)+2</f>
        <v>3</v>
      </c>
      <c r="D672" s="73"/>
      <c r="E672" s="70"/>
      <c r="F672" s="70" t="s">
        <v>1457</v>
      </c>
      <c r="G672" s="73"/>
      <c r="H672" s="76" t="s">
        <v>1458</v>
      </c>
      <c r="I672" s="96"/>
      <c r="J672" s="96"/>
      <c r="K672" s="76"/>
      <c r="L672" s="76"/>
      <c r="M672" s="76"/>
      <c r="N672" s="76"/>
      <c r="O672" s="76"/>
      <c r="P672" s="76"/>
      <c r="Q672" s="76"/>
      <c r="R672" s="76"/>
      <c r="S672" s="76"/>
      <c r="T672" s="76"/>
      <c r="U672" s="271">
        <f>U$772</f>
        <v>0</v>
      </c>
      <c r="V672" s="271">
        <f t="shared" ref="V672:AB672" si="119">V$772</f>
        <v>0</v>
      </c>
      <c r="W672" s="271">
        <f t="shared" si="119"/>
        <v>0</v>
      </c>
      <c r="X672" s="271">
        <f t="shared" si="119"/>
        <v>0</v>
      </c>
      <c r="Y672" s="271">
        <f t="shared" si="119"/>
        <v>0</v>
      </c>
      <c r="Z672" s="271">
        <f t="shared" si="119"/>
        <v>0</v>
      </c>
      <c r="AA672" s="271">
        <f t="shared" si="119"/>
        <v>0</v>
      </c>
      <c r="AB672" s="271">
        <f t="shared" si="119"/>
        <v>0</v>
      </c>
      <c r="AC672" s="76"/>
      <c r="AD672" s="97" t="s">
        <v>1459</v>
      </c>
      <c r="AE672" s="76"/>
      <c r="AF672" s="271">
        <f>AF$772</f>
        <v>1</v>
      </c>
      <c r="AG672" s="271">
        <f>AG$772</f>
        <v>1</v>
      </c>
      <c r="AH672" s="73"/>
      <c r="AI672" s="57"/>
      <c r="AJ672" s="45"/>
      <c r="AK672" s="45"/>
      <c r="AL672" s="45"/>
    </row>
    <row r="673" spans="1:38" outlineLevel="2" x14ac:dyDescent="0.25">
      <c r="A673" s="45"/>
      <c r="B673" s="54"/>
      <c r="C673" s="47">
        <f t="shared" si="118"/>
        <v>3</v>
      </c>
      <c r="D673" s="73"/>
      <c r="E673" s="70"/>
      <c r="F673" s="70" t="s">
        <v>1460</v>
      </c>
      <c r="G673" s="73"/>
      <c r="H673" s="76" t="s">
        <v>1461</v>
      </c>
      <c r="I673" s="96"/>
      <c r="J673" s="96"/>
      <c r="K673" s="76"/>
      <c r="L673" s="76"/>
      <c r="M673" s="76"/>
      <c r="N673" s="76"/>
      <c r="O673" s="76"/>
      <c r="P673" s="76"/>
      <c r="Q673" s="76"/>
      <c r="R673" s="76"/>
      <c r="S673" s="76"/>
      <c r="T673" s="76"/>
      <c r="U673" s="271">
        <f>U$773</f>
        <v>-0.71214</v>
      </c>
      <c r="V673" s="271">
        <f t="shared" ref="V673:AB673" si="120">V$773</f>
        <v>-0.71214</v>
      </c>
      <c r="W673" s="271">
        <f t="shared" si="120"/>
        <v>-0.71214</v>
      </c>
      <c r="X673" s="271">
        <f t="shared" si="120"/>
        <v>-0.2177</v>
      </c>
      <c r="Y673" s="271">
        <f t="shared" si="120"/>
        <v>-0.2177</v>
      </c>
      <c r="Z673" s="271">
        <f t="shared" si="120"/>
        <v>-0.2177</v>
      </c>
      <c r="AA673" s="271">
        <f t="shared" si="120"/>
        <v>-0.2177</v>
      </c>
      <c r="AB673" s="271">
        <f t="shared" si="120"/>
        <v>-0.2177</v>
      </c>
      <c r="AC673" s="76"/>
      <c r="AD673" s="76"/>
      <c r="AE673" s="76"/>
      <c r="AF673" s="271">
        <f>AF$773</f>
        <v>1</v>
      </c>
      <c r="AG673" s="271">
        <f>AG$773</f>
        <v>1</v>
      </c>
      <c r="AH673" s="73"/>
      <c r="AI673" s="57"/>
      <c r="AJ673" s="45"/>
      <c r="AK673" s="45"/>
      <c r="AL673" s="45"/>
    </row>
    <row r="674" spans="1:38" outlineLevel="2" x14ac:dyDescent="0.25">
      <c r="A674" s="45"/>
      <c r="B674" s="54"/>
      <c r="C674" s="47">
        <f t="shared" si="118"/>
        <v>3</v>
      </c>
      <c r="D674" s="73"/>
      <c r="E674" s="70"/>
      <c r="F674" s="70" t="s">
        <v>1462</v>
      </c>
      <c r="G674" s="73"/>
      <c r="H674" s="76" t="s">
        <v>1463</v>
      </c>
      <c r="I674" s="96"/>
      <c r="J674" s="96"/>
      <c r="K674" s="76"/>
      <c r="L674" s="76"/>
      <c r="M674" s="76"/>
      <c r="N674" s="76"/>
      <c r="O674" s="76"/>
      <c r="P674" s="76"/>
      <c r="Q674" s="76"/>
      <c r="R674" s="76"/>
      <c r="S674" s="76"/>
      <c r="T674" s="76"/>
      <c r="U674" s="271">
        <f>U$774</f>
        <v>-0.90595999999999999</v>
      </c>
      <c r="V674" s="271">
        <f t="shared" ref="V674:AB674" si="121">V$774</f>
        <v>-0.90595999999999999</v>
      </c>
      <c r="W674" s="271">
        <f t="shared" si="121"/>
        <v>-0.90595999999999999</v>
      </c>
      <c r="X674" s="271">
        <f t="shared" si="121"/>
        <v>-0.3569</v>
      </c>
      <c r="Y674" s="271">
        <f t="shared" si="121"/>
        <v>-0.3569</v>
      </c>
      <c r="Z674" s="271">
        <f t="shared" si="121"/>
        <v>-0.3569</v>
      </c>
      <c r="AA674" s="271">
        <f t="shared" si="121"/>
        <v>-0.3569</v>
      </c>
      <c r="AB674" s="271">
        <f t="shared" si="121"/>
        <v>-0.3569</v>
      </c>
      <c r="AC674" s="76"/>
      <c r="AD674" s="76"/>
      <c r="AE674" s="76"/>
      <c r="AF674" s="271">
        <f>AF$774</f>
        <v>1</v>
      </c>
      <c r="AG674" s="271">
        <f>AG$774</f>
        <v>1</v>
      </c>
      <c r="AH674" s="73"/>
      <c r="AI674" s="57"/>
      <c r="AJ674" s="45"/>
      <c r="AK674" s="45"/>
      <c r="AL674" s="45"/>
    </row>
    <row r="675" spans="1:38" outlineLevel="2" x14ac:dyDescent="0.25">
      <c r="A675" s="45"/>
      <c r="B675" s="54"/>
      <c r="C675" s="47">
        <f t="shared" si="118"/>
        <v>3</v>
      </c>
      <c r="D675" s="73"/>
      <c r="E675" s="70"/>
      <c r="F675" s="70" t="s">
        <v>1464</v>
      </c>
      <c r="G675" s="73"/>
      <c r="H675" s="76" t="s">
        <v>1465</v>
      </c>
      <c r="I675" s="96"/>
      <c r="J675" s="96"/>
      <c r="K675" s="76"/>
      <c r="L675" s="76"/>
      <c r="M675" s="76"/>
      <c r="N675" s="76"/>
      <c r="O675" s="76"/>
      <c r="P675" s="76"/>
      <c r="Q675" s="76"/>
      <c r="R675" s="76"/>
      <c r="S675" s="76"/>
      <c r="T675" s="76"/>
      <c r="U675" s="271">
        <f>$773:$773</f>
        <v>-0.71214</v>
      </c>
      <c r="V675" s="271">
        <f t="shared" ref="V675:AB675" si="122">$773:$773</f>
        <v>-0.71214</v>
      </c>
      <c r="W675" s="271">
        <f t="shared" si="122"/>
        <v>-0.71214</v>
      </c>
      <c r="X675" s="271">
        <f t="shared" si="122"/>
        <v>-0.2177</v>
      </c>
      <c r="Y675" s="271">
        <f t="shared" si="122"/>
        <v>-0.2177</v>
      </c>
      <c r="Z675" s="271">
        <f t="shared" si="122"/>
        <v>-0.2177</v>
      </c>
      <c r="AA675" s="271">
        <f t="shared" si="122"/>
        <v>-0.2177</v>
      </c>
      <c r="AB675" s="271">
        <f t="shared" si="122"/>
        <v>-0.2177</v>
      </c>
      <c r="AC675" s="76"/>
      <c r="AD675" s="76"/>
      <c r="AE675" s="76"/>
      <c r="AF675" s="271">
        <f>$773:$773</f>
        <v>1</v>
      </c>
      <c r="AG675" s="271">
        <f>$773:$773</f>
        <v>1</v>
      </c>
      <c r="AH675" s="73"/>
      <c r="AI675" s="57"/>
      <c r="AJ675" s="45"/>
      <c r="AK675" s="45"/>
      <c r="AL675" s="45"/>
    </row>
    <row r="676" spans="1:38" outlineLevel="2" x14ac:dyDescent="0.25">
      <c r="A676" s="45">
        <v>4</v>
      </c>
      <c r="B676" s="54"/>
      <c r="C676" s="47">
        <f t="shared" si="118"/>
        <v>3</v>
      </c>
      <c r="D676" s="73"/>
      <c r="E676" s="70"/>
      <c r="F676" s="70" t="s">
        <v>1466</v>
      </c>
      <c r="G676" s="73"/>
      <c r="H676" s="76" t="s">
        <v>1467</v>
      </c>
      <c r="I676" s="96"/>
      <c r="J676" s="96"/>
      <c r="K676" s="76"/>
      <c r="L676" s="76"/>
      <c r="M676" s="76"/>
      <c r="N676" s="76"/>
      <c r="O676" s="76"/>
      <c r="P676" s="76"/>
      <c r="Q676" s="76"/>
      <c r="R676" s="76"/>
      <c r="S676" s="76"/>
      <c r="T676" s="76"/>
      <c r="U676" s="271">
        <f>$774:$774</f>
        <v>-0.90595999999999999</v>
      </c>
      <c r="V676" s="271">
        <f t="shared" ref="V676:AB677" si="123">$774:$774</f>
        <v>-0.90595999999999999</v>
      </c>
      <c r="W676" s="271">
        <f t="shared" si="123"/>
        <v>-0.90595999999999999</v>
      </c>
      <c r="X676" s="271">
        <f t="shared" si="123"/>
        <v>-0.3569</v>
      </c>
      <c r="Y676" s="271">
        <f t="shared" si="123"/>
        <v>-0.3569</v>
      </c>
      <c r="Z676" s="271">
        <f t="shared" si="123"/>
        <v>-0.3569</v>
      </c>
      <c r="AA676" s="271">
        <f t="shared" si="123"/>
        <v>-0.3569</v>
      </c>
      <c r="AB676" s="271">
        <f t="shared" si="123"/>
        <v>-0.3569</v>
      </c>
      <c r="AC676" s="76"/>
      <c r="AD676" s="76"/>
      <c r="AE676" s="76"/>
      <c r="AF676" s="271">
        <f>$774:$774</f>
        <v>1</v>
      </c>
      <c r="AG676" s="271">
        <f>$774:$774</f>
        <v>1</v>
      </c>
      <c r="AH676" s="73"/>
      <c r="AI676" s="57"/>
      <c r="AJ676" s="45"/>
      <c r="AK676" s="45"/>
      <c r="AL676" s="45"/>
    </row>
    <row r="677" spans="1:38" outlineLevel="2" x14ac:dyDescent="0.25">
      <c r="A677" s="45">
        <f>A676</f>
        <v>4</v>
      </c>
      <c r="B677" s="54"/>
      <c r="C677" s="47">
        <f t="shared" si="118"/>
        <v>3</v>
      </c>
      <c r="D677" s="73"/>
      <c r="E677" s="70"/>
      <c r="F677" s="70" t="s">
        <v>1468</v>
      </c>
      <c r="G677" s="73"/>
      <c r="H677" s="76" t="s">
        <v>1469</v>
      </c>
      <c r="I677" s="96"/>
      <c r="J677" s="96"/>
      <c r="K677" s="76"/>
      <c r="L677" s="76"/>
      <c r="M677" s="76"/>
      <c r="N677" s="76"/>
      <c r="O677" s="76"/>
      <c r="P677" s="76"/>
      <c r="Q677" s="76"/>
      <c r="R677" s="76"/>
      <c r="S677" s="76"/>
      <c r="T677" s="76"/>
      <c r="U677" s="271">
        <f>$774:$774</f>
        <v>-0.90595999999999999</v>
      </c>
      <c r="V677" s="271">
        <f t="shared" si="123"/>
        <v>-0.90595999999999999</v>
      </c>
      <c r="W677" s="271">
        <f t="shared" si="123"/>
        <v>-0.90595999999999999</v>
      </c>
      <c r="X677" s="271">
        <f t="shared" si="123"/>
        <v>-0.3569</v>
      </c>
      <c r="Y677" s="271">
        <f t="shared" si="123"/>
        <v>-0.3569</v>
      </c>
      <c r="Z677" s="271">
        <f t="shared" si="123"/>
        <v>-0.3569</v>
      </c>
      <c r="AA677" s="271">
        <f t="shared" si="123"/>
        <v>-0.3569</v>
      </c>
      <c r="AB677" s="271">
        <f t="shared" si="123"/>
        <v>-0.3569</v>
      </c>
      <c r="AC677" s="76"/>
      <c r="AD677" s="76"/>
      <c r="AE677" s="76"/>
      <c r="AF677" s="271">
        <f>$774:$774</f>
        <v>1</v>
      </c>
      <c r="AG677" s="271">
        <f>$774:$774</f>
        <v>1</v>
      </c>
      <c r="AH677" s="73"/>
      <c r="AI677" s="57"/>
      <c r="AJ677" s="45"/>
      <c r="AK677" s="45"/>
      <c r="AL677" s="45"/>
    </row>
    <row r="678" spans="1:38" outlineLevel="3" x14ac:dyDescent="0.25">
      <c r="A678" s="45"/>
      <c r="B678" s="54"/>
      <c r="C678" s="47">
        <f t="shared" si="117"/>
        <v>4</v>
      </c>
      <c r="D678" s="73"/>
      <c r="E678" s="70"/>
      <c r="F678" s="70" t="s">
        <v>1470</v>
      </c>
      <c r="G678" s="73"/>
      <c r="H678" s="76" t="s">
        <v>676</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outlineLevel="3" x14ac:dyDescent="0.25">
      <c r="A679" s="45"/>
      <c r="B679" s="54"/>
      <c r="C679" s="47">
        <f t="shared" si="117"/>
        <v>4</v>
      </c>
      <c r="D679" s="73"/>
      <c r="E679" s="70"/>
      <c r="F679" s="70" t="s">
        <v>1471</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c r="B680" s="54"/>
      <c r="C680" s="47">
        <f t="shared" si="117"/>
        <v>4</v>
      </c>
      <c r="D680" s="73"/>
      <c r="E680" s="70"/>
      <c r="F680" s="70" t="s">
        <v>1472</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3" x14ac:dyDescent="0.25">
      <c r="A681" s="45"/>
      <c r="B681" s="54"/>
      <c r="C681" s="47">
        <f t="shared" si="117"/>
        <v>4</v>
      </c>
      <c r="D681" s="73"/>
      <c r="E681" s="70"/>
      <c r="F681" s="70" t="s">
        <v>1473</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outlineLevel="3" x14ac:dyDescent="0.25">
      <c r="A682" s="45">
        <v>4</v>
      </c>
      <c r="B682" s="54"/>
      <c r="C682" s="47">
        <f t="shared" si="117"/>
        <v>4</v>
      </c>
      <c r="D682" s="73"/>
      <c r="E682" s="70"/>
      <c r="F682" s="70" t="s">
        <v>1474</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3" x14ac:dyDescent="0.25">
      <c r="A683" s="45">
        <f>A682</f>
        <v>4</v>
      </c>
      <c r="B683" s="54"/>
      <c r="C683" s="47">
        <f t="shared" si="117"/>
        <v>4</v>
      </c>
      <c r="D683" s="73"/>
      <c r="E683" s="70"/>
      <c r="F683" s="70" t="s">
        <v>1475</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outlineLevel="3" x14ac:dyDescent="0.25">
      <c r="A684" s="45"/>
      <c r="B684" s="54"/>
      <c r="C684" s="47">
        <f t="shared" si="117"/>
        <v>4</v>
      </c>
      <c r="D684" s="73"/>
      <c r="E684" s="70"/>
      <c r="F684" s="70" t="s">
        <v>1476</v>
      </c>
      <c r="G684" s="73"/>
      <c r="H684" s="76" t="s">
        <v>676</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outlineLevel="3" x14ac:dyDescent="0.25">
      <c r="A685" s="45"/>
      <c r="B685" s="54"/>
      <c r="C685" s="47">
        <f t="shared" si="117"/>
        <v>4</v>
      </c>
      <c r="D685" s="73"/>
      <c r="E685" s="70"/>
      <c r="F685" s="70" t="s">
        <v>1477</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outlineLevel="3" x14ac:dyDescent="0.25">
      <c r="A686" s="45"/>
      <c r="B686" s="54"/>
      <c r="C686" s="47">
        <f t="shared" si="117"/>
        <v>4</v>
      </c>
      <c r="D686" s="73"/>
      <c r="E686" s="70"/>
      <c r="F686" s="70" t="s">
        <v>1478</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outlineLevel="3" x14ac:dyDescent="0.25">
      <c r="A687" s="45"/>
      <c r="B687" s="54"/>
      <c r="C687" s="47">
        <f t="shared" si="117"/>
        <v>4</v>
      </c>
      <c r="D687" s="73"/>
      <c r="E687" s="70"/>
      <c r="F687" s="70" t="s">
        <v>1479</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v>4</v>
      </c>
      <c r="B688" s="54"/>
      <c r="C688" s="47">
        <f t="shared" ref="C688:C713" si="124">INT($C$29)+3</f>
        <v>4</v>
      </c>
      <c r="D688" s="73"/>
      <c r="E688" s="70"/>
      <c r="F688" s="70" t="s">
        <v>1480</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f>A688</f>
        <v>4</v>
      </c>
      <c r="B689" s="54"/>
      <c r="C689" s="47">
        <f t="shared" si="124"/>
        <v>4</v>
      </c>
      <c r="D689" s="73"/>
      <c r="E689" s="70"/>
      <c r="F689" s="70" t="s">
        <v>1481</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c r="B690" s="54"/>
      <c r="C690" s="47">
        <f t="shared" si="124"/>
        <v>4</v>
      </c>
      <c r="D690" s="73"/>
      <c r="E690" s="70"/>
      <c r="F690" s="70" t="s">
        <v>1482</v>
      </c>
      <c r="G690" s="73"/>
      <c r="H690" s="76" t="s">
        <v>2851</v>
      </c>
      <c r="I690" s="96"/>
      <c r="J690" s="96"/>
      <c r="K690" s="76"/>
      <c r="L690" s="76"/>
      <c r="M690" s="76"/>
      <c r="N690" s="76"/>
      <c r="O690" s="76"/>
      <c r="P690" s="76"/>
      <c r="Q690" s="76"/>
      <c r="R690" s="76"/>
      <c r="S690" s="76"/>
      <c r="T690" s="76"/>
      <c r="U690" s="291">
        <v>1</v>
      </c>
      <c r="V690" s="351">
        <f t="shared" ref="V690:W690" si="125">U690</f>
        <v>1</v>
      </c>
      <c r="W690" s="351">
        <f t="shared" si="125"/>
        <v>1</v>
      </c>
      <c r="X690" s="351">
        <f t="shared" ref="X690" si="126">W690</f>
        <v>1</v>
      </c>
      <c r="Y690" s="351">
        <f t="shared" ref="Y690" si="127">X690</f>
        <v>1</v>
      </c>
      <c r="Z690" s="351">
        <f t="shared" ref="Z690" si="128">Y690</f>
        <v>1</v>
      </c>
      <c r="AA690" s="351">
        <f t="shared" ref="AA690" si="129">Z690</f>
        <v>1</v>
      </c>
      <c r="AB690" s="351">
        <f t="shared" ref="AB690" si="130">AA690</f>
        <v>1</v>
      </c>
      <c r="AC690" s="76"/>
      <c r="AD690" s="97" t="s">
        <v>2857</v>
      </c>
      <c r="AE690" s="76"/>
      <c r="AF690" s="97">
        <v>1</v>
      </c>
      <c r="AG690" s="97">
        <v>1</v>
      </c>
      <c r="AH690" s="73"/>
      <c r="AI690" s="57"/>
      <c r="AJ690" s="45"/>
      <c r="AK690" s="45"/>
      <c r="AL690" s="45"/>
    </row>
    <row r="691" spans="1:38" outlineLevel="3" x14ac:dyDescent="0.25">
      <c r="A691" s="45"/>
      <c r="B691" s="54"/>
      <c r="C691" s="47">
        <f t="shared" si="124"/>
        <v>4</v>
      </c>
      <c r="D691" s="73"/>
      <c r="E691" s="70"/>
      <c r="F691" s="70" t="s">
        <v>1483</v>
      </c>
      <c r="G691" s="73"/>
      <c r="H691" s="76" t="s">
        <v>2852</v>
      </c>
      <c r="I691" s="96"/>
      <c r="J691" s="96"/>
      <c r="K691" s="76"/>
      <c r="L691" s="76"/>
      <c r="M691" s="76"/>
      <c r="N691" s="76"/>
      <c r="O691" s="76"/>
      <c r="P691" s="76"/>
      <c r="Q691" s="76"/>
      <c r="R691" s="76"/>
      <c r="S691" s="76"/>
      <c r="T691" s="76"/>
      <c r="U691" s="291">
        <v>0.95399999999999996</v>
      </c>
      <c r="V691" s="351">
        <f t="shared" ref="V691:W695" si="131">U691</f>
        <v>0.95399999999999996</v>
      </c>
      <c r="W691" s="351">
        <f t="shared" si="131"/>
        <v>0.95399999999999996</v>
      </c>
      <c r="X691" s="351">
        <f t="shared" ref="X691:X695" si="132">W691</f>
        <v>0.95399999999999996</v>
      </c>
      <c r="Y691" s="351">
        <f t="shared" ref="Y691:Y695" si="133">X691</f>
        <v>0.95399999999999996</v>
      </c>
      <c r="Z691" s="351">
        <f t="shared" ref="Z691:Z695" si="134">Y691</f>
        <v>0.95399999999999996</v>
      </c>
      <c r="AA691" s="351">
        <f t="shared" ref="AA691:AA695" si="135">Z691</f>
        <v>0.95399999999999996</v>
      </c>
      <c r="AB691" s="351">
        <f t="shared" ref="AB691:AB695" si="136">AA691</f>
        <v>0.95399999999999996</v>
      </c>
      <c r="AC691" s="76"/>
      <c r="AD691" s="76"/>
      <c r="AE691" s="76"/>
      <c r="AF691" s="97">
        <v>1</v>
      </c>
      <c r="AG691" s="97">
        <v>1</v>
      </c>
      <c r="AH691" s="73"/>
      <c r="AI691" s="57"/>
      <c r="AJ691" s="45"/>
      <c r="AK691" s="45"/>
      <c r="AL691" s="45"/>
    </row>
    <row r="692" spans="1:38" outlineLevel="3" x14ac:dyDescent="0.25">
      <c r="A692" s="45"/>
      <c r="B692" s="54"/>
      <c r="C692" s="47">
        <f t="shared" si="124"/>
        <v>4</v>
      </c>
      <c r="D692" s="73"/>
      <c r="E692" s="70"/>
      <c r="F692" s="70" t="s">
        <v>1484</v>
      </c>
      <c r="G692" s="73"/>
      <c r="H692" s="76" t="s">
        <v>2853</v>
      </c>
      <c r="I692" s="96"/>
      <c r="J692" s="96"/>
      <c r="K692" s="76"/>
      <c r="L692" s="76"/>
      <c r="M692" s="76"/>
      <c r="N692" s="76"/>
      <c r="O692" s="76"/>
      <c r="P692" s="76"/>
      <c r="Q692" s="76"/>
      <c r="R692" s="76"/>
      <c r="S692" s="76"/>
      <c r="T692" s="76"/>
      <c r="U692" s="291">
        <v>0.90800000000000003</v>
      </c>
      <c r="V692" s="351">
        <f t="shared" si="131"/>
        <v>0.90800000000000003</v>
      </c>
      <c r="W692" s="351">
        <f t="shared" si="131"/>
        <v>0.90800000000000003</v>
      </c>
      <c r="X692" s="351">
        <f t="shared" si="132"/>
        <v>0.90800000000000003</v>
      </c>
      <c r="Y692" s="351">
        <f t="shared" si="133"/>
        <v>0.90800000000000003</v>
      </c>
      <c r="Z692" s="351">
        <f t="shared" si="134"/>
        <v>0.90800000000000003</v>
      </c>
      <c r="AA692" s="351">
        <f t="shared" si="135"/>
        <v>0.90800000000000003</v>
      </c>
      <c r="AB692" s="351">
        <f t="shared" si="136"/>
        <v>0.90800000000000003</v>
      </c>
      <c r="AC692" s="76"/>
      <c r="AD692" s="76"/>
      <c r="AE692" s="76"/>
      <c r="AF692" s="97">
        <v>1</v>
      </c>
      <c r="AG692" s="97">
        <v>1</v>
      </c>
      <c r="AH692" s="73"/>
      <c r="AI692" s="57"/>
      <c r="AJ692" s="45"/>
      <c r="AK692" s="45"/>
      <c r="AL692" s="45"/>
    </row>
    <row r="693" spans="1:38" outlineLevel="3" x14ac:dyDescent="0.25">
      <c r="A693" s="45"/>
      <c r="B693" s="54"/>
      <c r="C693" s="47">
        <f t="shared" si="124"/>
        <v>4</v>
      </c>
      <c r="D693" s="73"/>
      <c r="E693" s="70"/>
      <c r="F693" s="70" t="s">
        <v>1485</v>
      </c>
      <c r="G693" s="73"/>
      <c r="H693" s="76" t="s">
        <v>2854</v>
      </c>
      <c r="I693" s="96"/>
      <c r="J693" s="96"/>
      <c r="K693" s="76"/>
      <c r="L693" s="76"/>
      <c r="M693" s="76"/>
      <c r="N693" s="76"/>
      <c r="O693" s="76"/>
      <c r="P693" s="76"/>
      <c r="Q693" s="76"/>
      <c r="R693" s="76"/>
      <c r="S693" s="76"/>
      <c r="T693" s="76"/>
      <c r="U693" s="291">
        <v>0.97</v>
      </c>
      <c r="V693" s="351">
        <f t="shared" si="131"/>
        <v>0.97</v>
      </c>
      <c r="W693" s="351">
        <f t="shared" si="131"/>
        <v>0.97</v>
      </c>
      <c r="X693" s="351">
        <f t="shared" si="132"/>
        <v>0.97</v>
      </c>
      <c r="Y693" s="351">
        <f t="shared" si="133"/>
        <v>0.97</v>
      </c>
      <c r="Z693" s="351">
        <f t="shared" si="134"/>
        <v>0.97</v>
      </c>
      <c r="AA693" s="351">
        <f t="shared" si="135"/>
        <v>0.97</v>
      </c>
      <c r="AB693" s="351">
        <f t="shared" si="136"/>
        <v>0.97</v>
      </c>
      <c r="AC693" s="76"/>
      <c r="AD693" s="76"/>
      <c r="AE693" s="76"/>
      <c r="AF693" s="97">
        <v>1</v>
      </c>
      <c r="AG693" s="97">
        <v>1</v>
      </c>
      <c r="AH693" s="73"/>
      <c r="AI693" s="57"/>
      <c r="AJ693" s="45"/>
      <c r="AK693" s="45"/>
      <c r="AL693" s="45"/>
    </row>
    <row r="694" spans="1:38" outlineLevel="3" x14ac:dyDescent="0.25">
      <c r="A694" s="45">
        <v>4</v>
      </c>
      <c r="B694" s="54"/>
      <c r="C694" s="47">
        <f t="shared" si="124"/>
        <v>4</v>
      </c>
      <c r="D694" s="73"/>
      <c r="E694" s="70"/>
      <c r="F694" s="70" t="s">
        <v>1486</v>
      </c>
      <c r="G694" s="73"/>
      <c r="H694" s="76" t="s">
        <v>2855</v>
      </c>
      <c r="I694" s="96"/>
      <c r="J694" s="96"/>
      <c r="K694" s="76"/>
      <c r="L694" s="76"/>
      <c r="M694" s="76"/>
      <c r="N694" s="76"/>
      <c r="O694" s="76"/>
      <c r="P694" s="76"/>
      <c r="Q694" s="76"/>
      <c r="R694" s="76"/>
      <c r="S694" s="76"/>
      <c r="T694" s="76"/>
      <c r="U694" s="291">
        <v>0.92400000000000004</v>
      </c>
      <c r="V694" s="351">
        <f t="shared" si="131"/>
        <v>0.92400000000000004</v>
      </c>
      <c r="W694" s="351">
        <f t="shared" si="131"/>
        <v>0.92400000000000004</v>
      </c>
      <c r="X694" s="351">
        <f t="shared" si="132"/>
        <v>0.92400000000000004</v>
      </c>
      <c r="Y694" s="351">
        <f t="shared" si="133"/>
        <v>0.92400000000000004</v>
      </c>
      <c r="Z694" s="351">
        <f t="shared" si="134"/>
        <v>0.92400000000000004</v>
      </c>
      <c r="AA694" s="351">
        <f t="shared" si="135"/>
        <v>0.92400000000000004</v>
      </c>
      <c r="AB694" s="351">
        <f t="shared" si="136"/>
        <v>0.92400000000000004</v>
      </c>
      <c r="AC694" s="76"/>
      <c r="AD694" s="76"/>
      <c r="AE694" s="76"/>
      <c r="AF694" s="97">
        <v>1</v>
      </c>
      <c r="AG694" s="97">
        <v>1</v>
      </c>
      <c r="AH694" s="73"/>
      <c r="AI694" s="57"/>
      <c r="AJ694" s="45"/>
      <c r="AK694" s="45"/>
      <c r="AL694" s="45"/>
    </row>
    <row r="695" spans="1:38" outlineLevel="3" x14ac:dyDescent="0.25">
      <c r="A695" s="45">
        <f>A694</f>
        <v>4</v>
      </c>
      <c r="B695" s="54"/>
      <c r="C695" s="47">
        <f t="shared" si="124"/>
        <v>4</v>
      </c>
      <c r="D695" s="73"/>
      <c r="E695" s="70"/>
      <c r="F695" s="70" t="s">
        <v>1487</v>
      </c>
      <c r="G695" s="73"/>
      <c r="H695" s="76" t="s">
        <v>2856</v>
      </c>
      <c r="I695" s="96"/>
      <c r="J695" s="96"/>
      <c r="K695" s="76"/>
      <c r="L695" s="76"/>
      <c r="M695" s="76"/>
      <c r="N695" s="76"/>
      <c r="O695" s="76"/>
      <c r="P695" s="76"/>
      <c r="Q695" s="76"/>
      <c r="R695" s="76"/>
      <c r="S695" s="76"/>
      <c r="T695" s="76"/>
      <c r="U695" s="291">
        <v>0.94</v>
      </c>
      <c r="V695" s="351">
        <f t="shared" si="131"/>
        <v>0.94</v>
      </c>
      <c r="W695" s="351">
        <f t="shared" si="131"/>
        <v>0.94</v>
      </c>
      <c r="X695" s="351">
        <f t="shared" si="132"/>
        <v>0.94</v>
      </c>
      <c r="Y695" s="351">
        <f t="shared" si="133"/>
        <v>0.94</v>
      </c>
      <c r="Z695" s="351">
        <f t="shared" si="134"/>
        <v>0.94</v>
      </c>
      <c r="AA695" s="351">
        <f t="shared" si="135"/>
        <v>0.94</v>
      </c>
      <c r="AB695" s="351">
        <f t="shared" si="136"/>
        <v>0.94</v>
      </c>
      <c r="AC695" s="76"/>
      <c r="AD695" s="76"/>
      <c r="AE695" s="76"/>
      <c r="AF695" s="97">
        <v>1</v>
      </c>
      <c r="AG695" s="97">
        <v>1</v>
      </c>
      <c r="AH695" s="73"/>
      <c r="AI695" s="57"/>
      <c r="AJ695" s="45"/>
      <c r="AK695" s="45"/>
      <c r="AL695" s="45"/>
    </row>
    <row r="696" spans="1:38" outlineLevel="2" x14ac:dyDescent="0.25">
      <c r="A696" s="45"/>
      <c r="B696" s="54"/>
      <c r="C696" s="47">
        <f t="shared" ref="C696:C707" si="137">INT($C$29)+2</f>
        <v>3</v>
      </c>
      <c r="D696" s="73"/>
      <c r="E696" s="70"/>
      <c r="F696" s="70" t="s">
        <v>1488</v>
      </c>
      <c r="G696" s="73"/>
      <c r="H696" s="76" t="s">
        <v>1489</v>
      </c>
      <c r="I696" s="96" t="s">
        <v>768</v>
      </c>
      <c r="J696" s="96" t="s">
        <v>1229</v>
      </c>
      <c r="K696" s="76"/>
      <c r="L696" s="76"/>
      <c r="M696" s="76"/>
      <c r="N696" s="76"/>
      <c r="O696" s="76"/>
      <c r="P696" s="76"/>
      <c r="Q696" s="76"/>
      <c r="R696" s="76"/>
      <c r="S696" s="76"/>
      <c r="T696" s="76"/>
      <c r="U696" s="97">
        <v>0</v>
      </c>
      <c r="V696" s="97">
        <v>0</v>
      </c>
      <c r="W696" s="97">
        <v>0</v>
      </c>
      <c r="X696" s="263">
        <f t="shared" ref="X696:AB707" si="138">W696</f>
        <v>0</v>
      </c>
      <c r="Y696" s="263">
        <f t="shared" si="138"/>
        <v>0</v>
      </c>
      <c r="Z696" s="263">
        <f t="shared" si="138"/>
        <v>0</v>
      </c>
      <c r="AA696" s="263">
        <f t="shared" si="138"/>
        <v>0</v>
      </c>
      <c r="AB696" s="263">
        <f t="shared" si="138"/>
        <v>0</v>
      </c>
      <c r="AC696" s="76"/>
      <c r="AD696" s="97" t="s">
        <v>1490</v>
      </c>
      <c r="AE696" s="76"/>
      <c r="AF696" s="97">
        <v>1</v>
      </c>
      <c r="AG696" s="97">
        <v>1</v>
      </c>
      <c r="AH696" s="73"/>
      <c r="AI696" s="57"/>
      <c r="AJ696" s="45"/>
      <c r="AK696" s="45"/>
      <c r="AL696" s="45"/>
    </row>
    <row r="697" spans="1:38" outlineLevel="2" x14ac:dyDescent="0.25">
      <c r="A697" s="45"/>
      <c r="B697" s="54"/>
      <c r="C697" s="47">
        <f t="shared" si="137"/>
        <v>3</v>
      </c>
      <c r="D697" s="73"/>
      <c r="E697" s="70"/>
      <c r="F697" s="70" t="s">
        <v>1491</v>
      </c>
      <c r="G697" s="73"/>
      <c r="H697" s="76" t="s">
        <v>1492</v>
      </c>
      <c r="I697" s="96" t="s">
        <v>768</v>
      </c>
      <c r="J697" s="96" t="s">
        <v>1229</v>
      </c>
      <c r="K697" s="76"/>
      <c r="L697" s="76"/>
      <c r="M697" s="76"/>
      <c r="N697" s="76"/>
      <c r="O697" s="76"/>
      <c r="P697" s="76"/>
      <c r="Q697" s="76"/>
      <c r="R697" s="76"/>
      <c r="S697" s="76"/>
      <c r="T697" s="76"/>
      <c r="U697" s="97">
        <v>-0.26400000000000001</v>
      </c>
      <c r="V697" s="97">
        <v>-0.26400000000000001</v>
      </c>
      <c r="W697" s="97">
        <v>-0.26400000000000001</v>
      </c>
      <c r="X697" s="263">
        <f t="shared" si="138"/>
        <v>-0.26400000000000001</v>
      </c>
      <c r="Y697" s="263">
        <f t="shared" si="138"/>
        <v>-0.26400000000000001</v>
      </c>
      <c r="Z697" s="263">
        <f t="shared" si="138"/>
        <v>-0.26400000000000001</v>
      </c>
      <c r="AA697" s="263">
        <f t="shared" si="138"/>
        <v>-0.26400000000000001</v>
      </c>
      <c r="AB697" s="263">
        <f t="shared" si="138"/>
        <v>-0.26400000000000001</v>
      </c>
      <c r="AC697" s="76"/>
      <c r="AD697" s="97" t="s">
        <v>1493</v>
      </c>
      <c r="AE697" s="76"/>
      <c r="AF697" s="97">
        <v>1</v>
      </c>
      <c r="AG697" s="97">
        <v>1</v>
      </c>
      <c r="AH697" s="73"/>
      <c r="AI697" s="57"/>
      <c r="AJ697" s="45"/>
      <c r="AK697" s="45"/>
      <c r="AL697" s="45"/>
    </row>
    <row r="698" spans="1:38" outlineLevel="2" x14ac:dyDescent="0.25">
      <c r="A698" s="45"/>
      <c r="B698" s="54"/>
      <c r="C698" s="47">
        <f t="shared" si="137"/>
        <v>3</v>
      </c>
      <c r="D698" s="73"/>
      <c r="E698" s="70"/>
      <c r="F698" s="70" t="s">
        <v>1494</v>
      </c>
      <c r="G698" s="73"/>
      <c r="H698" s="76" t="s">
        <v>1495</v>
      </c>
      <c r="I698" s="96" t="s">
        <v>768</v>
      </c>
      <c r="J698" s="96" t="s">
        <v>1229</v>
      </c>
      <c r="K698" s="76"/>
      <c r="L698" s="76"/>
      <c r="M698" s="76"/>
      <c r="N698" s="76"/>
      <c r="O698" s="76"/>
      <c r="P698" s="76"/>
      <c r="Q698" s="76"/>
      <c r="R698" s="76"/>
      <c r="S698" s="76"/>
      <c r="T698" s="76"/>
      <c r="U698" s="97">
        <v>-0.4</v>
      </c>
      <c r="V698" s="97">
        <v>-0.4</v>
      </c>
      <c r="W698" s="97">
        <v>-0.4</v>
      </c>
      <c r="X698" s="263">
        <f t="shared" si="138"/>
        <v>-0.4</v>
      </c>
      <c r="Y698" s="263">
        <f t="shared" si="138"/>
        <v>-0.4</v>
      </c>
      <c r="Z698" s="263">
        <f t="shared" si="138"/>
        <v>-0.4</v>
      </c>
      <c r="AA698" s="263">
        <f t="shared" si="138"/>
        <v>-0.4</v>
      </c>
      <c r="AB698" s="263">
        <f t="shared" si="138"/>
        <v>-0.4</v>
      </c>
      <c r="AC698" s="76"/>
      <c r="AD698" s="273" t="s">
        <v>1496</v>
      </c>
      <c r="AE698" s="76"/>
      <c r="AF698" s="97">
        <v>1</v>
      </c>
      <c r="AG698" s="97">
        <v>1</v>
      </c>
      <c r="AH698" s="73"/>
      <c r="AI698" s="57"/>
      <c r="AJ698" s="45"/>
      <c r="AK698" s="45"/>
      <c r="AL698" s="45"/>
    </row>
    <row r="699" spans="1:38" outlineLevel="2" x14ac:dyDescent="0.25">
      <c r="A699" s="45"/>
      <c r="B699" s="54"/>
      <c r="C699" s="47">
        <f t="shared" si="137"/>
        <v>3</v>
      </c>
      <c r="D699" s="73"/>
      <c r="E699" s="70"/>
      <c r="F699" s="70" t="s">
        <v>1497</v>
      </c>
      <c r="G699" s="73"/>
      <c r="H699" s="76" t="s">
        <v>1498</v>
      </c>
      <c r="I699" s="96" t="s">
        <v>768</v>
      </c>
      <c r="J699" s="96" t="s">
        <v>1229</v>
      </c>
      <c r="K699" s="76"/>
      <c r="L699" s="76"/>
      <c r="M699" s="76"/>
      <c r="N699" s="76"/>
      <c r="O699" s="76"/>
      <c r="P699" s="76"/>
      <c r="Q699" s="76"/>
      <c r="R699" s="76"/>
      <c r="S699" s="76"/>
      <c r="T699" s="76"/>
      <c r="U699" s="97">
        <v>-0.17799999999999999</v>
      </c>
      <c r="V699" s="97">
        <v>-0.17799999999999999</v>
      </c>
      <c r="W699" s="97">
        <v>-0.17799999999999999</v>
      </c>
      <c r="X699" s="263">
        <f t="shared" si="138"/>
        <v>-0.17799999999999999</v>
      </c>
      <c r="Y699" s="263">
        <f t="shared" si="138"/>
        <v>-0.17799999999999999</v>
      </c>
      <c r="Z699" s="263">
        <f t="shared" si="138"/>
        <v>-0.17799999999999999</v>
      </c>
      <c r="AA699" s="263">
        <f t="shared" si="138"/>
        <v>-0.17799999999999999</v>
      </c>
      <c r="AB699" s="263">
        <f t="shared" si="138"/>
        <v>-0.17799999999999999</v>
      </c>
      <c r="AC699" s="76"/>
      <c r="AD699" s="97" t="s">
        <v>1499</v>
      </c>
      <c r="AE699" s="76"/>
      <c r="AF699" s="97">
        <v>1</v>
      </c>
      <c r="AG699" s="97">
        <v>1</v>
      </c>
      <c r="AH699" s="73"/>
      <c r="AI699" s="57"/>
      <c r="AJ699" s="45"/>
      <c r="AK699" s="45"/>
      <c r="AL699" s="45"/>
    </row>
    <row r="700" spans="1:38" outlineLevel="2" x14ac:dyDescent="0.25">
      <c r="A700" s="45">
        <v>4</v>
      </c>
      <c r="B700" s="54"/>
      <c r="C700" s="47">
        <f t="shared" si="137"/>
        <v>3</v>
      </c>
      <c r="D700" s="73"/>
      <c r="E700" s="70"/>
      <c r="F700" s="70" t="s">
        <v>1500</v>
      </c>
      <c r="G700" s="73"/>
      <c r="H700" s="76" t="s">
        <v>1501</v>
      </c>
      <c r="I700" s="96" t="s">
        <v>768</v>
      </c>
      <c r="J700" s="96" t="s">
        <v>1229</v>
      </c>
      <c r="K700" s="76"/>
      <c r="L700" s="76"/>
      <c r="M700" s="76"/>
      <c r="N700" s="76"/>
      <c r="O700" s="76"/>
      <c r="P700" s="76"/>
      <c r="Q700" s="76"/>
      <c r="R700" s="76"/>
      <c r="S700" s="76"/>
      <c r="T700" s="76"/>
      <c r="U700" s="97">
        <v>-0.26400000000000001</v>
      </c>
      <c r="V700" s="97">
        <v>-0.26400000000000001</v>
      </c>
      <c r="W700" s="97">
        <v>-0.26400000000000001</v>
      </c>
      <c r="X700" s="263">
        <f t="shared" si="138"/>
        <v>-0.26400000000000001</v>
      </c>
      <c r="Y700" s="263">
        <f t="shared" si="138"/>
        <v>-0.26400000000000001</v>
      </c>
      <c r="Z700" s="263">
        <f t="shared" si="138"/>
        <v>-0.26400000000000001</v>
      </c>
      <c r="AA700" s="263">
        <f t="shared" si="138"/>
        <v>-0.26400000000000001</v>
      </c>
      <c r="AB700" s="263">
        <f t="shared" si="138"/>
        <v>-0.26400000000000001</v>
      </c>
      <c r="AC700" s="76"/>
      <c r="AD700" s="97"/>
      <c r="AE700" s="76"/>
      <c r="AF700" s="97">
        <v>1</v>
      </c>
      <c r="AG700" s="97">
        <v>1</v>
      </c>
      <c r="AH700" s="73"/>
      <c r="AI700" s="57"/>
      <c r="AJ700" s="45"/>
      <c r="AK700" s="45"/>
      <c r="AL700" s="45"/>
    </row>
    <row r="701" spans="1:38" outlineLevel="2" x14ac:dyDescent="0.25">
      <c r="A701" s="45">
        <f>A700</f>
        <v>4</v>
      </c>
      <c r="B701" s="54"/>
      <c r="C701" s="47">
        <f t="shared" si="137"/>
        <v>3</v>
      </c>
      <c r="D701" s="73"/>
      <c r="E701" s="70"/>
      <c r="F701" s="70" t="s">
        <v>1502</v>
      </c>
      <c r="G701" s="73"/>
      <c r="H701" s="76" t="s">
        <v>1503</v>
      </c>
      <c r="I701" s="96" t="s">
        <v>768</v>
      </c>
      <c r="J701" s="96" t="s">
        <v>1229</v>
      </c>
      <c r="K701" s="76"/>
      <c r="L701" s="76"/>
      <c r="M701" s="76"/>
      <c r="N701" s="76"/>
      <c r="O701" s="76"/>
      <c r="P701" s="76"/>
      <c r="Q701" s="76"/>
      <c r="R701" s="76"/>
      <c r="S701" s="76"/>
      <c r="T701" s="76"/>
      <c r="U701" s="97">
        <v>-0.17799999999999999</v>
      </c>
      <c r="V701" s="97">
        <v>-0.17799999999999999</v>
      </c>
      <c r="W701" s="97">
        <v>-0.17799999999999999</v>
      </c>
      <c r="X701" s="263">
        <f t="shared" si="138"/>
        <v>-0.17799999999999999</v>
      </c>
      <c r="Y701" s="263">
        <f t="shared" si="138"/>
        <v>-0.17799999999999999</v>
      </c>
      <c r="Z701" s="263">
        <f t="shared" si="138"/>
        <v>-0.17799999999999999</v>
      </c>
      <c r="AA701" s="263">
        <f t="shared" si="138"/>
        <v>-0.17799999999999999</v>
      </c>
      <c r="AB701" s="263">
        <f t="shared" si="138"/>
        <v>-0.17799999999999999</v>
      </c>
      <c r="AC701" s="76"/>
      <c r="AD701" s="97"/>
      <c r="AE701" s="76"/>
      <c r="AF701" s="97">
        <v>1</v>
      </c>
      <c r="AG701" s="97">
        <v>1</v>
      </c>
      <c r="AH701" s="73"/>
      <c r="AI701" s="57"/>
      <c r="AJ701" s="45"/>
      <c r="AK701" s="45"/>
      <c r="AL701" s="45"/>
    </row>
    <row r="702" spans="1:38" outlineLevel="2" x14ac:dyDescent="0.25">
      <c r="A702" s="45"/>
      <c r="B702" s="54"/>
      <c r="C702" s="47">
        <f t="shared" si="137"/>
        <v>3</v>
      </c>
      <c r="D702" s="73"/>
      <c r="E702" s="70"/>
      <c r="F702" s="70" t="s">
        <v>1504</v>
      </c>
      <c r="G702" s="73"/>
      <c r="H702" s="76" t="s">
        <v>1505</v>
      </c>
      <c r="I702" s="96" t="s">
        <v>1506</v>
      </c>
      <c r="J702" s="96" t="s">
        <v>1229</v>
      </c>
      <c r="K702" s="76"/>
      <c r="L702" s="76"/>
      <c r="M702" s="76"/>
      <c r="N702" s="76"/>
      <c r="O702" s="76"/>
      <c r="P702" s="76"/>
      <c r="Q702" s="76"/>
      <c r="R702" s="76"/>
      <c r="S702" s="76"/>
      <c r="T702" s="76"/>
      <c r="U702" s="97">
        <v>0</v>
      </c>
      <c r="V702" s="97">
        <v>0</v>
      </c>
      <c r="W702" s="97">
        <v>0</v>
      </c>
      <c r="X702" s="263">
        <f t="shared" si="138"/>
        <v>0</v>
      </c>
      <c r="Y702" s="263">
        <f t="shared" si="138"/>
        <v>0</v>
      </c>
      <c r="Z702" s="263">
        <f t="shared" si="138"/>
        <v>0</v>
      </c>
      <c r="AA702" s="263">
        <f t="shared" si="138"/>
        <v>0</v>
      </c>
      <c r="AB702" s="263">
        <f t="shared" si="138"/>
        <v>0</v>
      </c>
      <c r="AC702" s="76"/>
      <c r="AD702" s="97" t="s">
        <v>1490</v>
      </c>
      <c r="AE702" s="76"/>
      <c r="AF702" s="97">
        <v>1</v>
      </c>
      <c r="AG702" s="97">
        <v>1</v>
      </c>
      <c r="AH702" s="73"/>
      <c r="AI702" s="57"/>
      <c r="AJ702" s="45"/>
      <c r="AK702" s="45"/>
      <c r="AL702" s="45"/>
    </row>
    <row r="703" spans="1:38" outlineLevel="2" x14ac:dyDescent="0.25">
      <c r="A703" s="45"/>
      <c r="B703" s="54"/>
      <c r="C703" s="47">
        <f t="shared" si="137"/>
        <v>3</v>
      </c>
      <c r="D703" s="73"/>
      <c r="E703" s="70"/>
      <c r="F703" s="70" t="s">
        <v>1507</v>
      </c>
      <c r="G703" s="73"/>
      <c r="H703" s="76" t="s">
        <v>1508</v>
      </c>
      <c r="I703" s="96" t="s">
        <v>1506</v>
      </c>
      <c r="J703" s="96" t="s">
        <v>1229</v>
      </c>
      <c r="K703" s="76"/>
      <c r="L703" s="76"/>
      <c r="M703" s="76"/>
      <c r="N703" s="76"/>
      <c r="O703" s="76"/>
      <c r="P703" s="76"/>
      <c r="Q703" s="76"/>
      <c r="R703" s="76"/>
      <c r="S703" s="76"/>
      <c r="T703" s="76"/>
      <c r="U703" s="97">
        <v>0.43</v>
      </c>
      <c r="V703" s="97">
        <v>0.43</v>
      </c>
      <c r="W703" s="97">
        <v>0.43</v>
      </c>
      <c r="X703" s="263">
        <f t="shared" si="138"/>
        <v>0.43</v>
      </c>
      <c r="Y703" s="263">
        <f t="shared" si="138"/>
        <v>0.43</v>
      </c>
      <c r="Z703" s="263">
        <f t="shared" si="138"/>
        <v>0.43</v>
      </c>
      <c r="AA703" s="263">
        <f t="shared" si="138"/>
        <v>0.43</v>
      </c>
      <c r="AB703" s="263">
        <f t="shared" si="138"/>
        <v>0.43</v>
      </c>
      <c r="AC703" s="76"/>
      <c r="AD703" s="97" t="s">
        <v>1493</v>
      </c>
      <c r="AE703" s="76"/>
      <c r="AF703" s="97">
        <v>1</v>
      </c>
      <c r="AG703" s="97">
        <v>1</v>
      </c>
      <c r="AH703" s="73"/>
      <c r="AI703" s="57"/>
      <c r="AJ703" s="45"/>
      <c r="AK703" s="45"/>
      <c r="AL703" s="45"/>
    </row>
    <row r="704" spans="1:38" outlineLevel="2" x14ac:dyDescent="0.25">
      <c r="A704" s="45"/>
      <c r="B704" s="54"/>
      <c r="C704" s="47">
        <f t="shared" si="137"/>
        <v>3</v>
      </c>
      <c r="D704" s="73"/>
      <c r="E704" s="70"/>
      <c r="F704" s="70" t="s">
        <v>1509</v>
      </c>
      <c r="G704" s="73"/>
      <c r="H704" s="76" t="s">
        <v>1510</v>
      </c>
      <c r="I704" s="96" t="s">
        <v>1506</v>
      </c>
      <c r="J704" s="96" t="s">
        <v>1229</v>
      </c>
      <c r="K704" s="76"/>
      <c r="L704" s="76"/>
      <c r="M704" s="76"/>
      <c r="N704" s="76"/>
      <c r="O704" s="76"/>
      <c r="P704" s="76"/>
      <c r="Q704" s="76"/>
      <c r="R704" s="76"/>
      <c r="S704" s="76"/>
      <c r="T704" s="76"/>
      <c r="U704" s="97">
        <v>0.8</v>
      </c>
      <c r="V704" s="97">
        <v>0.8</v>
      </c>
      <c r="W704" s="97">
        <v>0.8</v>
      </c>
      <c r="X704" s="263">
        <f t="shared" si="138"/>
        <v>0.8</v>
      </c>
      <c r="Y704" s="263">
        <f t="shared" si="138"/>
        <v>0.8</v>
      </c>
      <c r="Z704" s="263">
        <f t="shared" si="138"/>
        <v>0.8</v>
      </c>
      <c r="AA704" s="263">
        <f t="shared" si="138"/>
        <v>0.8</v>
      </c>
      <c r="AB704" s="263">
        <f t="shared" si="138"/>
        <v>0.8</v>
      </c>
      <c r="AC704" s="76"/>
      <c r="AD704" s="273" t="s">
        <v>1496</v>
      </c>
      <c r="AE704" s="76"/>
      <c r="AF704" s="97">
        <v>1</v>
      </c>
      <c r="AG704" s="97">
        <v>1</v>
      </c>
      <c r="AH704" s="73"/>
      <c r="AI704" s="57"/>
      <c r="AJ704" s="45"/>
      <c r="AK704" s="45"/>
      <c r="AL704" s="45"/>
    </row>
    <row r="705" spans="1:38" outlineLevel="2" x14ac:dyDescent="0.25">
      <c r="A705" s="45"/>
      <c r="B705" s="54"/>
      <c r="C705" s="47">
        <f t="shared" si="137"/>
        <v>3</v>
      </c>
      <c r="D705" s="73"/>
      <c r="E705" s="70"/>
      <c r="F705" s="70" t="s">
        <v>1511</v>
      </c>
      <c r="G705" s="73"/>
      <c r="H705" s="76" t="s">
        <v>1512</v>
      </c>
      <c r="I705" s="96" t="s">
        <v>1506</v>
      </c>
      <c r="J705" s="96" t="s">
        <v>1229</v>
      </c>
      <c r="K705" s="76"/>
      <c r="L705" s="76"/>
      <c r="M705" s="76"/>
      <c r="N705" s="76"/>
      <c r="O705" s="76"/>
      <c r="P705" s="76"/>
      <c r="Q705" s="76"/>
      <c r="R705" s="76"/>
      <c r="S705" s="76"/>
      <c r="T705" s="76"/>
      <c r="U705" s="97">
        <v>8.9999999999999993E-3</v>
      </c>
      <c r="V705" s="97">
        <v>8.9999999999999993E-3</v>
      </c>
      <c r="W705" s="97">
        <v>8.9999999999999993E-3</v>
      </c>
      <c r="X705" s="263">
        <f t="shared" si="138"/>
        <v>8.9999999999999993E-3</v>
      </c>
      <c r="Y705" s="263">
        <f t="shared" si="138"/>
        <v>8.9999999999999993E-3</v>
      </c>
      <c r="Z705" s="263">
        <f t="shared" si="138"/>
        <v>8.9999999999999993E-3</v>
      </c>
      <c r="AA705" s="263">
        <f t="shared" si="138"/>
        <v>8.9999999999999993E-3</v>
      </c>
      <c r="AB705" s="263">
        <f t="shared" si="138"/>
        <v>8.9999999999999993E-3</v>
      </c>
      <c r="AC705" s="76"/>
      <c r="AD705" s="97" t="s">
        <v>1513</v>
      </c>
      <c r="AE705" s="76"/>
      <c r="AF705" s="97">
        <v>1</v>
      </c>
      <c r="AG705" s="97">
        <v>1</v>
      </c>
      <c r="AH705" s="73"/>
      <c r="AI705" s="57"/>
      <c r="AJ705" s="45"/>
      <c r="AK705" s="45"/>
      <c r="AL705" s="45"/>
    </row>
    <row r="706" spans="1:38" outlineLevel="2" x14ac:dyDescent="0.25">
      <c r="A706" s="45">
        <v>4</v>
      </c>
      <c r="B706" s="54"/>
      <c r="C706" s="47">
        <f t="shared" si="137"/>
        <v>3</v>
      </c>
      <c r="D706" s="73"/>
      <c r="E706" s="70"/>
      <c r="F706" s="70" t="s">
        <v>1514</v>
      </c>
      <c r="G706" s="73"/>
      <c r="H706" s="76" t="s">
        <v>1515</v>
      </c>
      <c r="I706" s="96" t="s">
        <v>1506</v>
      </c>
      <c r="J706" s="96" t="s">
        <v>1229</v>
      </c>
      <c r="K706" s="76"/>
      <c r="L706" s="76"/>
      <c r="M706" s="76"/>
      <c r="N706" s="76"/>
      <c r="O706" s="76"/>
      <c r="P706" s="76"/>
      <c r="Q706" s="76"/>
      <c r="R706" s="76"/>
      <c r="S706" s="76"/>
      <c r="T706" s="76"/>
      <c r="U706" s="97">
        <v>0.48199999999999998</v>
      </c>
      <c r="V706" s="97">
        <v>0.48199999999999998</v>
      </c>
      <c r="W706" s="97">
        <v>0.48199999999999998</v>
      </c>
      <c r="X706" s="263">
        <f t="shared" si="138"/>
        <v>0.48199999999999998</v>
      </c>
      <c r="Y706" s="263">
        <f t="shared" si="138"/>
        <v>0.48199999999999998</v>
      </c>
      <c r="Z706" s="263">
        <f t="shared" si="138"/>
        <v>0.48199999999999998</v>
      </c>
      <c r="AA706" s="263">
        <f t="shared" si="138"/>
        <v>0.48199999999999998</v>
      </c>
      <c r="AB706" s="263">
        <f t="shared" si="138"/>
        <v>0.48199999999999998</v>
      </c>
      <c r="AC706" s="76"/>
      <c r="AD706" s="97"/>
      <c r="AE706" s="76"/>
      <c r="AF706" s="97">
        <v>1</v>
      </c>
      <c r="AG706" s="97">
        <v>1</v>
      </c>
      <c r="AH706" s="73"/>
      <c r="AI706" s="57"/>
      <c r="AJ706" s="45"/>
      <c r="AK706" s="45"/>
      <c r="AL706" s="45"/>
    </row>
    <row r="707" spans="1:38" outlineLevel="2" x14ac:dyDescent="0.25">
      <c r="A707" s="45">
        <f>A706</f>
        <v>4</v>
      </c>
      <c r="B707" s="54"/>
      <c r="C707" s="47">
        <f t="shared" si="137"/>
        <v>3</v>
      </c>
      <c r="D707" s="73"/>
      <c r="E707" s="70"/>
      <c r="F707" s="70" t="s">
        <v>1516</v>
      </c>
      <c r="G707" s="73"/>
      <c r="H707" s="76" t="s">
        <v>1517</v>
      </c>
      <c r="I707" s="96" t="s">
        <v>1506</v>
      </c>
      <c r="J707" s="96" t="s">
        <v>1229</v>
      </c>
      <c r="K707" s="76"/>
      <c r="L707" s="76"/>
      <c r="M707" s="76"/>
      <c r="N707" s="76"/>
      <c r="O707" s="76"/>
      <c r="P707" s="76"/>
      <c r="Q707" s="76"/>
      <c r="R707" s="76"/>
      <c r="S707" s="76"/>
      <c r="T707" s="76"/>
      <c r="U707" s="97">
        <v>0.128</v>
      </c>
      <c r="V707" s="97">
        <v>0.128</v>
      </c>
      <c r="W707" s="97">
        <v>0.128</v>
      </c>
      <c r="X707" s="263">
        <f t="shared" si="138"/>
        <v>0.128</v>
      </c>
      <c r="Y707" s="263">
        <f t="shared" si="138"/>
        <v>0.128</v>
      </c>
      <c r="Z707" s="263">
        <f t="shared" si="138"/>
        <v>0.128</v>
      </c>
      <c r="AA707" s="263">
        <f t="shared" si="138"/>
        <v>0.128</v>
      </c>
      <c r="AB707" s="263">
        <f t="shared" si="138"/>
        <v>0.128</v>
      </c>
      <c r="AC707" s="76"/>
      <c r="AD707" s="97"/>
      <c r="AE707" s="76"/>
      <c r="AF707" s="97">
        <v>1</v>
      </c>
      <c r="AG707" s="97">
        <v>1</v>
      </c>
      <c r="AH707" s="73"/>
      <c r="AI707" s="57"/>
      <c r="AJ707" s="45"/>
      <c r="AK707" s="45"/>
      <c r="AL707" s="45"/>
    </row>
    <row r="708" spans="1:38" outlineLevel="3" x14ac:dyDescent="0.25">
      <c r="A708" s="45"/>
      <c r="B708" s="54"/>
      <c r="C708" s="47">
        <f t="shared" si="124"/>
        <v>4</v>
      </c>
      <c r="D708" s="73"/>
      <c r="E708" s="70"/>
      <c r="F708" s="70" t="s">
        <v>1518</v>
      </c>
      <c r="G708" s="73"/>
      <c r="H708" s="76" t="s">
        <v>676</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outlineLevel="3" x14ac:dyDescent="0.25">
      <c r="A709" s="45"/>
      <c r="B709" s="54"/>
      <c r="C709" s="47">
        <f t="shared" si="124"/>
        <v>4</v>
      </c>
      <c r="D709" s="73"/>
      <c r="E709" s="70"/>
      <c r="F709" s="70" t="s">
        <v>1519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outlineLevel="3" x14ac:dyDescent="0.25">
      <c r="A710" s="45"/>
      <c r="B710" s="54"/>
      <c r="C710" s="47">
        <f t="shared" si="124"/>
        <v>4</v>
      </c>
      <c r="D710" s="73"/>
      <c r="E710" s="70"/>
      <c r="F710" s="70" t="s">
        <v>1520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outlineLevel="3" x14ac:dyDescent="0.25">
      <c r="A711" s="45"/>
      <c r="B711" s="54"/>
      <c r="C711" s="47">
        <f t="shared" si="124"/>
        <v>4</v>
      </c>
      <c r="D711" s="73"/>
      <c r="E711" s="70"/>
      <c r="F711" s="70" t="s">
        <v>1521</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outlineLevel="3" x14ac:dyDescent="0.25">
      <c r="A712" s="45">
        <v>4</v>
      </c>
      <c r="B712" s="54"/>
      <c r="C712" s="47">
        <f t="shared" si="124"/>
        <v>4</v>
      </c>
      <c r="D712" s="73"/>
      <c r="E712" s="70"/>
      <c r="F712" s="70" t="s">
        <v>1522</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outlineLevel="3" x14ac:dyDescent="0.25">
      <c r="A713" s="45">
        <f>A712</f>
        <v>4</v>
      </c>
      <c r="B713" s="54"/>
      <c r="C713" s="47">
        <f t="shared" si="124"/>
        <v>4</v>
      </c>
      <c r="D713" s="73"/>
      <c r="E713" s="70"/>
      <c r="F713" s="70" t="s">
        <v>1523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outlineLevel="2" x14ac:dyDescent="0.25">
      <c r="A714" s="45"/>
      <c r="B714" s="54"/>
      <c r="C714" s="47">
        <f t="shared" ref="C714:C737" si="139">INT($C$29)+2</f>
        <v>3</v>
      </c>
      <c r="D714" s="73"/>
      <c r="E714" s="70"/>
      <c r="F714" s="70" t="s">
        <v>1524</v>
      </c>
      <c r="G714" s="73"/>
      <c r="H714" s="76" t="s">
        <v>1525</v>
      </c>
      <c r="I714" s="96"/>
      <c r="J714" s="96" t="s">
        <v>1257</v>
      </c>
      <c r="K714" s="76"/>
      <c r="L714" s="76"/>
      <c r="M714" s="76"/>
      <c r="N714" s="76"/>
      <c r="O714" s="76"/>
      <c r="P714" s="76"/>
      <c r="Q714" s="76"/>
      <c r="R714" s="76"/>
      <c r="S714" s="76"/>
      <c r="T714" s="76"/>
      <c r="U714" s="271">
        <f>U$800</f>
        <v>0.1</v>
      </c>
      <c r="V714" s="271">
        <f t="shared" ref="V714:AB714" si="140">V$800</f>
        <v>0.1</v>
      </c>
      <c r="W714" s="271">
        <f t="shared" si="140"/>
        <v>0.1</v>
      </c>
      <c r="X714" s="271">
        <f t="shared" si="140"/>
        <v>0.1</v>
      </c>
      <c r="Y714" s="271">
        <f t="shared" si="140"/>
        <v>0.1</v>
      </c>
      <c r="Z714" s="271">
        <f t="shared" si="140"/>
        <v>0.1</v>
      </c>
      <c r="AA714" s="271">
        <f t="shared" si="140"/>
        <v>0.1</v>
      </c>
      <c r="AB714" s="271">
        <f t="shared" si="140"/>
        <v>0.1</v>
      </c>
      <c r="AC714" s="76"/>
      <c r="AD714" s="76" t="s">
        <v>1459</v>
      </c>
      <c r="AE714" s="76"/>
      <c r="AF714" s="271">
        <f>AF$800</f>
        <v>1</v>
      </c>
      <c r="AG714" s="271">
        <f>AG$800</f>
        <v>1</v>
      </c>
      <c r="AH714" s="73"/>
      <c r="AI714" s="57"/>
      <c r="AJ714" s="45"/>
      <c r="AK714" s="45"/>
      <c r="AL714" s="45"/>
    </row>
    <row r="715" spans="1:38" outlineLevel="2" x14ac:dyDescent="0.25">
      <c r="A715" s="45"/>
      <c r="B715" s="54"/>
      <c r="C715" s="47">
        <f t="shared" si="139"/>
        <v>3</v>
      </c>
      <c r="D715" s="73"/>
      <c r="E715" s="70"/>
      <c r="F715" s="70" t="s">
        <v>1526</v>
      </c>
      <c r="G715" s="73"/>
      <c r="H715" s="76" t="s">
        <v>1527</v>
      </c>
      <c r="I715" s="96"/>
      <c r="J715" s="96" t="s">
        <v>1257</v>
      </c>
      <c r="K715" s="76"/>
      <c r="L715" s="76"/>
      <c r="M715" s="76"/>
      <c r="N715" s="76"/>
      <c r="O715" s="76"/>
      <c r="P715" s="76"/>
      <c r="Q715" s="76"/>
      <c r="R715" s="76"/>
      <c r="S715" s="76"/>
      <c r="T715" s="76"/>
      <c r="U715" s="271">
        <f>U$801</f>
        <v>8.5000000000000006E-2</v>
      </c>
      <c r="V715" s="271">
        <f t="shared" ref="V715:AB715" si="141">V$801</f>
        <v>8.5000000000000006E-2</v>
      </c>
      <c r="W715" s="271">
        <f t="shared" si="141"/>
        <v>8.5000000000000006E-2</v>
      </c>
      <c r="X715" s="271">
        <f t="shared" si="141"/>
        <v>8.5000000000000006E-2</v>
      </c>
      <c r="Y715" s="271">
        <f t="shared" si="141"/>
        <v>8.5000000000000006E-2</v>
      </c>
      <c r="Z715" s="271">
        <f t="shared" si="141"/>
        <v>8.5000000000000006E-2</v>
      </c>
      <c r="AA715" s="271">
        <f t="shared" si="141"/>
        <v>8.5000000000000006E-2</v>
      </c>
      <c r="AB715" s="271">
        <f t="shared" si="141"/>
        <v>8.5000000000000006E-2</v>
      </c>
      <c r="AC715" s="76"/>
      <c r="AD715" s="76"/>
      <c r="AE715" s="76"/>
      <c r="AF715" s="271">
        <f>AF$801</f>
        <v>1</v>
      </c>
      <c r="AG715" s="271">
        <f>AG$801</f>
        <v>1</v>
      </c>
      <c r="AH715" s="73"/>
      <c r="AI715" s="57"/>
      <c r="AJ715" s="45"/>
      <c r="AK715" s="45"/>
      <c r="AL715" s="45"/>
    </row>
    <row r="716" spans="1:38" outlineLevel="2" x14ac:dyDescent="0.25">
      <c r="A716" s="45"/>
      <c r="B716" s="54"/>
      <c r="C716" s="47">
        <f t="shared" si="139"/>
        <v>3</v>
      </c>
      <c r="D716" s="73"/>
      <c r="E716" s="70"/>
      <c r="F716" s="70" t="s">
        <v>1528</v>
      </c>
      <c r="G716" s="73"/>
      <c r="H716" s="76" t="s">
        <v>1529</v>
      </c>
      <c r="I716" s="96"/>
      <c r="J716" s="96" t="s">
        <v>1257</v>
      </c>
      <c r="K716" s="76"/>
      <c r="L716" s="76"/>
      <c r="M716" s="76"/>
      <c r="N716" s="76"/>
      <c r="O716" s="76"/>
      <c r="P716" s="76"/>
      <c r="Q716" s="76"/>
      <c r="R716" s="76"/>
      <c r="S716" s="76"/>
      <c r="T716" s="76"/>
      <c r="U716" s="271">
        <f>U$802</f>
        <v>7.0000000000000007E-2</v>
      </c>
      <c r="V716" s="271">
        <f t="shared" ref="V716:AB716" si="142">V$802</f>
        <v>7.0000000000000007E-2</v>
      </c>
      <c r="W716" s="271">
        <f t="shared" si="142"/>
        <v>7.0000000000000007E-2</v>
      </c>
      <c r="X716" s="271">
        <f t="shared" si="142"/>
        <v>7.0000000000000007E-2</v>
      </c>
      <c r="Y716" s="271">
        <f t="shared" si="142"/>
        <v>7.0000000000000007E-2</v>
      </c>
      <c r="Z716" s="271">
        <f t="shared" si="142"/>
        <v>7.0000000000000007E-2</v>
      </c>
      <c r="AA716" s="271">
        <f t="shared" si="142"/>
        <v>7.0000000000000007E-2</v>
      </c>
      <c r="AB716" s="271">
        <f t="shared" si="142"/>
        <v>7.0000000000000007E-2</v>
      </c>
      <c r="AC716" s="76"/>
      <c r="AD716" s="76"/>
      <c r="AE716" s="76"/>
      <c r="AF716" s="271">
        <f>AF$802</f>
        <v>1</v>
      </c>
      <c r="AG716" s="271">
        <f>AG$802</f>
        <v>1</v>
      </c>
      <c r="AH716" s="73"/>
      <c r="AI716" s="57"/>
      <c r="AJ716" s="45"/>
      <c r="AK716" s="45"/>
      <c r="AL716" s="45"/>
    </row>
    <row r="717" spans="1:38" outlineLevel="2" x14ac:dyDescent="0.25">
      <c r="A717" s="45"/>
      <c r="B717" s="54"/>
      <c r="C717" s="47">
        <f t="shared" si="139"/>
        <v>3</v>
      </c>
      <c r="D717" s="73"/>
      <c r="E717" s="70"/>
      <c r="F717" s="70" t="s">
        <v>1530</v>
      </c>
      <c r="G717" s="73"/>
      <c r="H717" s="76" t="s">
        <v>1531</v>
      </c>
      <c r="I717" s="96"/>
      <c r="J717" s="96" t="s">
        <v>1257</v>
      </c>
      <c r="K717" s="76"/>
      <c r="L717" s="76"/>
      <c r="M717" s="76"/>
      <c r="N717" s="76"/>
      <c r="O717" s="76"/>
      <c r="P717" s="76"/>
      <c r="Q717" s="76"/>
      <c r="R717" s="76"/>
      <c r="S717" s="76"/>
      <c r="T717" s="76"/>
      <c r="U717" s="271">
        <f>U$801</f>
        <v>8.5000000000000006E-2</v>
      </c>
      <c r="V717" s="271">
        <f t="shared" ref="V717:AB717" si="143">V$801</f>
        <v>8.5000000000000006E-2</v>
      </c>
      <c r="W717" s="271">
        <f t="shared" si="143"/>
        <v>8.5000000000000006E-2</v>
      </c>
      <c r="X717" s="271">
        <f t="shared" si="143"/>
        <v>8.5000000000000006E-2</v>
      </c>
      <c r="Y717" s="271">
        <f t="shared" si="143"/>
        <v>8.5000000000000006E-2</v>
      </c>
      <c r="Z717" s="271">
        <f t="shared" si="143"/>
        <v>8.5000000000000006E-2</v>
      </c>
      <c r="AA717" s="271">
        <f t="shared" si="143"/>
        <v>8.5000000000000006E-2</v>
      </c>
      <c r="AB717" s="271">
        <f t="shared" si="143"/>
        <v>8.5000000000000006E-2</v>
      </c>
      <c r="AC717" s="76"/>
      <c r="AD717" s="76"/>
      <c r="AE717" s="76"/>
      <c r="AF717" s="271">
        <f>AF$801</f>
        <v>1</v>
      </c>
      <c r="AG717" s="271">
        <f>AG$801</f>
        <v>1</v>
      </c>
      <c r="AH717" s="73"/>
      <c r="AI717" s="57"/>
      <c r="AJ717" s="45"/>
      <c r="AK717" s="45"/>
      <c r="AL717" s="45"/>
    </row>
    <row r="718" spans="1:38" outlineLevel="2" x14ac:dyDescent="0.25">
      <c r="A718" s="45">
        <v>4</v>
      </c>
      <c r="B718" s="54"/>
      <c r="C718" s="47">
        <f t="shared" si="139"/>
        <v>3</v>
      </c>
      <c r="D718" s="73"/>
      <c r="E718" s="70"/>
      <c r="F718" s="70" t="s">
        <v>1532</v>
      </c>
      <c r="G718" s="73"/>
      <c r="H718" s="76" t="s">
        <v>1533</v>
      </c>
      <c r="I718" s="96"/>
      <c r="J718" s="96" t="s">
        <v>1257</v>
      </c>
      <c r="K718" s="76"/>
      <c r="L718" s="76"/>
      <c r="M718" s="76"/>
      <c r="N718" s="76"/>
      <c r="O718" s="76"/>
      <c r="P718" s="76"/>
      <c r="Q718" s="76"/>
      <c r="R718" s="76"/>
      <c r="S718" s="76"/>
      <c r="T718" s="76"/>
      <c r="U718" s="271">
        <f>U$802</f>
        <v>7.0000000000000007E-2</v>
      </c>
      <c r="V718" s="271">
        <f t="shared" ref="V718:AB719" si="144">V$802</f>
        <v>7.0000000000000007E-2</v>
      </c>
      <c r="W718" s="271">
        <f t="shared" si="144"/>
        <v>7.0000000000000007E-2</v>
      </c>
      <c r="X718" s="271">
        <f t="shared" si="144"/>
        <v>7.0000000000000007E-2</v>
      </c>
      <c r="Y718" s="271">
        <f t="shared" si="144"/>
        <v>7.0000000000000007E-2</v>
      </c>
      <c r="Z718" s="271">
        <f t="shared" si="144"/>
        <v>7.0000000000000007E-2</v>
      </c>
      <c r="AA718" s="271">
        <f t="shared" si="144"/>
        <v>7.0000000000000007E-2</v>
      </c>
      <c r="AB718" s="271">
        <f t="shared" si="144"/>
        <v>7.0000000000000007E-2</v>
      </c>
      <c r="AC718" s="76"/>
      <c r="AD718" s="76"/>
      <c r="AE718" s="76"/>
      <c r="AF718" s="271">
        <f>AF$802</f>
        <v>1</v>
      </c>
      <c r="AG718" s="271">
        <f>AG$802</f>
        <v>1</v>
      </c>
      <c r="AH718" s="73"/>
      <c r="AI718" s="57"/>
      <c r="AJ718" s="45"/>
      <c r="AK718" s="45"/>
      <c r="AL718" s="45"/>
    </row>
    <row r="719" spans="1:38" outlineLevel="2" x14ac:dyDescent="0.25">
      <c r="A719" s="45">
        <f>A718</f>
        <v>4</v>
      </c>
      <c r="B719" s="54"/>
      <c r="C719" s="47">
        <f t="shared" si="139"/>
        <v>3</v>
      </c>
      <c r="D719" s="73"/>
      <c r="E719" s="70"/>
      <c r="F719" s="70" t="s">
        <v>1534</v>
      </c>
      <c r="G719" s="73"/>
      <c r="H719" s="76" t="s">
        <v>1535</v>
      </c>
      <c r="I719" s="96"/>
      <c r="J719" s="96" t="s">
        <v>1257</v>
      </c>
      <c r="K719" s="76"/>
      <c r="L719" s="76"/>
      <c r="M719" s="76"/>
      <c r="N719" s="76"/>
      <c r="O719" s="76"/>
      <c r="P719" s="76"/>
      <c r="Q719" s="76"/>
      <c r="R719" s="76"/>
      <c r="S719" s="76"/>
      <c r="T719" s="76"/>
      <c r="U719" s="271">
        <f>U$802</f>
        <v>7.0000000000000007E-2</v>
      </c>
      <c r="V719" s="271">
        <f t="shared" si="144"/>
        <v>7.0000000000000007E-2</v>
      </c>
      <c r="W719" s="271">
        <f t="shared" si="144"/>
        <v>7.0000000000000007E-2</v>
      </c>
      <c r="X719" s="271">
        <f t="shared" si="144"/>
        <v>7.0000000000000007E-2</v>
      </c>
      <c r="Y719" s="271">
        <f t="shared" si="144"/>
        <v>7.0000000000000007E-2</v>
      </c>
      <c r="Z719" s="271">
        <f t="shared" si="144"/>
        <v>7.0000000000000007E-2</v>
      </c>
      <c r="AA719" s="271">
        <f t="shared" si="144"/>
        <v>7.0000000000000007E-2</v>
      </c>
      <c r="AB719" s="271">
        <f t="shared" si="144"/>
        <v>7.0000000000000007E-2</v>
      </c>
      <c r="AC719" s="76"/>
      <c r="AD719" s="76"/>
      <c r="AE719" s="76"/>
      <c r="AF719" s="271">
        <f>AF$802</f>
        <v>1</v>
      </c>
      <c r="AG719" s="271">
        <f>AG$802</f>
        <v>1</v>
      </c>
      <c r="AH719" s="73"/>
      <c r="AI719" s="57"/>
      <c r="AJ719" s="45"/>
      <c r="AK719" s="45"/>
      <c r="AL719" s="45"/>
    </row>
    <row r="720" spans="1:38" outlineLevel="2" x14ac:dyDescent="0.25">
      <c r="A720" s="45"/>
      <c r="B720" s="54"/>
      <c r="C720" s="47">
        <f t="shared" si="139"/>
        <v>3</v>
      </c>
      <c r="D720" s="73"/>
      <c r="E720" s="70"/>
      <c r="F720" s="70" t="s">
        <v>1536</v>
      </c>
      <c r="G720" s="73"/>
      <c r="H720" s="76" t="s">
        <v>1537</v>
      </c>
      <c r="I720" s="96" t="s">
        <v>768</v>
      </c>
      <c r="J720" s="96" t="s">
        <v>1229</v>
      </c>
      <c r="K720" s="76"/>
      <c r="L720" s="76"/>
      <c r="M720" s="76"/>
      <c r="N720" s="76"/>
      <c r="O720" s="76"/>
      <c r="P720" s="76"/>
      <c r="Q720" s="76"/>
      <c r="R720" s="76"/>
      <c r="S720" s="76"/>
      <c r="T720" s="76"/>
      <c r="U720" s="271">
        <f>U$804</f>
        <v>0</v>
      </c>
      <c r="V720" s="271">
        <f t="shared" ref="V720:AB720" si="145">V$804</f>
        <v>0</v>
      </c>
      <c r="W720" s="271">
        <f t="shared" si="145"/>
        <v>0</v>
      </c>
      <c r="X720" s="271">
        <f t="shared" si="145"/>
        <v>0</v>
      </c>
      <c r="Y720" s="271">
        <f t="shared" si="145"/>
        <v>0</v>
      </c>
      <c r="Z720" s="271">
        <f t="shared" si="145"/>
        <v>0</v>
      </c>
      <c r="AA720" s="271">
        <f t="shared" si="145"/>
        <v>0</v>
      </c>
      <c r="AB720" s="271">
        <f t="shared" si="145"/>
        <v>0</v>
      </c>
      <c r="AC720" s="76"/>
      <c r="AD720" s="76" t="s">
        <v>1459</v>
      </c>
      <c r="AE720" s="76"/>
      <c r="AF720" s="271">
        <f>AF$804</f>
        <v>1</v>
      </c>
      <c r="AG720" s="271">
        <f>AG$804</f>
        <v>1</v>
      </c>
      <c r="AH720" s="73"/>
      <c r="AI720" s="57"/>
      <c r="AJ720" s="45"/>
      <c r="AK720" s="45"/>
      <c r="AL720" s="45"/>
    </row>
    <row r="721" spans="1:38" outlineLevel="2" x14ac:dyDescent="0.25">
      <c r="A721" s="45"/>
      <c r="B721" s="54"/>
      <c r="C721" s="47">
        <f t="shared" si="139"/>
        <v>3</v>
      </c>
      <c r="D721" s="73"/>
      <c r="E721" s="70"/>
      <c r="F721" s="70" t="s">
        <v>1538</v>
      </c>
      <c r="G721" s="73"/>
      <c r="H721" s="76" t="s">
        <v>1539</v>
      </c>
      <c r="I721" s="96" t="s">
        <v>768</v>
      </c>
      <c r="J721" s="96" t="s">
        <v>1229</v>
      </c>
      <c r="K721" s="76"/>
      <c r="L721" s="76"/>
      <c r="M721" s="76"/>
      <c r="N721" s="76"/>
      <c r="O721" s="76"/>
      <c r="P721" s="76"/>
      <c r="Q721" s="76"/>
      <c r="R721" s="76"/>
      <c r="S721" s="76"/>
      <c r="T721" s="76"/>
      <c r="U721" s="271">
        <f>U$805</f>
        <v>-0.95650000000000002</v>
      </c>
      <c r="V721" s="271">
        <f t="shared" ref="V721:AB721" si="146">V$805</f>
        <v>-0.95650000000000002</v>
      </c>
      <c r="W721" s="271">
        <f t="shared" si="146"/>
        <v>-0.95650000000000002</v>
      </c>
      <c r="X721" s="271">
        <f t="shared" si="146"/>
        <v>-0.95650000000000002</v>
      </c>
      <c r="Y721" s="271">
        <f t="shared" si="146"/>
        <v>-1.0820000000000001</v>
      </c>
      <c r="Z721" s="271">
        <f t="shared" si="146"/>
        <v>-1.0820000000000001</v>
      </c>
      <c r="AA721" s="271">
        <f t="shared" si="146"/>
        <v>-1.0820000000000001</v>
      </c>
      <c r="AB721" s="271">
        <f t="shared" si="146"/>
        <v>-1.0820000000000001</v>
      </c>
      <c r="AC721" s="76"/>
      <c r="AD721" s="76"/>
      <c r="AE721" s="76"/>
      <c r="AF721" s="271">
        <f>AF$805</f>
        <v>1</v>
      </c>
      <c r="AG721" s="271">
        <f>AG$805</f>
        <v>1</v>
      </c>
      <c r="AH721" s="73"/>
      <c r="AI721" s="57"/>
      <c r="AJ721" s="45"/>
      <c r="AK721" s="45"/>
      <c r="AL721" s="45"/>
    </row>
    <row r="722" spans="1:38" outlineLevel="2" x14ac:dyDescent="0.25">
      <c r="A722" s="45"/>
      <c r="B722" s="54"/>
      <c r="C722" s="47">
        <f t="shared" si="139"/>
        <v>3</v>
      </c>
      <c r="D722" s="73"/>
      <c r="E722" s="70"/>
      <c r="F722" s="70" t="s">
        <v>1540</v>
      </c>
      <c r="G722" s="73"/>
      <c r="H722" s="76" t="s">
        <v>1541</v>
      </c>
      <c r="I722" s="96" t="s">
        <v>768</v>
      </c>
      <c r="J722" s="96" t="s">
        <v>1229</v>
      </c>
      <c r="K722" s="76"/>
      <c r="L722" s="76"/>
      <c r="M722" s="76"/>
      <c r="N722" s="76"/>
      <c r="O722" s="76"/>
      <c r="P722" s="76"/>
      <c r="Q722" s="76"/>
      <c r="R722" s="76"/>
      <c r="S722" s="76"/>
      <c r="T722" s="76"/>
      <c r="U722" s="271">
        <f>U$806</f>
        <v>-1.7614000000000001</v>
      </c>
      <c r="V722" s="271">
        <f t="shared" ref="V722:AB722" si="147">V$806</f>
        <v>-1.7614000000000001</v>
      </c>
      <c r="W722" s="271">
        <f t="shared" si="147"/>
        <v>-1.7614000000000001</v>
      </c>
      <c r="X722" s="271">
        <f t="shared" si="147"/>
        <v>-1.7614000000000001</v>
      </c>
      <c r="Y722" s="271">
        <f t="shared" si="147"/>
        <v>-2.0059999999999998</v>
      </c>
      <c r="Z722" s="271">
        <f t="shared" si="147"/>
        <v>-2.0059999999999998</v>
      </c>
      <c r="AA722" s="271">
        <f t="shared" si="147"/>
        <v>-2.0059999999999998</v>
      </c>
      <c r="AB722" s="271">
        <f t="shared" si="147"/>
        <v>-2.0059999999999998</v>
      </c>
      <c r="AC722" s="76"/>
      <c r="AD722" s="76"/>
      <c r="AE722" s="76"/>
      <c r="AF722" s="271">
        <f>AF$806</f>
        <v>1</v>
      </c>
      <c r="AG722" s="271">
        <f>AG$806</f>
        <v>1</v>
      </c>
      <c r="AH722" s="73"/>
      <c r="AI722" s="57"/>
      <c r="AJ722" s="45"/>
      <c r="AK722" s="45"/>
      <c r="AL722" s="45"/>
    </row>
    <row r="723" spans="1:38" outlineLevel="2" x14ac:dyDescent="0.25">
      <c r="A723" s="45"/>
      <c r="B723" s="54"/>
      <c r="C723" s="47">
        <f t="shared" si="139"/>
        <v>3</v>
      </c>
      <c r="D723" s="73"/>
      <c r="E723" s="70"/>
      <c r="F723" s="70" t="s">
        <v>1542</v>
      </c>
      <c r="G723" s="73"/>
      <c r="H723" s="76" t="s">
        <v>1543</v>
      </c>
      <c r="I723" s="96" t="s">
        <v>768</v>
      </c>
      <c r="J723" s="96" t="s">
        <v>1229</v>
      </c>
      <c r="K723" s="76"/>
      <c r="L723" s="76"/>
      <c r="M723" s="76"/>
      <c r="N723" s="76"/>
      <c r="O723" s="76"/>
      <c r="P723" s="76"/>
      <c r="Q723" s="76"/>
      <c r="R723" s="76"/>
      <c r="S723" s="76"/>
      <c r="T723" s="76"/>
      <c r="U723" s="271">
        <f>U$805</f>
        <v>-0.95650000000000002</v>
      </c>
      <c r="V723" s="271">
        <f t="shared" ref="V723:AB723" si="148">V$805</f>
        <v>-0.95650000000000002</v>
      </c>
      <c r="W723" s="271">
        <f t="shared" si="148"/>
        <v>-0.95650000000000002</v>
      </c>
      <c r="X723" s="271">
        <f t="shared" si="148"/>
        <v>-0.95650000000000002</v>
      </c>
      <c r="Y723" s="271">
        <f t="shared" si="148"/>
        <v>-1.0820000000000001</v>
      </c>
      <c r="Z723" s="271">
        <f t="shared" si="148"/>
        <v>-1.0820000000000001</v>
      </c>
      <c r="AA723" s="271">
        <f t="shared" si="148"/>
        <v>-1.0820000000000001</v>
      </c>
      <c r="AB723" s="271">
        <f t="shared" si="148"/>
        <v>-1.0820000000000001</v>
      </c>
      <c r="AC723" s="76"/>
      <c r="AD723" s="76"/>
      <c r="AE723" s="76"/>
      <c r="AF723" s="271">
        <f>AF$805</f>
        <v>1</v>
      </c>
      <c r="AG723" s="271">
        <f>AG$805</f>
        <v>1</v>
      </c>
      <c r="AH723" s="73"/>
      <c r="AI723" s="57"/>
      <c r="AJ723" s="45"/>
      <c r="AK723" s="45"/>
      <c r="AL723" s="45"/>
    </row>
    <row r="724" spans="1:38" outlineLevel="2" x14ac:dyDescent="0.25">
      <c r="A724" s="45">
        <v>4</v>
      </c>
      <c r="B724" s="54"/>
      <c r="C724" s="47">
        <f t="shared" si="139"/>
        <v>3</v>
      </c>
      <c r="D724" s="73"/>
      <c r="E724" s="70"/>
      <c r="F724" s="70" t="s">
        <v>1544</v>
      </c>
      <c r="G724" s="73"/>
      <c r="H724" s="76" t="s">
        <v>1545</v>
      </c>
      <c r="I724" s="96" t="s">
        <v>768</v>
      </c>
      <c r="J724" s="96" t="s">
        <v>1229</v>
      </c>
      <c r="K724" s="76"/>
      <c r="L724" s="76"/>
      <c r="M724" s="76"/>
      <c r="N724" s="76"/>
      <c r="O724" s="76"/>
      <c r="P724" s="76"/>
      <c r="Q724" s="76"/>
      <c r="R724" s="76"/>
      <c r="S724" s="76"/>
      <c r="T724" s="76"/>
      <c r="U724" s="271">
        <f>U$806</f>
        <v>-1.7614000000000001</v>
      </c>
      <c r="V724" s="271">
        <f t="shared" ref="V724:AB725" si="149">V$806</f>
        <v>-1.7614000000000001</v>
      </c>
      <c r="W724" s="271">
        <f t="shared" si="149"/>
        <v>-1.7614000000000001</v>
      </c>
      <c r="X724" s="271">
        <f t="shared" si="149"/>
        <v>-1.7614000000000001</v>
      </c>
      <c r="Y724" s="271">
        <f t="shared" si="149"/>
        <v>-2.0059999999999998</v>
      </c>
      <c r="Z724" s="271">
        <f t="shared" si="149"/>
        <v>-2.0059999999999998</v>
      </c>
      <c r="AA724" s="271">
        <f t="shared" si="149"/>
        <v>-2.0059999999999998</v>
      </c>
      <c r="AB724" s="271">
        <f t="shared" si="149"/>
        <v>-2.0059999999999998</v>
      </c>
      <c r="AC724" s="76"/>
      <c r="AD724" s="76"/>
      <c r="AE724" s="76"/>
      <c r="AF724" s="271">
        <f>AF$806</f>
        <v>1</v>
      </c>
      <c r="AG724" s="271">
        <f>AG$806</f>
        <v>1</v>
      </c>
      <c r="AH724" s="73"/>
      <c r="AI724" s="57"/>
      <c r="AJ724" s="45"/>
      <c r="AK724" s="45"/>
      <c r="AL724" s="45"/>
    </row>
    <row r="725" spans="1:38" outlineLevel="2" x14ac:dyDescent="0.25">
      <c r="A725" s="45">
        <f>A724</f>
        <v>4</v>
      </c>
      <c r="B725" s="54"/>
      <c r="C725" s="47">
        <f t="shared" si="139"/>
        <v>3</v>
      </c>
      <c r="D725" s="73"/>
      <c r="E725" s="70"/>
      <c r="F725" s="70" t="s">
        <v>1546</v>
      </c>
      <c r="G725" s="73"/>
      <c r="H725" s="76" t="s">
        <v>1547</v>
      </c>
      <c r="I725" s="96" t="s">
        <v>768</v>
      </c>
      <c r="J725" s="96" t="s">
        <v>1229</v>
      </c>
      <c r="K725" s="76"/>
      <c r="L725" s="76"/>
      <c r="M725" s="76"/>
      <c r="N725" s="76"/>
      <c r="O725" s="76"/>
      <c r="P725" s="76"/>
      <c r="Q725" s="76"/>
      <c r="R725" s="76"/>
      <c r="S725" s="76"/>
      <c r="T725" s="76"/>
      <c r="U725" s="271">
        <f>U$806</f>
        <v>-1.7614000000000001</v>
      </c>
      <c r="V725" s="271">
        <f t="shared" si="149"/>
        <v>-1.7614000000000001</v>
      </c>
      <c r="W725" s="271">
        <f t="shared" si="149"/>
        <v>-1.7614000000000001</v>
      </c>
      <c r="X725" s="271">
        <f t="shared" si="149"/>
        <v>-1.7614000000000001</v>
      </c>
      <c r="Y725" s="271">
        <f t="shared" si="149"/>
        <v>-2.0059999999999998</v>
      </c>
      <c r="Z725" s="271">
        <f t="shared" si="149"/>
        <v>-2.0059999999999998</v>
      </c>
      <c r="AA725" s="271">
        <f t="shared" si="149"/>
        <v>-2.0059999999999998</v>
      </c>
      <c r="AB725" s="271">
        <f t="shared" si="149"/>
        <v>-2.0059999999999998</v>
      </c>
      <c r="AC725" s="76"/>
      <c r="AD725" s="76"/>
      <c r="AE725" s="76"/>
      <c r="AF725" s="271">
        <f>AF$806</f>
        <v>1</v>
      </c>
      <c r="AG725" s="271">
        <f>AG$806</f>
        <v>1</v>
      </c>
      <c r="AH725" s="73"/>
      <c r="AI725" s="57"/>
      <c r="AJ725" s="45"/>
      <c r="AK725" s="45"/>
      <c r="AL725" s="45"/>
    </row>
    <row r="726" spans="1:38" outlineLevel="2" x14ac:dyDescent="0.25">
      <c r="A726" s="45"/>
      <c r="B726" s="54"/>
      <c r="C726" s="47">
        <f t="shared" si="139"/>
        <v>3</v>
      </c>
      <c r="D726" s="73"/>
      <c r="E726" s="70"/>
      <c r="F726" s="70" t="s">
        <v>1548</v>
      </c>
      <c r="G726" s="73"/>
      <c r="H726" s="76" t="s">
        <v>1549</v>
      </c>
      <c r="I726" s="96" t="s">
        <v>768</v>
      </c>
      <c r="J726" s="96" t="s">
        <v>1229</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1370</v>
      </c>
      <c r="AE726" s="76"/>
      <c r="AF726" s="97">
        <v>1</v>
      </c>
      <c r="AG726" s="97">
        <v>1</v>
      </c>
      <c r="AH726" s="73"/>
      <c r="AI726" s="57"/>
      <c r="AJ726" s="45"/>
      <c r="AK726" s="45"/>
      <c r="AL726" s="45"/>
    </row>
    <row r="727" spans="1:38" outlineLevel="2" x14ac:dyDescent="0.25">
      <c r="A727" s="45"/>
      <c r="B727" s="54"/>
      <c r="C727" s="47">
        <f t="shared" si="139"/>
        <v>3</v>
      </c>
      <c r="D727" s="73"/>
      <c r="E727" s="70"/>
      <c r="F727" s="70" t="s">
        <v>1550</v>
      </c>
      <c r="G727" s="73"/>
      <c r="H727" s="76" t="s">
        <v>1551</v>
      </c>
      <c r="I727" s="96" t="s">
        <v>768</v>
      </c>
      <c r="J727" s="96" t="s">
        <v>1229</v>
      </c>
      <c r="K727" s="76"/>
      <c r="L727" s="76"/>
      <c r="M727" s="76"/>
      <c r="N727" s="76"/>
      <c r="O727" s="76"/>
      <c r="P727" s="76"/>
      <c r="Q727" s="76"/>
      <c r="R727" s="76"/>
      <c r="S727" s="76"/>
      <c r="T727" s="76"/>
      <c r="U727" s="349">
        <v>-4.9400000000000004</v>
      </c>
      <c r="V727" s="351">
        <f t="shared" ref="V727:AB728" si="150">U727</f>
        <v>-4.9400000000000004</v>
      </c>
      <c r="W727" s="351">
        <f t="shared" si="150"/>
        <v>-4.9400000000000004</v>
      </c>
      <c r="X727" s="351">
        <f>Y727</f>
        <v>-6.68</v>
      </c>
      <c r="Y727" s="97">
        <v>-6.68</v>
      </c>
      <c r="Z727" s="263">
        <f t="shared" si="150"/>
        <v>-6.68</v>
      </c>
      <c r="AA727" s="263">
        <f t="shared" si="150"/>
        <v>-6.68</v>
      </c>
      <c r="AB727" s="263">
        <f t="shared" si="150"/>
        <v>-6.68</v>
      </c>
      <c r="AC727" s="76"/>
      <c r="AD727" s="97" t="s">
        <v>2396</v>
      </c>
      <c r="AE727" s="76"/>
      <c r="AF727" s="97">
        <v>1</v>
      </c>
      <c r="AG727" s="97">
        <v>1</v>
      </c>
      <c r="AH727" s="73"/>
      <c r="AI727" s="57"/>
      <c r="AJ727" s="45"/>
      <c r="AK727" s="45"/>
      <c r="AL727" s="45"/>
    </row>
    <row r="728" spans="1:38" outlineLevel="2" x14ac:dyDescent="0.25">
      <c r="A728" s="45"/>
      <c r="B728" s="54"/>
      <c r="C728" s="47">
        <f t="shared" si="139"/>
        <v>3</v>
      </c>
      <c r="D728" s="73"/>
      <c r="E728" s="70"/>
      <c r="F728" s="70" t="s">
        <v>1552</v>
      </c>
      <c r="G728" s="73"/>
      <c r="H728" s="76" t="s">
        <v>1553</v>
      </c>
      <c r="I728" s="96" t="s">
        <v>768</v>
      </c>
      <c r="J728" s="96" t="s">
        <v>1229</v>
      </c>
      <c r="K728" s="76"/>
      <c r="L728" s="76"/>
      <c r="M728" s="76"/>
      <c r="N728" s="76"/>
      <c r="O728" s="76"/>
      <c r="P728" s="76"/>
      <c r="Q728" s="76"/>
      <c r="R728" s="76"/>
      <c r="S728" s="76"/>
      <c r="T728" s="76"/>
      <c r="U728" s="352">
        <f>U727*1.38</f>
        <v>-6.8171999999999997</v>
      </c>
      <c r="V728" s="351">
        <f t="shared" si="150"/>
        <v>-6.8171999999999997</v>
      </c>
      <c r="W728" s="351">
        <f t="shared" si="150"/>
        <v>-6.8171999999999997</v>
      </c>
      <c r="X728" s="351">
        <f t="shared" ref="X728:X731" si="151">Y728</f>
        <v>-9.2200000000000006</v>
      </c>
      <c r="Y728" s="97">
        <v>-9.2200000000000006</v>
      </c>
      <c r="Z728" s="263">
        <f t="shared" si="150"/>
        <v>-9.2200000000000006</v>
      </c>
      <c r="AA728" s="263">
        <f t="shared" si="150"/>
        <v>-9.2200000000000006</v>
      </c>
      <c r="AB728" s="263">
        <f t="shared" si="150"/>
        <v>-9.2200000000000006</v>
      </c>
      <c r="AC728" s="76"/>
      <c r="AD728" s="97" t="s">
        <v>2397</v>
      </c>
      <c r="AE728" s="76"/>
      <c r="AF728" s="97">
        <v>1</v>
      </c>
      <c r="AG728" s="97">
        <v>1</v>
      </c>
      <c r="AH728" s="73"/>
      <c r="AI728" s="57"/>
      <c r="AJ728" s="45"/>
      <c r="AK728" s="45"/>
      <c r="AL728" s="45"/>
    </row>
    <row r="729" spans="1:38" outlineLevel="2" x14ac:dyDescent="0.25">
      <c r="A729" s="45"/>
      <c r="B729" s="54"/>
      <c r="C729" s="47">
        <f t="shared" si="139"/>
        <v>3</v>
      </c>
      <c r="D729" s="73"/>
      <c r="E729" s="70"/>
      <c r="F729" s="70" t="s">
        <v>1555</v>
      </c>
      <c r="G729" s="73"/>
      <c r="H729" s="76" t="s">
        <v>1556</v>
      </c>
      <c r="I729" s="96" t="s">
        <v>768</v>
      </c>
      <c r="J729" s="96" t="s">
        <v>1229</v>
      </c>
      <c r="K729" s="76"/>
      <c r="L729" s="76"/>
      <c r="M729" s="76"/>
      <c r="N729" s="76"/>
      <c r="O729" s="76"/>
      <c r="P729" s="76"/>
      <c r="Q729" s="76"/>
      <c r="R729" s="76"/>
      <c r="S729" s="76"/>
      <c r="T729" s="76"/>
      <c r="U729" s="349">
        <v>-1.85</v>
      </c>
      <c r="V729" s="351">
        <f t="shared" ref="V729:AB729" si="152">U729</f>
        <v>-1.85</v>
      </c>
      <c r="W729" s="351">
        <f t="shared" si="152"/>
        <v>-1.85</v>
      </c>
      <c r="X729" s="351">
        <f t="shared" si="151"/>
        <v>-3.36</v>
      </c>
      <c r="Y729" s="97">
        <v>-3.36</v>
      </c>
      <c r="Z729" s="263">
        <f t="shared" si="152"/>
        <v>-3.36</v>
      </c>
      <c r="AA729" s="263">
        <f t="shared" si="152"/>
        <v>-3.36</v>
      </c>
      <c r="AB729" s="263">
        <f t="shared" si="152"/>
        <v>-3.36</v>
      </c>
      <c r="AC729" s="76"/>
      <c r="AD729" s="97" t="s">
        <v>2398</v>
      </c>
      <c r="AE729" s="76"/>
      <c r="AF729" s="97">
        <v>1</v>
      </c>
      <c r="AG729" s="97">
        <v>1</v>
      </c>
      <c r="AH729" s="73"/>
      <c r="AI729" s="57"/>
      <c r="AJ729" s="45"/>
      <c r="AK729" s="45"/>
      <c r="AL729" s="45"/>
    </row>
    <row r="730" spans="1:38" outlineLevel="2" x14ac:dyDescent="0.25">
      <c r="A730" s="45">
        <v>4</v>
      </c>
      <c r="B730" s="54"/>
      <c r="C730" s="47">
        <f t="shared" si="139"/>
        <v>3</v>
      </c>
      <c r="D730" s="73"/>
      <c r="E730" s="70"/>
      <c r="F730" s="70" t="s">
        <v>1557</v>
      </c>
      <c r="G730" s="73"/>
      <c r="H730" s="76" t="s">
        <v>1558</v>
      </c>
      <c r="I730" s="96" t="s">
        <v>768</v>
      </c>
      <c r="J730" s="96" t="s">
        <v>1229</v>
      </c>
      <c r="K730" s="76"/>
      <c r="L730" s="76"/>
      <c r="M730" s="76"/>
      <c r="N730" s="76"/>
      <c r="O730" s="76"/>
      <c r="P730" s="76"/>
      <c r="Q730" s="76"/>
      <c r="R730" s="76"/>
      <c r="S730" s="76"/>
      <c r="T730" s="76"/>
      <c r="U730" s="352">
        <f>U728*0.904</f>
        <v>-6.1627488000000001</v>
      </c>
      <c r="V730" s="351">
        <f t="shared" ref="V730:V731" si="153">U730</f>
        <v>-6.1627488000000001</v>
      </c>
      <c r="W730" s="351">
        <f t="shared" ref="W730:W731" si="154">V730</f>
        <v>-6.1627488000000001</v>
      </c>
      <c r="X730" s="351">
        <f t="shared" si="151"/>
        <v>-8.33</v>
      </c>
      <c r="Y730" s="97">
        <v>-8.33</v>
      </c>
      <c r="Z730" s="263">
        <f t="shared" ref="Z730:Z731" si="155">Y730</f>
        <v>-8.33</v>
      </c>
      <c r="AA730" s="263">
        <f t="shared" ref="AA730:AA731" si="156">Z730</f>
        <v>-8.33</v>
      </c>
      <c r="AB730" s="263">
        <f t="shared" ref="AB730:AB731" si="157">AA730</f>
        <v>-8.33</v>
      </c>
      <c r="AC730" s="76"/>
      <c r="AD730" s="97"/>
      <c r="AE730" s="76"/>
      <c r="AF730" s="97">
        <v>1</v>
      </c>
      <c r="AG730" s="97">
        <v>1</v>
      </c>
      <c r="AH730" s="73"/>
      <c r="AI730" s="57"/>
      <c r="AJ730" s="45"/>
      <c r="AK730" s="45"/>
      <c r="AL730" s="45"/>
    </row>
    <row r="731" spans="1:38" outlineLevel="2" x14ac:dyDescent="0.25">
      <c r="A731" s="45">
        <f>A730</f>
        <v>4</v>
      </c>
      <c r="B731" s="54"/>
      <c r="C731" s="47">
        <f t="shared" si="139"/>
        <v>3</v>
      </c>
      <c r="D731" s="73"/>
      <c r="E731" s="70"/>
      <c r="F731" s="70" t="s">
        <v>1559</v>
      </c>
      <c r="G731" s="73"/>
      <c r="H731" s="76" t="s">
        <v>1560</v>
      </c>
      <c r="I731" s="96" t="s">
        <v>768</v>
      </c>
      <c r="J731" s="96" t="s">
        <v>1229</v>
      </c>
      <c r="K731" s="76"/>
      <c r="L731" s="76"/>
      <c r="M731" s="76"/>
      <c r="N731" s="76"/>
      <c r="O731" s="76"/>
      <c r="P731" s="76"/>
      <c r="Q731" s="76"/>
      <c r="R731" s="76"/>
      <c r="S731" s="76"/>
      <c r="T731" s="76"/>
      <c r="U731" s="352">
        <f>U728*0.555</f>
        <v>-3.7835460000000003</v>
      </c>
      <c r="V731" s="351">
        <f t="shared" si="153"/>
        <v>-3.7835460000000003</v>
      </c>
      <c r="W731" s="351">
        <f t="shared" si="154"/>
        <v>-3.7835460000000003</v>
      </c>
      <c r="X731" s="351">
        <f t="shared" si="151"/>
        <v>-5.1100000000000003</v>
      </c>
      <c r="Y731" s="97">
        <v>-5.1100000000000003</v>
      </c>
      <c r="Z731" s="263">
        <f t="shared" si="155"/>
        <v>-5.1100000000000003</v>
      </c>
      <c r="AA731" s="263">
        <f t="shared" si="156"/>
        <v>-5.1100000000000003</v>
      </c>
      <c r="AB731" s="263">
        <f t="shared" si="157"/>
        <v>-5.1100000000000003</v>
      </c>
      <c r="AC731" s="76"/>
      <c r="AD731" s="97"/>
      <c r="AE731" s="76"/>
      <c r="AF731" s="97">
        <v>1</v>
      </c>
      <c r="AG731" s="97">
        <v>1</v>
      </c>
      <c r="AH731" s="73"/>
      <c r="AI731" s="57"/>
      <c r="AJ731" s="45"/>
      <c r="AK731" s="45"/>
      <c r="AL731" s="45"/>
    </row>
    <row r="732" spans="1:38" outlineLevel="2" x14ac:dyDescent="0.25">
      <c r="A732" s="45"/>
      <c r="B732" s="54"/>
      <c r="C732" s="47">
        <f t="shared" si="139"/>
        <v>3</v>
      </c>
      <c r="D732" s="73"/>
      <c r="E732" s="70"/>
      <c r="F732" s="70" t="s">
        <v>1561</v>
      </c>
      <c r="G732" s="73"/>
      <c r="H732" s="76" t="s">
        <v>1562</v>
      </c>
      <c r="I732" s="96" t="s">
        <v>768</v>
      </c>
      <c r="J732" s="96" t="s">
        <v>1229</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1377</v>
      </c>
      <c r="AE732" s="76"/>
      <c r="AF732" s="97">
        <v>1</v>
      </c>
      <c r="AG732" s="97">
        <v>1</v>
      </c>
      <c r="AH732" s="73"/>
      <c r="AI732" s="57"/>
      <c r="AJ732" s="45"/>
      <c r="AK732" s="45"/>
      <c r="AL732" s="45"/>
    </row>
    <row r="733" spans="1:38" outlineLevel="2" x14ac:dyDescent="0.25">
      <c r="A733" s="45"/>
      <c r="B733" s="54"/>
      <c r="C733" s="47">
        <f t="shared" si="139"/>
        <v>3</v>
      </c>
      <c r="D733" s="73"/>
      <c r="E733" s="70"/>
      <c r="F733" s="70" t="s">
        <v>1563</v>
      </c>
      <c r="G733" s="73"/>
      <c r="H733" s="76" t="s">
        <v>1564</v>
      </c>
      <c r="I733" s="96" t="s">
        <v>768</v>
      </c>
      <c r="J733" s="96" t="s">
        <v>1229</v>
      </c>
      <c r="K733" s="76"/>
      <c r="L733" s="76"/>
      <c r="M733" s="76"/>
      <c r="N733" s="76"/>
      <c r="O733" s="76"/>
      <c r="P733" s="76"/>
      <c r="Q733" s="76"/>
      <c r="R733" s="76"/>
      <c r="S733" s="76"/>
      <c r="T733" s="76"/>
      <c r="U733" s="97">
        <f>-52.3/1000</f>
        <v>-5.2299999999999999E-2</v>
      </c>
      <c r="V733" s="263">
        <f t="shared" ref="V733:AB733" si="158">U733</f>
        <v>-5.2299999999999999E-2</v>
      </c>
      <c r="W733" s="263">
        <f t="shared" si="158"/>
        <v>-5.2299999999999999E-2</v>
      </c>
      <c r="X733" s="263">
        <f t="shared" si="158"/>
        <v>-5.2299999999999999E-2</v>
      </c>
      <c r="Y733" s="263">
        <f t="shared" si="158"/>
        <v>-5.2299999999999999E-2</v>
      </c>
      <c r="Z733" s="263">
        <f t="shared" si="158"/>
        <v>-5.2299999999999999E-2</v>
      </c>
      <c r="AA733" s="263">
        <f t="shared" si="158"/>
        <v>-5.2299999999999999E-2</v>
      </c>
      <c r="AB733" s="263">
        <f t="shared" si="158"/>
        <v>-5.2299999999999999E-2</v>
      </c>
      <c r="AC733" s="76"/>
      <c r="AD733" s="97"/>
      <c r="AE733" s="76"/>
      <c r="AF733" s="97">
        <v>1</v>
      </c>
      <c r="AG733" s="97">
        <v>1</v>
      </c>
      <c r="AH733" s="73"/>
      <c r="AI733" s="57"/>
      <c r="AJ733" s="45"/>
      <c r="AK733" s="45"/>
      <c r="AL733" s="45"/>
    </row>
    <row r="734" spans="1:38" outlineLevel="2" x14ac:dyDescent="0.25">
      <c r="A734" s="45"/>
      <c r="B734" s="54"/>
      <c r="C734" s="47">
        <f t="shared" si="139"/>
        <v>3</v>
      </c>
      <c r="D734" s="73"/>
      <c r="E734" s="70"/>
      <c r="F734" s="70" t="s">
        <v>1565</v>
      </c>
      <c r="G734" s="73"/>
      <c r="H734" s="76" t="s">
        <v>1566</v>
      </c>
      <c r="I734" s="96" t="s">
        <v>768</v>
      </c>
      <c r="J734" s="96" t="s">
        <v>1229</v>
      </c>
      <c r="K734" s="76"/>
      <c r="L734" s="76"/>
      <c r="M734" s="76"/>
      <c r="N734" s="76"/>
      <c r="O734" s="76"/>
      <c r="P734" s="76"/>
      <c r="Q734" s="76"/>
      <c r="R734" s="76"/>
      <c r="S734" s="76"/>
      <c r="T734" s="76"/>
      <c r="U734" s="271">
        <f t="shared" ref="U734:AB734" si="159">U733</f>
        <v>-5.2299999999999999E-2</v>
      </c>
      <c r="V734" s="271">
        <f t="shared" si="159"/>
        <v>-5.2299999999999999E-2</v>
      </c>
      <c r="W734" s="271">
        <f t="shared" si="159"/>
        <v>-5.2299999999999999E-2</v>
      </c>
      <c r="X734" s="271">
        <f t="shared" si="159"/>
        <v>-5.2299999999999999E-2</v>
      </c>
      <c r="Y734" s="271">
        <f t="shared" si="159"/>
        <v>-5.2299999999999999E-2</v>
      </c>
      <c r="Z734" s="271">
        <f t="shared" si="159"/>
        <v>-5.2299999999999999E-2</v>
      </c>
      <c r="AA734" s="271">
        <f t="shared" si="159"/>
        <v>-5.2299999999999999E-2</v>
      </c>
      <c r="AB734" s="271">
        <f t="shared" si="159"/>
        <v>-5.2299999999999999E-2</v>
      </c>
      <c r="AC734" s="76"/>
      <c r="AD734" s="97" t="s">
        <v>1554</v>
      </c>
      <c r="AE734" s="76"/>
      <c r="AF734" s="97">
        <v>1</v>
      </c>
      <c r="AG734" s="97">
        <v>1</v>
      </c>
      <c r="AH734" s="73"/>
      <c r="AI734" s="57"/>
      <c r="AJ734" s="45"/>
      <c r="AK734" s="45"/>
      <c r="AL734" s="45"/>
    </row>
    <row r="735" spans="1:38" outlineLevel="2" x14ac:dyDescent="0.25">
      <c r="A735" s="45"/>
      <c r="B735" s="54"/>
      <c r="C735" s="47">
        <f t="shared" si="139"/>
        <v>3</v>
      </c>
      <c r="D735" s="73"/>
      <c r="E735" s="70"/>
      <c r="F735" s="70" t="s">
        <v>1567</v>
      </c>
      <c r="G735" s="73"/>
      <c r="H735" s="76" t="s">
        <v>1568</v>
      </c>
      <c r="I735" s="96" t="s">
        <v>768</v>
      </c>
      <c r="J735" s="96" t="s">
        <v>1229</v>
      </c>
      <c r="K735" s="76"/>
      <c r="L735" s="76"/>
      <c r="M735" s="76"/>
      <c r="N735" s="76"/>
      <c r="O735" s="76"/>
      <c r="P735" s="76"/>
      <c r="Q735" s="76"/>
      <c r="R735" s="76"/>
      <c r="S735" s="76"/>
      <c r="T735" s="76"/>
      <c r="U735" s="97">
        <f>-10.7/1000</f>
        <v>-1.0699999999999999E-2</v>
      </c>
      <c r="V735" s="263">
        <f t="shared" ref="V735:AB735" si="160">U735</f>
        <v>-1.0699999999999999E-2</v>
      </c>
      <c r="W735" s="263">
        <f t="shared" si="160"/>
        <v>-1.0699999999999999E-2</v>
      </c>
      <c r="X735" s="263">
        <f t="shared" si="160"/>
        <v>-1.0699999999999999E-2</v>
      </c>
      <c r="Y735" s="263">
        <f t="shared" si="160"/>
        <v>-1.0699999999999999E-2</v>
      </c>
      <c r="Z735" s="263">
        <f t="shared" si="160"/>
        <v>-1.0699999999999999E-2</v>
      </c>
      <c r="AA735" s="263">
        <f t="shared" si="160"/>
        <v>-1.0699999999999999E-2</v>
      </c>
      <c r="AB735" s="263">
        <f t="shared" si="160"/>
        <v>-1.0699999999999999E-2</v>
      </c>
      <c r="AC735" s="76"/>
      <c r="AD735" s="97"/>
      <c r="AE735" s="76"/>
      <c r="AF735" s="97">
        <v>1</v>
      </c>
      <c r="AG735" s="97">
        <v>1</v>
      </c>
      <c r="AH735" s="73"/>
      <c r="AI735" s="57"/>
      <c r="AJ735" s="45"/>
      <c r="AK735" s="45"/>
      <c r="AL735" s="45"/>
    </row>
    <row r="736" spans="1:38" outlineLevel="2" x14ac:dyDescent="0.25">
      <c r="A736" s="45">
        <v>4</v>
      </c>
      <c r="B736" s="54"/>
      <c r="C736" s="47">
        <f t="shared" si="139"/>
        <v>3</v>
      </c>
      <c r="D736" s="73"/>
      <c r="E736" s="70"/>
      <c r="F736" s="70" t="s">
        <v>1569</v>
      </c>
      <c r="G736" s="73"/>
      <c r="H736" s="76" t="s">
        <v>1570</v>
      </c>
      <c r="I736" s="96" t="s">
        <v>768</v>
      </c>
      <c r="J736" s="96" t="s">
        <v>1229</v>
      </c>
      <c r="K736" s="76"/>
      <c r="L736" s="76"/>
      <c r="M736" s="76"/>
      <c r="N736" s="76"/>
      <c r="O736" s="76"/>
      <c r="P736" s="76"/>
      <c r="Q736" s="76"/>
      <c r="R736" s="76"/>
      <c r="S736" s="76"/>
      <c r="T736" s="76"/>
      <c r="U736" s="271">
        <f t="shared" ref="U736:AB737" si="161">U735</f>
        <v>-1.0699999999999999E-2</v>
      </c>
      <c r="V736" s="271">
        <f t="shared" si="161"/>
        <v>-1.0699999999999999E-2</v>
      </c>
      <c r="W736" s="271">
        <f t="shared" si="161"/>
        <v>-1.0699999999999999E-2</v>
      </c>
      <c r="X736" s="271">
        <f t="shared" si="161"/>
        <v>-1.0699999999999999E-2</v>
      </c>
      <c r="Y736" s="271">
        <f t="shared" si="161"/>
        <v>-1.0699999999999999E-2</v>
      </c>
      <c r="Z736" s="271">
        <f t="shared" si="161"/>
        <v>-1.0699999999999999E-2</v>
      </c>
      <c r="AA736" s="271">
        <f t="shared" si="161"/>
        <v>-1.0699999999999999E-2</v>
      </c>
      <c r="AB736" s="271">
        <f t="shared" si="161"/>
        <v>-1.0699999999999999E-2</v>
      </c>
      <c r="AC736" s="76"/>
      <c r="AD736" s="97"/>
      <c r="AE736" s="76"/>
      <c r="AF736" s="97">
        <v>1</v>
      </c>
      <c r="AG736" s="97">
        <v>1</v>
      </c>
      <c r="AH736" s="73"/>
      <c r="AI736" s="57"/>
      <c r="AJ736" s="45"/>
      <c r="AK736" s="45"/>
      <c r="AL736" s="45"/>
    </row>
    <row r="737" spans="1:38" outlineLevel="2" x14ac:dyDescent="0.25">
      <c r="A737" s="45">
        <f>A736</f>
        <v>4</v>
      </c>
      <c r="B737" s="54"/>
      <c r="C737" s="47">
        <f t="shared" si="139"/>
        <v>3</v>
      </c>
      <c r="D737" s="73"/>
      <c r="E737" s="70"/>
      <c r="F737" s="70" t="s">
        <v>1571</v>
      </c>
      <c r="G737" s="73"/>
      <c r="H737" s="76" t="s">
        <v>1572</v>
      </c>
      <c r="I737" s="96" t="s">
        <v>768</v>
      </c>
      <c r="J737" s="96" t="s">
        <v>1229</v>
      </c>
      <c r="K737" s="76"/>
      <c r="L737" s="76"/>
      <c r="M737" s="76"/>
      <c r="N737" s="76"/>
      <c r="O737" s="76"/>
      <c r="P737" s="76"/>
      <c r="Q737" s="76"/>
      <c r="R737" s="76"/>
      <c r="S737" s="76"/>
      <c r="T737" s="76"/>
      <c r="U737" s="271">
        <f>U736</f>
        <v>-1.0699999999999999E-2</v>
      </c>
      <c r="V737" s="271">
        <f t="shared" si="161"/>
        <v>-1.0699999999999999E-2</v>
      </c>
      <c r="W737" s="271">
        <f t="shared" si="161"/>
        <v>-1.0699999999999999E-2</v>
      </c>
      <c r="X737" s="271">
        <f t="shared" si="161"/>
        <v>-1.0699999999999999E-2</v>
      </c>
      <c r="Y737" s="271">
        <f t="shared" si="161"/>
        <v>-1.0699999999999999E-2</v>
      </c>
      <c r="Z737" s="271">
        <f t="shared" si="161"/>
        <v>-1.0699999999999999E-2</v>
      </c>
      <c r="AA737" s="271">
        <f t="shared" si="161"/>
        <v>-1.0699999999999999E-2</v>
      </c>
      <c r="AB737" s="271">
        <f t="shared" si="161"/>
        <v>-1.0699999999999999E-2</v>
      </c>
      <c r="AC737" s="76"/>
      <c r="AD737" s="97"/>
      <c r="AE737" s="76"/>
      <c r="AF737" s="97">
        <v>1</v>
      </c>
      <c r="AG737" s="97">
        <v>1</v>
      </c>
      <c r="AH737" s="73"/>
      <c r="AI737" s="57"/>
      <c r="AJ737" s="45"/>
      <c r="AK737" s="45"/>
      <c r="AL737" s="45"/>
    </row>
    <row r="738" spans="1:38" outlineLevel="1" x14ac:dyDescent="0.25">
      <c r="A738" s="45"/>
      <c r="B738" s="54"/>
      <c r="C738" s="47">
        <f>INT($C$29)+1</f>
        <v>2</v>
      </c>
      <c r="D738" s="73"/>
      <c r="E738" s="70"/>
      <c r="F738" s="264" t="s">
        <v>1573</v>
      </c>
      <c r="G738" s="73"/>
      <c r="H738" s="254" t="s">
        <v>1574</v>
      </c>
      <c r="I738" s="136"/>
      <c r="J738" s="136" t="s">
        <v>1129</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outlineLevel="3" x14ac:dyDescent="0.25">
      <c r="A739" s="45"/>
      <c r="B739" s="54"/>
      <c r="C739" s="47">
        <f>INT($C$29)+3</f>
        <v>4</v>
      </c>
      <c r="D739" s="73"/>
      <c r="E739" s="70"/>
      <c r="F739" s="70" t="s">
        <v>1575</v>
      </c>
      <c r="G739" s="73"/>
      <c r="H739" s="76" t="s">
        <v>1576</v>
      </c>
      <c r="I739" s="96" t="s">
        <v>573</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outlineLevel="3" x14ac:dyDescent="0.25">
      <c r="A740" s="45"/>
      <c r="B740" s="54"/>
      <c r="C740" s="47">
        <f>INT($C$29)+3</f>
        <v>4</v>
      </c>
      <c r="D740" s="73"/>
      <c r="E740" s="70"/>
      <c r="F740" s="70" t="s">
        <v>1577</v>
      </c>
      <c r="G740" s="73"/>
      <c r="H740" s="76" t="s">
        <v>1578</v>
      </c>
      <c r="I740" s="96" t="s">
        <v>573</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outlineLevel="3" x14ac:dyDescent="0.25">
      <c r="A741" s="45"/>
      <c r="B741" s="54"/>
      <c r="C741" s="47">
        <f>INT($C$29)+3</f>
        <v>4</v>
      </c>
      <c r="D741" s="73"/>
      <c r="E741" s="70"/>
      <c r="F741" s="70" t="s">
        <v>1579</v>
      </c>
      <c r="G741" s="73"/>
      <c r="H741" s="76" t="s">
        <v>1580</v>
      </c>
      <c r="I741" s="96" t="s">
        <v>573</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outlineLevel="3" x14ac:dyDescent="0.25">
      <c r="A742" s="45"/>
      <c r="B742" s="54"/>
      <c r="C742" s="47">
        <f>INT($C$29)+3</f>
        <v>4</v>
      </c>
      <c r="D742" s="73"/>
      <c r="E742" s="70"/>
      <c r="F742" s="70" t="s">
        <v>1581</v>
      </c>
      <c r="G742" s="73"/>
      <c r="H742" s="76" t="s">
        <v>1582</v>
      </c>
      <c r="I742" s="96" t="s">
        <v>573</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outlineLevel="2" x14ac:dyDescent="0.25">
      <c r="A743" s="45"/>
      <c r="B743" s="54"/>
      <c r="C743" s="47">
        <f t="shared" ref="C743:C777" si="162">INT($C$29)+2</f>
        <v>3</v>
      </c>
      <c r="D743" s="73"/>
      <c r="E743" s="70" t="s">
        <v>1068</v>
      </c>
      <c r="F743" s="70" t="s">
        <v>1583</v>
      </c>
      <c r="G743" s="73"/>
      <c r="H743" s="76" t="s">
        <v>1584</v>
      </c>
      <c r="I743" s="96" t="s">
        <v>573</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1585</v>
      </c>
      <c r="AE743" s="76"/>
      <c r="AF743" s="76">
        <v>1</v>
      </c>
      <c r="AG743" s="76">
        <v>1</v>
      </c>
      <c r="AH743" s="73"/>
      <c r="AI743" s="57"/>
      <c r="AJ743" s="45"/>
      <c r="AK743" s="45"/>
      <c r="AL743" s="45"/>
    </row>
    <row r="744" spans="1:38" outlineLevel="2" x14ac:dyDescent="0.25">
      <c r="A744" s="45"/>
      <c r="B744" s="54"/>
      <c r="C744" s="47">
        <f t="shared" si="162"/>
        <v>3</v>
      </c>
      <c r="D744" s="73"/>
      <c r="E744" s="70"/>
      <c r="F744" s="70" t="s">
        <v>1586</v>
      </c>
      <c r="G744" s="73"/>
      <c r="H744" s="76" t="s">
        <v>1587</v>
      </c>
      <c r="I744" s="96" t="s">
        <v>573</v>
      </c>
      <c r="J744" s="96"/>
      <c r="K744" s="76"/>
      <c r="L744" s="76"/>
      <c r="M744" s="97">
        <v>0</v>
      </c>
      <c r="N744" s="97">
        <v>0</v>
      </c>
      <c r="O744" s="97">
        <v>0</v>
      </c>
      <c r="P744" s="97">
        <v>0</v>
      </c>
      <c r="Q744" s="76"/>
      <c r="R744" s="76"/>
      <c r="S744" s="97" t="s">
        <v>1588</v>
      </c>
      <c r="T744" s="76"/>
      <c r="U744" s="97">
        <f>0.23/2</f>
        <v>0.115</v>
      </c>
      <c r="V744" s="97">
        <f>0.23/2</f>
        <v>0.115</v>
      </c>
      <c r="W744" s="97">
        <f t="shared" ref="W744" si="163">0.23/2</f>
        <v>0.115</v>
      </c>
      <c r="X744" s="97">
        <f>0.34/2</f>
        <v>0.17</v>
      </c>
      <c r="Y744" s="97">
        <f t="shared" ref="Y744:AC744" si="164">0.34/2</f>
        <v>0.17</v>
      </c>
      <c r="Z744" s="97">
        <f t="shared" si="164"/>
        <v>0.17</v>
      </c>
      <c r="AA744" s="97">
        <f t="shared" si="164"/>
        <v>0.17</v>
      </c>
      <c r="AB744" s="97">
        <f t="shared" si="164"/>
        <v>0.17</v>
      </c>
      <c r="AC744" s="97">
        <f t="shared" si="164"/>
        <v>0.17</v>
      </c>
      <c r="AD744" s="97" t="s">
        <v>2703</v>
      </c>
      <c r="AE744" s="76"/>
      <c r="AF744" s="97">
        <v>1</v>
      </c>
      <c r="AG744" s="97">
        <v>1</v>
      </c>
      <c r="AH744" s="73"/>
      <c r="AI744" s="57"/>
      <c r="AJ744" s="45"/>
      <c r="AK744" s="45"/>
      <c r="AL744" s="45"/>
    </row>
    <row r="745" spans="1:38" outlineLevel="2" x14ac:dyDescent="0.25">
      <c r="A745" s="45"/>
      <c r="B745" s="54"/>
      <c r="C745" s="47">
        <f t="shared" si="162"/>
        <v>3</v>
      </c>
      <c r="D745" s="73"/>
      <c r="E745" s="70"/>
      <c r="F745" s="70" t="s">
        <v>1590</v>
      </c>
      <c r="G745" s="73"/>
      <c r="H745" s="76" t="s">
        <v>1591</v>
      </c>
      <c r="I745" s="96" t="s">
        <v>573</v>
      </c>
      <c r="J745" s="96"/>
      <c r="K745" s="76"/>
      <c r="L745" s="76"/>
      <c r="M745" s="76"/>
      <c r="N745" s="76"/>
      <c r="O745" s="76"/>
      <c r="P745" s="76"/>
      <c r="Q745" s="76"/>
      <c r="R745" s="76"/>
      <c r="S745" s="76"/>
      <c r="T745" s="76"/>
      <c r="U745" s="97">
        <f>0.39/2</f>
        <v>0.19500000000000001</v>
      </c>
      <c r="V745" s="97">
        <f>0.39/2</f>
        <v>0.19500000000000001</v>
      </c>
      <c r="W745" s="97">
        <f t="shared" ref="W745:W746" si="165">0.39/2</f>
        <v>0.19500000000000001</v>
      </c>
      <c r="X745" s="97">
        <f>0.64/2</f>
        <v>0.32</v>
      </c>
      <c r="Y745" s="97">
        <f t="shared" ref="Y745:AC746" si="166">0.64/2</f>
        <v>0.32</v>
      </c>
      <c r="Z745" s="97">
        <f t="shared" si="166"/>
        <v>0.32</v>
      </c>
      <c r="AA745" s="97">
        <f t="shared" si="166"/>
        <v>0.32</v>
      </c>
      <c r="AB745" s="97">
        <f t="shared" si="166"/>
        <v>0.32</v>
      </c>
      <c r="AC745" s="97">
        <f t="shared" si="166"/>
        <v>0.32</v>
      </c>
      <c r="AD745" s="97" t="s">
        <v>1589</v>
      </c>
      <c r="AE745" s="76"/>
      <c r="AF745" s="97">
        <v>1</v>
      </c>
      <c r="AG745" s="97">
        <v>1</v>
      </c>
      <c r="AH745" s="73"/>
      <c r="AI745" s="57"/>
      <c r="AJ745" s="45"/>
      <c r="AK745" s="45"/>
      <c r="AL745" s="45"/>
    </row>
    <row r="746" spans="1:38" outlineLevel="2" x14ac:dyDescent="0.25">
      <c r="A746" s="45"/>
      <c r="B746" s="54"/>
      <c r="C746" s="47">
        <f t="shared" si="162"/>
        <v>3</v>
      </c>
      <c r="D746" s="73"/>
      <c r="E746" s="70"/>
      <c r="F746" s="70" t="s">
        <v>1592</v>
      </c>
      <c r="G746" s="73"/>
      <c r="H746" s="76" t="s">
        <v>1593</v>
      </c>
      <c r="I746" s="96" t="s">
        <v>573</v>
      </c>
      <c r="J746" s="96"/>
      <c r="K746" s="76"/>
      <c r="L746" s="76"/>
      <c r="M746" s="76"/>
      <c r="N746" s="76"/>
      <c r="O746" s="76"/>
      <c r="P746" s="76"/>
      <c r="Q746" s="76"/>
      <c r="R746" s="76"/>
      <c r="S746" s="76"/>
      <c r="T746" s="76"/>
      <c r="U746" s="97">
        <f>0.39/2</f>
        <v>0.19500000000000001</v>
      </c>
      <c r="V746" s="97">
        <f>0.39/2</f>
        <v>0.19500000000000001</v>
      </c>
      <c r="W746" s="97">
        <f t="shared" si="165"/>
        <v>0.19500000000000001</v>
      </c>
      <c r="X746" s="97">
        <f>0.64/2</f>
        <v>0.32</v>
      </c>
      <c r="Y746" s="97">
        <f t="shared" si="166"/>
        <v>0.32</v>
      </c>
      <c r="Z746" s="97">
        <f t="shared" si="166"/>
        <v>0.32</v>
      </c>
      <c r="AA746" s="97">
        <f t="shared" si="166"/>
        <v>0.32</v>
      </c>
      <c r="AB746" s="97">
        <f t="shared" si="166"/>
        <v>0.32</v>
      </c>
      <c r="AC746" s="97">
        <f t="shared" si="166"/>
        <v>0.32</v>
      </c>
      <c r="AD746" s="97" t="s">
        <v>1107</v>
      </c>
      <c r="AE746" s="76"/>
      <c r="AF746" s="97">
        <v>1</v>
      </c>
      <c r="AG746" s="97">
        <v>1</v>
      </c>
      <c r="AH746" s="73"/>
      <c r="AI746" s="57"/>
      <c r="AJ746" s="45"/>
      <c r="AK746" s="45"/>
      <c r="AL746" s="45"/>
    </row>
    <row r="747" spans="1:38" outlineLevel="2" x14ac:dyDescent="0.25">
      <c r="A747" s="45"/>
      <c r="B747" s="54"/>
      <c r="C747" s="47">
        <f t="shared" si="162"/>
        <v>3</v>
      </c>
      <c r="D747" s="73"/>
      <c r="E747" s="70" t="s">
        <v>1594</v>
      </c>
      <c r="F747" s="70" t="s">
        <v>1595</v>
      </c>
      <c r="G747" s="73"/>
      <c r="H747" s="76" t="s">
        <v>1596</v>
      </c>
      <c r="I747" s="96" t="s">
        <v>573</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1585</v>
      </c>
      <c r="AE747" s="76"/>
      <c r="AF747" s="76">
        <v>1</v>
      </c>
      <c r="AG747" s="76">
        <v>1</v>
      </c>
      <c r="AH747" s="73"/>
      <c r="AI747" s="57"/>
      <c r="AJ747" s="45"/>
      <c r="AK747" s="45"/>
      <c r="AL747" s="45"/>
    </row>
    <row r="748" spans="1:38" outlineLevel="2" x14ac:dyDescent="0.25">
      <c r="A748" s="45"/>
      <c r="B748" s="54"/>
      <c r="C748" s="47">
        <f t="shared" si="162"/>
        <v>3</v>
      </c>
      <c r="D748" s="73"/>
      <c r="E748" s="70"/>
      <c r="F748" s="70" t="s">
        <v>1597</v>
      </c>
      <c r="G748" s="73"/>
      <c r="H748" s="76" t="s">
        <v>1598</v>
      </c>
      <c r="I748" s="96" t="s">
        <v>573</v>
      </c>
      <c r="J748" s="96"/>
      <c r="K748" s="76"/>
      <c r="L748" s="76"/>
      <c r="M748" s="97">
        <v>0.5</v>
      </c>
      <c r="N748" s="97">
        <v>0.5</v>
      </c>
      <c r="O748" s="97">
        <v>0.5</v>
      </c>
      <c r="P748" s="97">
        <v>0.5</v>
      </c>
      <c r="Q748" s="76"/>
      <c r="R748" s="76"/>
      <c r="S748" s="97" t="s">
        <v>1599</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1604</v>
      </c>
      <c r="AE748" s="76"/>
      <c r="AF748" s="97">
        <v>1</v>
      </c>
      <c r="AG748" s="97">
        <v>1</v>
      </c>
      <c r="AH748" s="73"/>
      <c r="AI748" s="57"/>
      <c r="AJ748" s="45"/>
      <c r="AK748" s="45"/>
      <c r="AL748" s="45"/>
    </row>
    <row r="749" spans="1:38" outlineLevel="2" x14ac:dyDescent="0.25">
      <c r="A749" s="45"/>
      <c r="B749" s="54"/>
      <c r="C749" s="47">
        <f t="shared" si="162"/>
        <v>3</v>
      </c>
      <c r="D749" s="73"/>
      <c r="E749" s="70"/>
      <c r="F749" s="70" t="s">
        <v>1600</v>
      </c>
      <c r="G749" s="73"/>
      <c r="H749" s="76" t="s">
        <v>1601</v>
      </c>
      <c r="I749" s="96" t="s">
        <v>573</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1604</v>
      </c>
      <c r="AE749" s="76"/>
      <c r="AF749" s="97">
        <v>1</v>
      </c>
      <c r="AG749" s="97">
        <v>1</v>
      </c>
      <c r="AH749" s="73"/>
      <c r="AI749" s="57"/>
      <c r="AJ749" s="45"/>
      <c r="AK749" s="45"/>
      <c r="AL749" s="45"/>
    </row>
    <row r="750" spans="1:38" outlineLevel="2" x14ac:dyDescent="0.25">
      <c r="A750" s="45"/>
      <c r="B750" s="54"/>
      <c r="C750" s="47">
        <f t="shared" si="162"/>
        <v>3</v>
      </c>
      <c r="D750" s="73"/>
      <c r="E750" s="70"/>
      <c r="F750" s="70" t="s">
        <v>1602</v>
      </c>
      <c r="G750" s="73"/>
      <c r="H750" s="76" t="s">
        <v>1603</v>
      </c>
      <c r="I750" s="96" t="s">
        <v>573</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1604</v>
      </c>
      <c r="AE750" s="76"/>
      <c r="AF750" s="97">
        <v>1</v>
      </c>
      <c r="AG750" s="97">
        <v>1</v>
      </c>
      <c r="AH750" s="73"/>
      <c r="AI750" s="57"/>
      <c r="AJ750" s="45"/>
      <c r="AK750" s="45"/>
      <c r="AL750" s="45"/>
    </row>
    <row r="751" spans="1:38" outlineLevel="2" x14ac:dyDescent="0.25">
      <c r="A751" s="45"/>
      <c r="B751" s="54"/>
      <c r="C751" s="47">
        <f t="shared" si="162"/>
        <v>3</v>
      </c>
      <c r="D751" s="73"/>
      <c r="E751" s="70" t="s">
        <v>1605</v>
      </c>
      <c r="F751" s="70" t="s">
        <v>1606</v>
      </c>
      <c r="G751" s="73"/>
      <c r="H751" s="76" t="s">
        <v>1607</v>
      </c>
      <c r="I751" s="96" t="s">
        <v>573</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1585</v>
      </c>
      <c r="AE751" s="76"/>
      <c r="AF751" s="76">
        <v>1</v>
      </c>
      <c r="AG751" s="76">
        <v>1</v>
      </c>
      <c r="AH751" s="73"/>
      <c r="AI751" s="57"/>
      <c r="AJ751" s="45"/>
      <c r="AK751" s="45"/>
      <c r="AL751" s="45"/>
    </row>
    <row r="752" spans="1:38" outlineLevel="2" x14ac:dyDescent="0.25">
      <c r="A752" s="45"/>
      <c r="B752" s="54"/>
      <c r="C752" s="47">
        <f t="shared" si="162"/>
        <v>3</v>
      </c>
      <c r="D752" s="73"/>
      <c r="E752" s="70"/>
      <c r="F752" s="70" t="s">
        <v>1608</v>
      </c>
      <c r="G752" s="73"/>
      <c r="H752" s="76" t="s">
        <v>1598</v>
      </c>
      <c r="I752" s="96" t="s">
        <v>573</v>
      </c>
      <c r="J752" s="96"/>
      <c r="K752" s="76"/>
      <c r="L752" s="76"/>
      <c r="M752" s="97">
        <v>1</v>
      </c>
      <c r="N752" s="97">
        <v>1</v>
      </c>
      <c r="O752" s="97">
        <v>1</v>
      </c>
      <c r="P752" s="97">
        <v>1</v>
      </c>
      <c r="Q752" s="76"/>
      <c r="R752" s="76"/>
      <c r="S752" s="97" t="s">
        <v>1599</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1604</v>
      </c>
      <c r="AE752" s="76"/>
      <c r="AF752" s="97">
        <v>1</v>
      </c>
      <c r="AG752" s="97">
        <v>1</v>
      </c>
      <c r="AH752" s="73"/>
      <c r="AI752" s="57"/>
      <c r="AJ752" s="45"/>
      <c r="AK752" s="45"/>
      <c r="AL752" s="45"/>
    </row>
    <row r="753" spans="1:38" outlineLevel="2" x14ac:dyDescent="0.25">
      <c r="A753" s="45"/>
      <c r="B753" s="54"/>
      <c r="C753" s="47">
        <f t="shared" si="162"/>
        <v>3</v>
      </c>
      <c r="D753" s="73"/>
      <c r="E753" s="70"/>
      <c r="F753" s="70" t="s">
        <v>1609</v>
      </c>
      <c r="G753" s="73"/>
      <c r="H753" s="76" t="s">
        <v>1601</v>
      </c>
      <c r="I753" s="96" t="s">
        <v>573</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1604</v>
      </c>
      <c r="AE753" s="76"/>
      <c r="AF753" s="97">
        <v>1</v>
      </c>
      <c r="AG753" s="97">
        <v>1</v>
      </c>
      <c r="AH753" s="73"/>
      <c r="AI753" s="57"/>
      <c r="AJ753" s="45"/>
      <c r="AK753" s="45"/>
      <c r="AL753" s="45"/>
    </row>
    <row r="754" spans="1:38" outlineLevel="2" x14ac:dyDescent="0.25">
      <c r="A754" s="45"/>
      <c r="B754" s="54"/>
      <c r="C754" s="47">
        <f t="shared" si="162"/>
        <v>3</v>
      </c>
      <c r="D754" s="73"/>
      <c r="E754" s="70"/>
      <c r="F754" s="70" t="s">
        <v>1610</v>
      </c>
      <c r="G754" s="73"/>
      <c r="H754" s="76" t="s">
        <v>1603</v>
      </c>
      <c r="I754" s="96" t="s">
        <v>573</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1604</v>
      </c>
      <c r="AE754" s="76"/>
      <c r="AF754" s="97">
        <v>1</v>
      </c>
      <c r="AG754" s="97">
        <v>1</v>
      </c>
      <c r="AH754" s="73"/>
      <c r="AI754" s="57"/>
      <c r="AJ754" s="45"/>
      <c r="AK754" s="45"/>
      <c r="AL754" s="45"/>
    </row>
    <row r="755" spans="1:38" outlineLevel="2" x14ac:dyDescent="0.25">
      <c r="A755" s="45"/>
      <c r="B755" s="54"/>
      <c r="C755" s="47">
        <f t="shared" si="162"/>
        <v>3</v>
      </c>
      <c r="D755" s="73"/>
      <c r="E755" s="70" t="s">
        <v>1611</v>
      </c>
      <c r="F755" s="70" t="s">
        <v>1612</v>
      </c>
      <c r="G755" s="73"/>
      <c r="H755" s="76" t="s">
        <v>1613</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1614</v>
      </c>
      <c r="AE755" s="76"/>
      <c r="AF755" s="76">
        <v>1</v>
      </c>
      <c r="AG755" s="76">
        <v>1</v>
      </c>
      <c r="AH755" s="73"/>
      <c r="AI755" s="57"/>
      <c r="AJ755" s="45"/>
      <c r="AK755" s="45"/>
      <c r="AL755" s="45"/>
    </row>
    <row r="756" spans="1:38" outlineLevel="2" x14ac:dyDescent="0.25">
      <c r="A756" s="45"/>
      <c r="B756" s="54"/>
      <c r="C756" s="47">
        <f t="shared" si="162"/>
        <v>3</v>
      </c>
      <c r="D756" s="73"/>
      <c r="E756" s="70"/>
      <c r="F756" s="70" t="s">
        <v>1615</v>
      </c>
      <c r="G756" s="73"/>
      <c r="H756" s="76" t="s">
        <v>1616</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1614</v>
      </c>
      <c r="AE756" s="76"/>
      <c r="AF756" s="97">
        <v>1</v>
      </c>
      <c r="AG756" s="97">
        <v>1</v>
      </c>
      <c r="AH756" s="73"/>
      <c r="AI756" s="57"/>
      <c r="AJ756" s="45"/>
      <c r="AK756" s="45"/>
      <c r="AL756" s="45"/>
    </row>
    <row r="757" spans="1:38" outlineLevel="2" x14ac:dyDescent="0.25">
      <c r="A757" s="45"/>
      <c r="B757" s="54"/>
      <c r="C757" s="47">
        <f t="shared" si="162"/>
        <v>3</v>
      </c>
      <c r="D757" s="73"/>
      <c r="E757" s="70"/>
      <c r="F757" s="70" t="s">
        <v>1617</v>
      </c>
      <c r="G757" s="73"/>
      <c r="H757" s="76" t="s">
        <v>1618</v>
      </c>
      <c r="I757" s="96" t="s">
        <v>1619</v>
      </c>
      <c r="J757" s="96"/>
      <c r="K757" s="76"/>
      <c r="L757" s="76"/>
      <c r="M757" s="76"/>
      <c r="N757" s="76"/>
      <c r="O757" s="76"/>
      <c r="P757" s="76"/>
      <c r="Q757" s="76"/>
      <c r="R757" s="76"/>
      <c r="S757" s="76"/>
      <c r="T757" s="76"/>
      <c r="U757" s="97">
        <f>0.2-(0.2944/2)</f>
        <v>5.2800000000000014E-2</v>
      </c>
      <c r="V757" s="97">
        <f t="shared" ref="V757:AB758" si="167">0.2-(0.2944/2)</f>
        <v>5.2800000000000014E-2</v>
      </c>
      <c r="W757" s="97">
        <f t="shared" si="167"/>
        <v>5.2800000000000014E-2</v>
      </c>
      <c r="X757" s="97">
        <f t="shared" si="167"/>
        <v>5.2800000000000014E-2</v>
      </c>
      <c r="Y757" s="97">
        <f t="shared" si="167"/>
        <v>5.2800000000000014E-2</v>
      </c>
      <c r="Z757" s="97">
        <f t="shared" si="167"/>
        <v>5.2800000000000014E-2</v>
      </c>
      <c r="AA757" s="97">
        <f t="shared" si="167"/>
        <v>5.2800000000000014E-2</v>
      </c>
      <c r="AB757" s="97">
        <f t="shared" si="167"/>
        <v>5.2800000000000014E-2</v>
      </c>
      <c r="AC757" s="76"/>
      <c r="AD757" s="97" t="s">
        <v>1620</v>
      </c>
      <c r="AE757" s="76"/>
      <c r="AF757" s="97">
        <v>1</v>
      </c>
      <c r="AG757" s="97">
        <v>1</v>
      </c>
      <c r="AH757" s="73"/>
      <c r="AI757" s="57"/>
      <c r="AJ757" s="45"/>
      <c r="AK757" s="45"/>
      <c r="AL757" s="45"/>
    </row>
    <row r="758" spans="1:38" outlineLevel="2" x14ac:dyDescent="0.25">
      <c r="A758" s="45"/>
      <c r="B758" s="54"/>
      <c r="C758" s="47">
        <f t="shared" si="162"/>
        <v>3</v>
      </c>
      <c r="D758" s="73"/>
      <c r="E758" s="70"/>
      <c r="F758" s="70" t="s">
        <v>1621</v>
      </c>
      <c r="G758" s="73"/>
      <c r="H758" s="76" t="s">
        <v>1622</v>
      </c>
      <c r="I758" s="96" t="s">
        <v>1619</v>
      </c>
      <c r="J758" s="96"/>
      <c r="K758" s="76"/>
      <c r="L758" s="76"/>
      <c r="M758" s="76"/>
      <c r="N758" s="76"/>
      <c r="O758" s="76"/>
      <c r="P758" s="76"/>
      <c r="Q758" s="76"/>
      <c r="R758" s="76"/>
      <c r="S758" s="76"/>
      <c r="T758" s="76"/>
      <c r="U758" s="97">
        <f>0.2-(0.2944/2)</f>
        <v>5.2800000000000014E-2</v>
      </c>
      <c r="V758" s="97">
        <f t="shared" si="167"/>
        <v>5.2800000000000014E-2</v>
      </c>
      <c r="W758" s="97">
        <f t="shared" si="167"/>
        <v>5.2800000000000014E-2</v>
      </c>
      <c r="X758" s="97">
        <f t="shared" si="167"/>
        <v>5.2800000000000014E-2</v>
      </c>
      <c r="Y758" s="97">
        <f t="shared" si="167"/>
        <v>5.2800000000000014E-2</v>
      </c>
      <c r="Z758" s="97">
        <f t="shared" si="167"/>
        <v>5.2800000000000014E-2</v>
      </c>
      <c r="AA758" s="97">
        <f t="shared" si="167"/>
        <v>5.2800000000000014E-2</v>
      </c>
      <c r="AB758" s="97">
        <f t="shared" si="167"/>
        <v>5.2800000000000014E-2</v>
      </c>
      <c r="AC758" s="76"/>
      <c r="AD758" s="97" t="s">
        <v>1623</v>
      </c>
      <c r="AE758" s="76"/>
      <c r="AF758" s="97">
        <v>1</v>
      </c>
      <c r="AG758" s="97">
        <v>1</v>
      </c>
      <c r="AH758" s="73"/>
      <c r="AI758" s="57"/>
      <c r="AJ758" s="45"/>
      <c r="AK758" s="45"/>
      <c r="AL758" s="45"/>
    </row>
    <row r="759" spans="1:38" outlineLevel="2" x14ac:dyDescent="0.25">
      <c r="A759" s="45"/>
      <c r="B759" s="54"/>
      <c r="C759" s="47">
        <f t="shared" si="162"/>
        <v>3</v>
      </c>
      <c r="D759" s="73"/>
      <c r="E759" s="70" t="s">
        <v>1624</v>
      </c>
      <c r="F759" s="70" t="s">
        <v>1625</v>
      </c>
      <c r="G759" s="73"/>
      <c r="H759" s="76" t="s">
        <v>1626</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1614</v>
      </c>
      <c r="AE759" s="76"/>
      <c r="AF759" s="76">
        <v>1</v>
      </c>
      <c r="AG759" s="76">
        <v>1</v>
      </c>
      <c r="AH759" s="73"/>
      <c r="AI759" s="57"/>
      <c r="AJ759" s="45"/>
      <c r="AK759" s="45"/>
      <c r="AL759" s="45"/>
    </row>
    <row r="760" spans="1:38" outlineLevel="2" x14ac:dyDescent="0.25">
      <c r="A760" s="45"/>
      <c r="B760" s="54"/>
      <c r="C760" s="47">
        <f t="shared" si="162"/>
        <v>3</v>
      </c>
      <c r="D760" s="73"/>
      <c r="E760" s="70"/>
      <c r="F760" s="70" t="s">
        <v>1627</v>
      </c>
      <c r="G760" s="73"/>
      <c r="H760" s="76" t="s">
        <v>1616</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1614</v>
      </c>
      <c r="AE760" s="76"/>
      <c r="AF760" s="97">
        <v>1</v>
      </c>
      <c r="AG760" s="97">
        <v>1</v>
      </c>
      <c r="AH760" s="73"/>
      <c r="AI760" s="57"/>
      <c r="AJ760" s="45"/>
      <c r="AK760" s="45"/>
      <c r="AL760" s="45"/>
    </row>
    <row r="761" spans="1:38" outlineLevel="2" x14ac:dyDescent="0.25">
      <c r="A761" s="45"/>
      <c r="B761" s="54"/>
      <c r="C761" s="47">
        <f t="shared" si="162"/>
        <v>3</v>
      </c>
      <c r="D761" s="73"/>
      <c r="E761" s="70"/>
      <c r="F761" s="70" t="s">
        <v>1628</v>
      </c>
      <c r="G761" s="73"/>
      <c r="H761" s="76" t="s">
        <v>1618</v>
      </c>
      <c r="I761" s="96" t="s">
        <v>1619</v>
      </c>
      <c r="J761" s="96"/>
      <c r="K761" s="76"/>
      <c r="L761" s="76"/>
      <c r="M761" s="76"/>
      <c r="N761" s="76"/>
      <c r="O761" s="76"/>
      <c r="P761" s="76"/>
      <c r="Q761" s="76"/>
      <c r="R761" s="76"/>
      <c r="S761" s="76"/>
      <c r="T761" s="76"/>
      <c r="U761" s="97">
        <f>0.2+(0.2944/2)</f>
        <v>0.34720000000000001</v>
      </c>
      <c r="V761" s="97">
        <f t="shared" ref="V761:AB762" si="168">0.2+(0.2944/2)</f>
        <v>0.34720000000000001</v>
      </c>
      <c r="W761" s="97">
        <f t="shared" si="168"/>
        <v>0.34720000000000001</v>
      </c>
      <c r="X761" s="97">
        <f t="shared" si="168"/>
        <v>0.34720000000000001</v>
      </c>
      <c r="Y761" s="97">
        <f t="shared" si="168"/>
        <v>0.34720000000000001</v>
      </c>
      <c r="Z761" s="97">
        <f t="shared" si="168"/>
        <v>0.34720000000000001</v>
      </c>
      <c r="AA761" s="97">
        <f t="shared" si="168"/>
        <v>0.34720000000000001</v>
      </c>
      <c r="AB761" s="97">
        <f t="shared" si="168"/>
        <v>0.34720000000000001</v>
      </c>
      <c r="AC761" s="76"/>
      <c r="AD761" s="97" t="s">
        <v>2378</v>
      </c>
      <c r="AE761" s="76"/>
      <c r="AF761" s="97">
        <v>1</v>
      </c>
      <c r="AG761" s="97">
        <v>1</v>
      </c>
      <c r="AH761" s="73"/>
      <c r="AI761" s="57"/>
      <c r="AJ761" s="45"/>
      <c r="AK761" s="45"/>
      <c r="AL761" s="45"/>
    </row>
    <row r="762" spans="1:38" outlineLevel="2" x14ac:dyDescent="0.25">
      <c r="A762" s="45"/>
      <c r="B762" s="54"/>
      <c r="C762" s="47">
        <f t="shared" si="162"/>
        <v>3</v>
      </c>
      <c r="D762" s="73"/>
      <c r="E762" s="70"/>
      <c r="F762" s="70" t="s">
        <v>1629</v>
      </c>
      <c r="G762" s="73"/>
      <c r="H762" s="76" t="s">
        <v>1622</v>
      </c>
      <c r="I762" s="96" t="s">
        <v>1619</v>
      </c>
      <c r="J762" s="96"/>
      <c r="K762" s="76"/>
      <c r="L762" s="76"/>
      <c r="M762" s="76"/>
      <c r="N762" s="76"/>
      <c r="O762" s="76"/>
      <c r="P762" s="76"/>
      <c r="Q762" s="76"/>
      <c r="R762" s="76"/>
      <c r="S762" s="76"/>
      <c r="T762" s="76"/>
      <c r="U762" s="97">
        <f>0.2+(0.2944/2)</f>
        <v>0.34720000000000001</v>
      </c>
      <c r="V762" s="97">
        <f t="shared" si="168"/>
        <v>0.34720000000000001</v>
      </c>
      <c r="W762" s="97">
        <f t="shared" si="168"/>
        <v>0.34720000000000001</v>
      </c>
      <c r="X762" s="97">
        <f t="shared" si="168"/>
        <v>0.34720000000000001</v>
      </c>
      <c r="Y762" s="97">
        <f t="shared" si="168"/>
        <v>0.34720000000000001</v>
      </c>
      <c r="Z762" s="97">
        <f t="shared" si="168"/>
        <v>0.34720000000000001</v>
      </c>
      <c r="AA762" s="97">
        <f t="shared" si="168"/>
        <v>0.34720000000000001</v>
      </c>
      <c r="AB762" s="97">
        <f t="shared" si="168"/>
        <v>0.34720000000000001</v>
      </c>
      <c r="AC762" s="76"/>
      <c r="AD762" s="97" t="s">
        <v>2379</v>
      </c>
      <c r="AE762" s="76"/>
      <c r="AF762" s="97">
        <v>1</v>
      </c>
      <c r="AG762" s="97">
        <v>1</v>
      </c>
      <c r="AH762" s="73"/>
      <c r="AI762" s="57"/>
      <c r="AJ762" s="45"/>
      <c r="AK762" s="45"/>
      <c r="AL762" s="45"/>
    </row>
    <row r="763" spans="1:38" outlineLevel="2" x14ac:dyDescent="0.25">
      <c r="A763" s="45"/>
      <c r="B763" s="54"/>
      <c r="C763" s="47">
        <f t="shared" si="162"/>
        <v>3</v>
      </c>
      <c r="D763" s="73"/>
      <c r="E763" s="70" t="s">
        <v>1630</v>
      </c>
      <c r="F763" s="70" t="s">
        <v>1631</v>
      </c>
      <c r="G763" s="73"/>
      <c r="H763" s="76" t="s">
        <v>1632</v>
      </c>
      <c r="I763" s="96" t="s">
        <v>573</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1614</v>
      </c>
      <c r="AE763" s="76"/>
      <c r="AF763" s="76">
        <v>1</v>
      </c>
      <c r="AG763" s="76">
        <v>1</v>
      </c>
      <c r="AH763" s="73"/>
      <c r="AI763" s="57"/>
      <c r="AJ763" s="45"/>
      <c r="AK763" s="45"/>
      <c r="AL763" s="45"/>
    </row>
    <row r="764" spans="1:38" outlineLevel="2" x14ac:dyDescent="0.25">
      <c r="A764" s="45"/>
      <c r="B764" s="54"/>
      <c r="C764" s="47">
        <f t="shared" si="162"/>
        <v>3</v>
      </c>
      <c r="D764" s="73"/>
      <c r="E764" s="70"/>
      <c r="F764" s="70" t="s">
        <v>1633</v>
      </c>
      <c r="G764" s="73"/>
      <c r="H764" s="76" t="s">
        <v>1616</v>
      </c>
      <c r="I764" s="96" t="s">
        <v>573</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1589</v>
      </c>
      <c r="AE764" s="76"/>
      <c r="AF764" s="97">
        <v>1</v>
      </c>
      <c r="AG764" s="97">
        <v>1</v>
      </c>
      <c r="AH764" s="73"/>
      <c r="AI764" s="57"/>
      <c r="AJ764" s="45"/>
      <c r="AK764" s="45"/>
      <c r="AL764" s="45"/>
    </row>
    <row r="765" spans="1:38" outlineLevel="2" x14ac:dyDescent="0.25">
      <c r="A765" s="45"/>
      <c r="B765" s="54"/>
      <c r="C765" s="47">
        <f t="shared" si="162"/>
        <v>3</v>
      </c>
      <c r="D765" s="73"/>
      <c r="E765" s="70"/>
      <c r="F765" s="70" t="s">
        <v>1634</v>
      </c>
      <c r="G765" s="73"/>
      <c r="H765" s="76" t="s">
        <v>1618</v>
      </c>
      <c r="I765" s="96" t="s">
        <v>573</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1589</v>
      </c>
      <c r="AE765" s="76"/>
      <c r="AF765" s="97">
        <v>1</v>
      </c>
      <c r="AG765" s="97">
        <v>1</v>
      </c>
      <c r="AH765" s="73"/>
      <c r="AI765" s="57"/>
      <c r="AJ765" s="45"/>
      <c r="AK765" s="45"/>
      <c r="AL765" s="45"/>
    </row>
    <row r="766" spans="1:38" outlineLevel="2" x14ac:dyDescent="0.25">
      <c r="A766" s="45"/>
      <c r="B766" s="54"/>
      <c r="C766" s="47">
        <f t="shared" si="162"/>
        <v>3</v>
      </c>
      <c r="D766" s="73"/>
      <c r="E766" s="70"/>
      <c r="F766" s="70" t="s">
        <v>1635</v>
      </c>
      <c r="G766" s="73"/>
      <c r="H766" s="76" t="s">
        <v>1622</v>
      </c>
      <c r="I766" s="96" t="s">
        <v>573</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1589</v>
      </c>
      <c r="AE766" s="76"/>
      <c r="AF766" s="97">
        <v>1</v>
      </c>
      <c r="AG766" s="97">
        <v>1</v>
      </c>
      <c r="AH766" s="73"/>
      <c r="AI766" s="57"/>
      <c r="AJ766" s="45"/>
      <c r="AK766" s="45"/>
      <c r="AL766" s="45"/>
    </row>
    <row r="767" spans="1:38" outlineLevel="2" x14ac:dyDescent="0.25">
      <c r="A767" s="45"/>
      <c r="B767" s="54"/>
      <c r="C767" s="47">
        <f t="shared" si="162"/>
        <v>3</v>
      </c>
      <c r="D767" s="73"/>
      <c r="E767" s="70" t="s">
        <v>1636</v>
      </c>
      <c r="F767" s="70" t="s">
        <v>1637</v>
      </c>
      <c r="G767" s="73"/>
      <c r="H767" s="76" t="s">
        <v>1626</v>
      </c>
      <c r="I767" s="96" t="s">
        <v>573</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1614</v>
      </c>
      <c r="AE767" s="76"/>
      <c r="AF767" s="76">
        <v>1</v>
      </c>
      <c r="AG767" s="76">
        <v>1</v>
      </c>
      <c r="AH767" s="73"/>
      <c r="AI767" s="57"/>
      <c r="AJ767" s="45"/>
      <c r="AK767" s="45"/>
      <c r="AL767" s="45"/>
    </row>
    <row r="768" spans="1:38" outlineLevel="2" x14ac:dyDescent="0.25">
      <c r="A768" s="45"/>
      <c r="B768" s="54"/>
      <c r="C768" s="47">
        <f t="shared" si="162"/>
        <v>3</v>
      </c>
      <c r="D768" s="73"/>
      <c r="E768" s="70"/>
      <c r="F768" s="70" t="s">
        <v>1638</v>
      </c>
      <c r="G768" s="73"/>
      <c r="H768" s="76" t="s">
        <v>1616</v>
      </c>
      <c r="I768" s="96" t="s">
        <v>573</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1589</v>
      </c>
      <c r="AE768" s="76"/>
      <c r="AF768" s="97">
        <v>1</v>
      </c>
      <c r="AG768" s="97">
        <v>1</v>
      </c>
      <c r="AH768" s="73"/>
      <c r="AI768" s="57"/>
      <c r="AJ768" s="45"/>
      <c r="AK768" s="45"/>
      <c r="AL768" s="45"/>
    </row>
    <row r="769" spans="1:38" outlineLevel="2" x14ac:dyDescent="0.25">
      <c r="A769" s="45"/>
      <c r="B769" s="54"/>
      <c r="C769" s="47">
        <f t="shared" si="162"/>
        <v>3</v>
      </c>
      <c r="D769" s="73"/>
      <c r="E769" s="70"/>
      <c r="F769" s="70" t="s">
        <v>1639</v>
      </c>
      <c r="G769" s="73"/>
      <c r="H769" s="76" t="s">
        <v>1618</v>
      </c>
      <c r="I769" s="96" t="s">
        <v>573</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1589</v>
      </c>
      <c r="AE769" s="76"/>
      <c r="AF769" s="97">
        <v>1</v>
      </c>
      <c r="AG769" s="97">
        <v>1</v>
      </c>
      <c r="AH769" s="73"/>
      <c r="AI769" s="57"/>
      <c r="AJ769" s="45"/>
      <c r="AK769" s="45"/>
      <c r="AL769" s="45"/>
    </row>
    <row r="770" spans="1:38" outlineLevel="2" x14ac:dyDescent="0.25">
      <c r="A770" s="45"/>
      <c r="B770" s="54"/>
      <c r="C770" s="47">
        <f t="shared" si="162"/>
        <v>3</v>
      </c>
      <c r="D770" s="73"/>
      <c r="E770" s="70"/>
      <c r="F770" s="70" t="s">
        <v>1640</v>
      </c>
      <c r="G770" s="73"/>
      <c r="H770" s="76" t="s">
        <v>1622</v>
      </c>
      <c r="I770" s="96" t="s">
        <v>573</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1589</v>
      </c>
      <c r="AE770" s="76"/>
      <c r="AF770" s="97">
        <v>1</v>
      </c>
      <c r="AG770" s="97">
        <v>1</v>
      </c>
      <c r="AH770" s="73"/>
      <c r="AI770" s="57"/>
      <c r="AJ770" s="45"/>
      <c r="AK770" s="45"/>
      <c r="AL770" s="45"/>
    </row>
    <row r="771" spans="1:38" outlineLevel="2" x14ac:dyDescent="0.25">
      <c r="A771" s="45"/>
      <c r="B771" s="54"/>
      <c r="C771" s="47">
        <f t="shared" si="162"/>
        <v>3</v>
      </c>
      <c r="D771" s="73"/>
      <c r="E771" s="70"/>
      <c r="F771" s="70" t="s">
        <v>1641</v>
      </c>
      <c r="G771" s="73"/>
      <c r="H771" s="76" t="s">
        <v>1642</v>
      </c>
      <c r="I771" s="96" t="s">
        <v>573</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outlineLevel="2" x14ac:dyDescent="0.25">
      <c r="A772" s="45"/>
      <c r="B772" s="54"/>
      <c r="C772" s="47">
        <f t="shared" si="162"/>
        <v>3</v>
      </c>
      <c r="D772" s="73"/>
      <c r="E772" s="70"/>
      <c r="F772" s="70" t="s">
        <v>1643</v>
      </c>
      <c r="G772" s="73"/>
      <c r="H772" s="76" t="s">
        <v>1644</v>
      </c>
      <c r="I772" s="96" t="s">
        <v>573</v>
      </c>
      <c r="J772" s="96"/>
      <c r="K772" s="76"/>
      <c r="L772" s="76"/>
      <c r="M772" s="76"/>
      <c r="N772" s="76"/>
      <c r="O772" s="76"/>
      <c r="P772" s="76"/>
      <c r="Q772" s="76"/>
      <c r="R772" s="76"/>
      <c r="S772" s="76"/>
      <c r="T772" s="76"/>
      <c r="U772" s="97">
        <v>0</v>
      </c>
      <c r="V772" s="263">
        <f t="shared" ref="V772:V773" si="169">U772</f>
        <v>0</v>
      </c>
      <c r="W772" s="263">
        <f t="shared" ref="W772:W773" si="170">V772</f>
        <v>0</v>
      </c>
      <c r="X772" s="263">
        <f>Y772</f>
        <v>0</v>
      </c>
      <c r="Y772" s="97">
        <v>0</v>
      </c>
      <c r="Z772" s="263">
        <f t="shared" ref="Z772:AB773" si="171">Y772</f>
        <v>0</v>
      </c>
      <c r="AA772" s="263">
        <f t="shared" si="171"/>
        <v>0</v>
      </c>
      <c r="AB772" s="263">
        <f t="shared" si="171"/>
        <v>0</v>
      </c>
      <c r="AC772" s="76"/>
      <c r="AD772" s="97" t="s">
        <v>2699</v>
      </c>
      <c r="AE772" s="76"/>
      <c r="AF772" s="97">
        <v>1</v>
      </c>
      <c r="AG772" s="97">
        <v>1</v>
      </c>
      <c r="AH772" s="73"/>
      <c r="AI772" s="57"/>
      <c r="AJ772" s="45"/>
      <c r="AK772" s="45"/>
      <c r="AL772" s="45"/>
    </row>
    <row r="773" spans="1:38" outlineLevel="2" x14ac:dyDescent="0.25">
      <c r="A773" s="45"/>
      <c r="B773" s="54"/>
      <c r="C773" s="47">
        <f t="shared" si="162"/>
        <v>3</v>
      </c>
      <c r="D773" s="73"/>
      <c r="E773" s="70"/>
      <c r="F773" s="70" t="s">
        <v>1645</v>
      </c>
      <c r="G773" s="73"/>
      <c r="H773" s="76" t="s">
        <v>1646</v>
      </c>
      <c r="I773" s="96" t="s">
        <v>573</v>
      </c>
      <c r="J773" s="96"/>
      <c r="K773" s="76"/>
      <c r="L773" s="76"/>
      <c r="M773" s="76"/>
      <c r="N773" s="76"/>
      <c r="O773" s="76"/>
      <c r="P773" s="76"/>
      <c r="Q773" s="76"/>
      <c r="R773" s="76"/>
      <c r="S773" s="76"/>
      <c r="T773" s="76"/>
      <c r="U773" s="97">
        <v>-0.71214</v>
      </c>
      <c r="V773" s="263">
        <f t="shared" si="169"/>
        <v>-0.71214</v>
      </c>
      <c r="W773" s="263">
        <f t="shared" si="170"/>
        <v>-0.71214</v>
      </c>
      <c r="X773" s="263">
        <f>Y773</f>
        <v>-0.2177</v>
      </c>
      <c r="Y773" s="97">
        <v>-0.2177</v>
      </c>
      <c r="Z773" s="263">
        <f t="shared" si="171"/>
        <v>-0.2177</v>
      </c>
      <c r="AA773" s="263">
        <f t="shared" si="171"/>
        <v>-0.2177</v>
      </c>
      <c r="AB773" s="263">
        <f t="shared" si="171"/>
        <v>-0.2177</v>
      </c>
      <c r="AC773" s="76"/>
      <c r="AD773" s="76"/>
      <c r="AE773" s="76"/>
      <c r="AF773" s="97">
        <v>1</v>
      </c>
      <c r="AG773" s="97">
        <v>1</v>
      </c>
      <c r="AH773" s="73"/>
      <c r="AI773" s="57"/>
      <c r="AJ773" s="45"/>
      <c r="AK773" s="45"/>
      <c r="AL773" s="45"/>
    </row>
    <row r="774" spans="1:38" outlineLevel="2" x14ac:dyDescent="0.25">
      <c r="A774" s="45"/>
      <c r="B774" s="54"/>
      <c r="C774" s="47">
        <f t="shared" si="162"/>
        <v>3</v>
      </c>
      <c r="D774" s="73"/>
      <c r="E774" s="70"/>
      <c r="F774" s="70" t="s">
        <v>1647</v>
      </c>
      <c r="G774" s="73"/>
      <c r="H774" s="76" t="s">
        <v>1648</v>
      </c>
      <c r="I774" s="96" t="s">
        <v>573</v>
      </c>
      <c r="J774" s="96"/>
      <c r="K774" s="76"/>
      <c r="L774" s="76"/>
      <c r="M774" s="76"/>
      <c r="N774" s="76"/>
      <c r="O774" s="76"/>
      <c r="P774" s="76"/>
      <c r="Q774" s="76"/>
      <c r="R774" s="76"/>
      <c r="S774" s="76"/>
      <c r="T774" s="76"/>
      <c r="U774" s="97">
        <v>-0.90595999999999999</v>
      </c>
      <c r="V774" s="263">
        <f t="shared" ref="V774" si="172">U774</f>
        <v>-0.90595999999999999</v>
      </c>
      <c r="W774" s="263">
        <f t="shared" ref="W774" si="173">V774</f>
        <v>-0.90595999999999999</v>
      </c>
      <c r="X774" s="263">
        <f>Y774</f>
        <v>-0.3569</v>
      </c>
      <c r="Y774" s="97">
        <v>-0.3569</v>
      </c>
      <c r="Z774" s="263">
        <f t="shared" ref="Z774" si="174">Y774</f>
        <v>-0.3569</v>
      </c>
      <c r="AA774" s="263">
        <f t="shared" ref="AA774" si="175">Z774</f>
        <v>-0.3569</v>
      </c>
      <c r="AB774" s="263">
        <f t="shared" ref="AB774" si="176">AA774</f>
        <v>-0.3569</v>
      </c>
      <c r="AC774" s="76"/>
      <c r="AD774" s="76"/>
      <c r="AE774" s="76"/>
      <c r="AF774" s="97">
        <v>1</v>
      </c>
      <c r="AG774" s="97">
        <v>1</v>
      </c>
      <c r="AH774" s="73"/>
      <c r="AI774" s="57"/>
      <c r="AJ774" s="45"/>
      <c r="AK774" s="45"/>
      <c r="AL774" s="45"/>
    </row>
    <row r="775" spans="1:38" outlineLevel="2" x14ac:dyDescent="0.25">
      <c r="A775" s="45"/>
      <c r="B775" s="54"/>
      <c r="C775" s="47">
        <f t="shared" si="162"/>
        <v>3</v>
      </c>
      <c r="D775" s="73"/>
      <c r="E775" s="70"/>
      <c r="F775" s="70" t="s">
        <v>1649</v>
      </c>
      <c r="G775" s="73"/>
      <c r="H775" s="76" t="s">
        <v>2860</v>
      </c>
      <c r="I775" s="96" t="s">
        <v>573</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outlineLevel="2" x14ac:dyDescent="0.25">
      <c r="A776" s="45"/>
      <c r="B776" s="54"/>
      <c r="C776" s="47">
        <f t="shared" si="162"/>
        <v>3</v>
      </c>
      <c r="D776" s="73"/>
      <c r="E776" s="70"/>
      <c r="F776" s="70" t="s">
        <v>1650</v>
      </c>
      <c r="G776" s="73"/>
      <c r="H776" s="76" t="s">
        <v>2268</v>
      </c>
      <c r="I776" s="96" t="s">
        <v>573</v>
      </c>
      <c r="J776" s="96"/>
      <c r="K776" s="76"/>
      <c r="L776" s="76"/>
      <c r="M776" s="76"/>
      <c r="N776" s="76"/>
      <c r="O776" s="76"/>
      <c r="P776" s="76"/>
      <c r="Q776" s="76"/>
      <c r="R776" s="76"/>
      <c r="S776" s="76"/>
      <c r="T776" s="76"/>
      <c r="U776" s="97">
        <v>-1E-3</v>
      </c>
      <c r="V776" s="263">
        <f t="shared" ref="V776:V777" si="177">U776</f>
        <v>-1E-3</v>
      </c>
      <c r="W776" s="263">
        <f t="shared" ref="W776:W777" si="178">V776</f>
        <v>-1E-3</v>
      </c>
      <c r="X776" s="263">
        <f t="shared" ref="X776:X778" si="179">Y776</f>
        <v>-1.6999999999999999E-3</v>
      </c>
      <c r="Y776" s="97">
        <v>-1.6999999999999999E-3</v>
      </c>
      <c r="Z776" s="263">
        <f t="shared" ref="Z776:Z778" si="180">Y776</f>
        <v>-1.6999999999999999E-3</v>
      </c>
      <c r="AA776" s="263">
        <f t="shared" ref="AA776:AA778" si="181">Z776</f>
        <v>-1.6999999999999999E-3</v>
      </c>
      <c r="AB776" s="263">
        <f t="shared" ref="AB776:AB778" si="182">AA776</f>
        <v>-1.6999999999999999E-3</v>
      </c>
      <c r="AC776" s="76"/>
      <c r="AD776" s="97" t="s">
        <v>2861</v>
      </c>
      <c r="AE776" s="76"/>
      <c r="AF776" s="76">
        <v>1</v>
      </c>
      <c r="AG776" s="76">
        <v>1</v>
      </c>
      <c r="AH776" s="73"/>
      <c r="AI776" s="57"/>
      <c r="AJ776" s="45"/>
      <c r="AK776" s="45"/>
      <c r="AL776" s="45"/>
    </row>
    <row r="777" spans="1:38" outlineLevel="2" x14ac:dyDescent="0.25">
      <c r="A777" s="45"/>
      <c r="B777" s="54"/>
      <c r="C777" s="47">
        <f t="shared" si="162"/>
        <v>3</v>
      </c>
      <c r="D777" s="73"/>
      <c r="E777" s="70"/>
      <c r="F777" s="70" t="s">
        <v>1651</v>
      </c>
      <c r="G777" s="73"/>
      <c r="H777" s="76" t="s">
        <v>2269</v>
      </c>
      <c r="I777" s="96" t="s">
        <v>573</v>
      </c>
      <c r="J777" s="96"/>
      <c r="K777" s="76"/>
      <c r="L777" s="76"/>
      <c r="M777" s="76"/>
      <c r="N777" s="76"/>
      <c r="O777" s="76"/>
      <c r="P777" s="76"/>
      <c r="Q777" s="76"/>
      <c r="R777" s="76"/>
      <c r="S777" s="76"/>
      <c r="T777" s="76"/>
      <c r="U777" s="97">
        <v>-1.39E-3</v>
      </c>
      <c r="V777" s="263">
        <f t="shared" si="177"/>
        <v>-1.39E-3</v>
      </c>
      <c r="W777" s="263">
        <f t="shared" si="178"/>
        <v>-1.39E-3</v>
      </c>
      <c r="X777" s="263">
        <f t="shared" si="179"/>
        <v>-2.3E-3</v>
      </c>
      <c r="Y777" s="97">
        <v>-2.3E-3</v>
      </c>
      <c r="Z777" s="263">
        <f t="shared" si="180"/>
        <v>-2.3E-3</v>
      </c>
      <c r="AA777" s="263">
        <f t="shared" si="181"/>
        <v>-2.3E-3</v>
      </c>
      <c r="AB777" s="263">
        <f t="shared" si="182"/>
        <v>-2.3E-3</v>
      </c>
      <c r="AC777" s="76"/>
      <c r="AD777" s="97"/>
      <c r="AE777" s="76"/>
      <c r="AF777" s="76">
        <v>1</v>
      </c>
      <c r="AG777" s="76">
        <v>1</v>
      </c>
      <c r="AH777" s="73"/>
      <c r="AI777" s="57"/>
      <c r="AJ777" s="45"/>
      <c r="AK777" s="45"/>
      <c r="AL777" s="45"/>
    </row>
    <row r="778" spans="1:38" outlineLevel="2" x14ac:dyDescent="0.25">
      <c r="A778" s="45"/>
      <c r="B778" s="54"/>
      <c r="C778" s="47">
        <f t="shared" ref="C778:C782" si="183">INT($C$29)+3</f>
        <v>4</v>
      </c>
      <c r="D778" s="73"/>
      <c r="E778" s="70"/>
      <c r="F778" s="70" t="s">
        <v>1652</v>
      </c>
      <c r="G778" s="73"/>
      <c r="H778" s="76" t="s">
        <v>2270</v>
      </c>
      <c r="I778" s="96" t="s">
        <v>573</v>
      </c>
      <c r="J778" s="96"/>
      <c r="K778" s="76"/>
      <c r="L778" s="76"/>
      <c r="M778" s="76"/>
      <c r="N778" s="76"/>
      <c r="O778" s="76"/>
      <c r="P778" s="76"/>
      <c r="Q778" s="76"/>
      <c r="R778" s="76"/>
      <c r="S778" s="76"/>
      <c r="T778" s="76"/>
      <c r="U778" s="97">
        <v>-6.5599999999999999E-3</v>
      </c>
      <c r="V778" s="263">
        <f t="shared" ref="V778" si="184">U778</f>
        <v>-6.5599999999999999E-3</v>
      </c>
      <c r="W778" s="263">
        <f t="shared" ref="W778" si="185">V778</f>
        <v>-6.5599999999999999E-3</v>
      </c>
      <c r="X778" s="263">
        <f t="shared" si="179"/>
        <v>-8.6300000000000005E-3</v>
      </c>
      <c r="Y778" s="97">
        <v>-8.6300000000000005E-3</v>
      </c>
      <c r="Z778" s="263">
        <f t="shared" si="180"/>
        <v>-8.6300000000000005E-3</v>
      </c>
      <c r="AA778" s="263">
        <f t="shared" si="181"/>
        <v>-8.6300000000000005E-3</v>
      </c>
      <c r="AB778" s="263">
        <f t="shared" si="182"/>
        <v>-8.6300000000000005E-3</v>
      </c>
      <c r="AC778" s="76"/>
      <c r="AD778" s="76"/>
      <c r="AE778" s="76"/>
      <c r="AF778" s="76">
        <v>1</v>
      </c>
      <c r="AG778" s="76">
        <v>1</v>
      </c>
      <c r="AH778" s="73"/>
      <c r="AI778" s="57"/>
      <c r="AJ778" s="45"/>
      <c r="AK778" s="45"/>
      <c r="AL778" s="45"/>
    </row>
    <row r="779" spans="1:38" outlineLevel="3" x14ac:dyDescent="0.25">
      <c r="A779" s="45"/>
      <c r="B779" s="54"/>
      <c r="C779" s="47">
        <f t="shared" si="183"/>
        <v>4</v>
      </c>
      <c r="D779" s="73"/>
      <c r="E779" s="70" t="s">
        <v>1657</v>
      </c>
      <c r="F779" s="70" t="s">
        <v>1653</v>
      </c>
      <c r="G779" s="73"/>
      <c r="H779" s="76" t="s">
        <v>1659</v>
      </c>
      <c r="I779" s="96" t="s">
        <v>573</v>
      </c>
      <c r="J779" s="96"/>
      <c r="K779" s="76"/>
      <c r="L779" s="76"/>
      <c r="M779" s="76"/>
      <c r="N779" s="76"/>
      <c r="O779" s="76"/>
      <c r="P779" s="76"/>
      <c r="Q779" s="76"/>
      <c r="R779" s="76"/>
      <c r="S779" s="76"/>
      <c r="T779" s="76"/>
      <c r="U779" s="76">
        <v>-100</v>
      </c>
      <c r="V779" s="76">
        <v>-100</v>
      </c>
      <c r="W779" s="76">
        <v>-100</v>
      </c>
      <c r="X779" s="76">
        <v>-100</v>
      </c>
      <c r="Y779" s="76">
        <v>-100</v>
      </c>
      <c r="Z779" s="76">
        <v>-100</v>
      </c>
      <c r="AA779" s="76">
        <v>-100</v>
      </c>
      <c r="AB779" s="76">
        <v>-100</v>
      </c>
      <c r="AC779" s="76"/>
      <c r="AD779" s="274" t="s">
        <v>1614</v>
      </c>
      <c r="AE779" s="76"/>
      <c r="AF779" s="76">
        <v>1</v>
      </c>
      <c r="AG779" s="76">
        <v>1</v>
      </c>
      <c r="AH779" s="73"/>
      <c r="AI779" s="57"/>
      <c r="AJ779" s="45"/>
      <c r="AK779" s="45"/>
      <c r="AL779" s="45"/>
    </row>
    <row r="780" spans="1:38" outlineLevel="3" x14ac:dyDescent="0.25">
      <c r="A780" s="45"/>
      <c r="B780" s="54"/>
      <c r="C780" s="47">
        <f t="shared" si="183"/>
        <v>4</v>
      </c>
      <c r="D780" s="73"/>
      <c r="E780" s="70"/>
      <c r="F780" s="70" t="s">
        <v>1654</v>
      </c>
      <c r="G780" s="73"/>
      <c r="H780" s="76" t="s">
        <v>1578</v>
      </c>
      <c r="I780" s="96" t="s">
        <v>573</v>
      </c>
      <c r="J780" s="96"/>
      <c r="K780" s="76"/>
      <c r="L780" s="76"/>
      <c r="M780" s="76"/>
      <c r="N780" s="76"/>
      <c r="O780" s="76"/>
      <c r="P780" s="76"/>
      <c r="Q780" s="76"/>
      <c r="R780" s="76"/>
      <c r="S780" s="76"/>
      <c r="T780" s="76"/>
      <c r="U780" s="97">
        <v>0</v>
      </c>
      <c r="V780" s="97">
        <v>0</v>
      </c>
      <c r="W780" s="97">
        <v>0</v>
      </c>
      <c r="X780" s="97">
        <v>0</v>
      </c>
      <c r="Y780" s="97">
        <v>0</v>
      </c>
      <c r="Z780" s="97">
        <v>0</v>
      </c>
      <c r="AA780" s="97">
        <v>0</v>
      </c>
      <c r="AB780" s="97">
        <v>0</v>
      </c>
      <c r="AC780" s="76"/>
      <c r="AD780" s="97" t="s">
        <v>1098</v>
      </c>
      <c r="AE780" s="76"/>
      <c r="AF780" s="97">
        <v>1</v>
      </c>
      <c r="AG780" s="97">
        <v>1</v>
      </c>
      <c r="AH780" s="73"/>
      <c r="AI780" s="57"/>
      <c r="AJ780" s="45"/>
      <c r="AK780" s="45"/>
      <c r="AL780" s="45"/>
    </row>
    <row r="781" spans="1:38" outlineLevel="3" x14ac:dyDescent="0.25">
      <c r="A781" s="45"/>
      <c r="B781" s="54"/>
      <c r="C781" s="47">
        <f t="shared" si="183"/>
        <v>4</v>
      </c>
      <c r="D781" s="73"/>
      <c r="E781" s="70"/>
      <c r="F781" s="70" t="s">
        <v>1655</v>
      </c>
      <c r="G781" s="73"/>
      <c r="H781" s="76" t="s">
        <v>1580</v>
      </c>
      <c r="I781" s="96" t="s">
        <v>573</v>
      </c>
      <c r="J781" s="96"/>
      <c r="K781" s="76"/>
      <c r="L781" s="76"/>
      <c r="M781" s="76"/>
      <c r="N781" s="76"/>
      <c r="O781" s="76"/>
      <c r="P781" s="76"/>
      <c r="Q781" s="76"/>
      <c r="R781" s="76"/>
      <c r="S781" s="76"/>
      <c r="T781" s="76"/>
      <c r="U781" s="97">
        <v>1.1000000000000001</v>
      </c>
      <c r="V781" s="97">
        <v>1.1000000000000001</v>
      </c>
      <c r="W781" s="97">
        <v>1.1000000000000001</v>
      </c>
      <c r="X781" s="97">
        <v>0.82</v>
      </c>
      <c r="Y781" s="97">
        <v>0.82</v>
      </c>
      <c r="Z781" s="97">
        <v>0.82</v>
      </c>
      <c r="AA781" s="97">
        <v>0.82</v>
      </c>
      <c r="AB781" s="97">
        <v>0.82</v>
      </c>
      <c r="AC781" s="76"/>
      <c r="AD781" s="97" t="s">
        <v>1098</v>
      </c>
      <c r="AE781" s="76"/>
      <c r="AF781" s="97">
        <v>1</v>
      </c>
      <c r="AG781" s="97">
        <v>1</v>
      </c>
      <c r="AH781" s="73"/>
      <c r="AI781" s="57"/>
      <c r="AJ781" s="45"/>
      <c r="AK781" s="45"/>
      <c r="AL781" s="45"/>
    </row>
    <row r="782" spans="1:38" outlineLevel="3" x14ac:dyDescent="0.25">
      <c r="A782" s="45"/>
      <c r="B782" s="54"/>
      <c r="C782" s="47">
        <f t="shared" si="183"/>
        <v>4</v>
      </c>
      <c r="D782" s="73"/>
      <c r="E782" s="70"/>
      <c r="F782" s="70" t="s">
        <v>1656</v>
      </c>
      <c r="G782" s="73"/>
      <c r="H782" s="76" t="s">
        <v>1582</v>
      </c>
      <c r="I782" s="96" t="s">
        <v>573</v>
      </c>
      <c r="J782" s="96"/>
      <c r="K782" s="76"/>
      <c r="L782" s="76"/>
      <c r="M782" s="76"/>
      <c r="N782" s="76"/>
      <c r="O782" s="76"/>
      <c r="P782" s="76"/>
      <c r="Q782" s="76"/>
      <c r="R782" s="76"/>
      <c r="S782" s="76"/>
      <c r="T782" s="76"/>
      <c r="U782" s="97">
        <f t="shared" ref="U782:X782" si="186">U781+($Y769-$Y770)</f>
        <v>1.1000000000000001</v>
      </c>
      <c r="V782" s="97">
        <f t="shared" si="186"/>
        <v>1.1000000000000001</v>
      </c>
      <c r="W782" s="97">
        <f t="shared" si="186"/>
        <v>1.1000000000000001</v>
      </c>
      <c r="X782" s="97">
        <f t="shared" si="186"/>
        <v>0.82</v>
      </c>
      <c r="Y782" s="97">
        <f>Y781+($Y769-$Y770)</f>
        <v>0.82</v>
      </c>
      <c r="Z782" s="97">
        <f t="shared" ref="Z782:AB782" si="187">Z781+($Y769-$Y770)</f>
        <v>0.82</v>
      </c>
      <c r="AA782" s="97">
        <f t="shared" si="187"/>
        <v>0.82</v>
      </c>
      <c r="AB782" s="97">
        <f t="shared" si="187"/>
        <v>0.82</v>
      </c>
      <c r="AC782" s="76"/>
      <c r="AD782" s="97" t="s">
        <v>2842</v>
      </c>
      <c r="AE782" s="76"/>
      <c r="AF782" s="97">
        <v>1</v>
      </c>
      <c r="AG782" s="97">
        <v>1</v>
      </c>
      <c r="AH782" s="73"/>
      <c r="AI782" s="57"/>
      <c r="AJ782" s="45"/>
      <c r="AK782" s="45"/>
      <c r="AL782" s="45"/>
    </row>
    <row r="783" spans="1:38" outlineLevel="2" x14ac:dyDescent="0.25">
      <c r="A783" s="45"/>
      <c r="B783" s="54"/>
      <c r="C783" s="47">
        <f>INT($C$29)+2</f>
        <v>3</v>
      </c>
      <c r="D783" s="73"/>
      <c r="E783" s="70"/>
      <c r="F783" s="70" t="s">
        <v>1658</v>
      </c>
      <c r="G783" s="73"/>
      <c r="H783" s="76" t="s">
        <v>1576</v>
      </c>
      <c r="I783" s="96" t="s">
        <v>573</v>
      </c>
      <c r="J783" s="96"/>
      <c r="K783" s="76"/>
      <c r="L783" s="76"/>
      <c r="M783" s="76"/>
      <c r="N783" s="76"/>
      <c r="O783" s="76"/>
      <c r="P783" s="76"/>
      <c r="Q783" s="76"/>
      <c r="R783" s="76"/>
      <c r="S783" s="76"/>
      <c r="T783" s="76"/>
      <c r="U783" s="76"/>
      <c r="V783" s="76"/>
      <c r="W783" s="76"/>
      <c r="X783" s="76"/>
      <c r="Y783" s="76"/>
      <c r="Z783" s="76"/>
      <c r="AA783" s="76"/>
      <c r="AB783" s="76"/>
      <c r="AC783" s="76"/>
      <c r="AD783" s="76"/>
      <c r="AE783" s="76"/>
      <c r="AF783" s="76">
        <v>1</v>
      </c>
      <c r="AG783" s="76">
        <v>1</v>
      </c>
      <c r="AH783" s="73"/>
      <c r="AI783" s="57"/>
      <c r="AJ783" s="45"/>
      <c r="AK783" s="45"/>
      <c r="AL783" s="45"/>
    </row>
    <row r="784" spans="1:38" outlineLevel="2" x14ac:dyDescent="0.25">
      <c r="A784" s="45"/>
      <c r="B784" s="54"/>
      <c r="C784" s="47">
        <f>INT($C$29)+2</f>
        <v>3</v>
      </c>
      <c r="D784" s="73"/>
      <c r="E784" s="70"/>
      <c r="F784" s="70" t="s">
        <v>1660</v>
      </c>
      <c r="G784" s="73"/>
      <c r="H784" s="76" t="s">
        <v>1578</v>
      </c>
      <c r="I784" s="96" t="s">
        <v>573</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outlineLevel="2" x14ac:dyDescent="0.25">
      <c r="A785" s="45"/>
      <c r="B785" s="54"/>
      <c r="C785" s="47">
        <f>INT($C$29)+2</f>
        <v>3</v>
      </c>
      <c r="D785" s="73"/>
      <c r="E785" s="70"/>
      <c r="F785" s="70" t="s">
        <v>1661</v>
      </c>
      <c r="G785" s="73"/>
      <c r="H785" s="76" t="s">
        <v>1580</v>
      </c>
      <c r="I785" s="96" t="s">
        <v>573</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outlineLevel="2" x14ac:dyDescent="0.25">
      <c r="A786" s="45"/>
      <c r="B786" s="54"/>
      <c r="C786" s="47">
        <f>INT($C$29)+2</f>
        <v>3</v>
      </c>
      <c r="D786" s="73"/>
      <c r="E786" s="70"/>
      <c r="F786" s="70" t="s">
        <v>1662</v>
      </c>
      <c r="G786" s="73"/>
      <c r="H786" s="76" t="s">
        <v>1582</v>
      </c>
      <c r="I786" s="96" t="s">
        <v>573</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outlineLevel="3" x14ac:dyDescent="0.25">
      <c r="A787" s="45"/>
      <c r="B787" s="54"/>
      <c r="C787" s="47">
        <f t="shared" ref="C787:C794" si="188">INT($C$29)+3</f>
        <v>4</v>
      </c>
      <c r="D787" s="73"/>
      <c r="E787" s="70"/>
      <c r="F787" s="70" t="s">
        <v>1663</v>
      </c>
      <c r="G787" s="73"/>
      <c r="H787" s="76" t="s">
        <v>1664</v>
      </c>
      <c r="I787" s="96" t="s">
        <v>573</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3" x14ac:dyDescent="0.25">
      <c r="A788" s="45"/>
      <c r="B788" s="54"/>
      <c r="C788" s="47">
        <f t="shared" si="188"/>
        <v>4</v>
      </c>
      <c r="D788" s="73"/>
      <c r="E788" s="70"/>
      <c r="F788" s="70" t="s">
        <v>1665</v>
      </c>
      <c r="G788" s="73"/>
      <c r="H788" s="76" t="s">
        <v>1578</v>
      </c>
      <c r="I788" s="96" t="s">
        <v>573</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outlineLevel="3" x14ac:dyDescent="0.25">
      <c r="A789" s="45"/>
      <c r="B789" s="54"/>
      <c r="C789" s="47">
        <f t="shared" si="188"/>
        <v>4</v>
      </c>
      <c r="D789" s="73"/>
      <c r="E789" s="70"/>
      <c r="F789" s="70" t="s">
        <v>1666</v>
      </c>
      <c r="G789" s="73"/>
      <c r="H789" s="76" t="s">
        <v>1580</v>
      </c>
      <c r="I789" s="96" t="s">
        <v>573</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outlineLevel="3" x14ac:dyDescent="0.25">
      <c r="A790" s="45"/>
      <c r="B790" s="54"/>
      <c r="C790" s="47">
        <f t="shared" si="188"/>
        <v>4</v>
      </c>
      <c r="D790" s="73"/>
      <c r="E790" s="70"/>
      <c r="F790" s="70" t="s">
        <v>1667</v>
      </c>
      <c r="G790" s="73"/>
      <c r="H790" s="76" t="s">
        <v>1582</v>
      </c>
      <c r="I790" s="96" t="s">
        <v>573</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outlineLevel="3" x14ac:dyDescent="0.25">
      <c r="A791" s="45"/>
      <c r="B791" s="54"/>
      <c r="C791" s="47">
        <f t="shared" si="188"/>
        <v>4</v>
      </c>
      <c r="D791" s="73"/>
      <c r="E791" s="70"/>
      <c r="F791" s="70" t="s">
        <v>1668</v>
      </c>
      <c r="G791" s="73"/>
      <c r="H791" s="76" t="s">
        <v>1669</v>
      </c>
      <c r="I791" s="96" t="s">
        <v>573</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outlineLevel="3" x14ac:dyDescent="0.25">
      <c r="A792" s="45"/>
      <c r="B792" s="54"/>
      <c r="C792" s="47">
        <f t="shared" si="188"/>
        <v>4</v>
      </c>
      <c r="D792" s="73"/>
      <c r="E792" s="70"/>
      <c r="F792" s="70" t="s">
        <v>1670</v>
      </c>
      <c r="G792" s="73"/>
      <c r="H792" s="76" t="s">
        <v>1578</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3" x14ac:dyDescent="0.25">
      <c r="A793" s="45"/>
      <c r="B793" s="54"/>
      <c r="C793" s="47">
        <f t="shared" si="188"/>
        <v>4</v>
      </c>
      <c r="D793" s="73"/>
      <c r="E793" s="70"/>
      <c r="F793" s="70" t="s">
        <v>1671</v>
      </c>
      <c r="G793" s="73"/>
      <c r="H793" s="76" t="s">
        <v>1580</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3" x14ac:dyDescent="0.25">
      <c r="A794" s="45"/>
      <c r="B794" s="54"/>
      <c r="C794" s="47">
        <f t="shared" si="188"/>
        <v>4</v>
      </c>
      <c r="D794" s="73"/>
      <c r="E794" s="70"/>
      <c r="F794" s="70" t="s">
        <v>1672</v>
      </c>
      <c r="G794" s="73"/>
      <c r="H794" s="76" t="s">
        <v>1582</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 t="shared" ref="C795:C842" si="189">INT($C$29)+2</f>
        <v>3</v>
      </c>
      <c r="D795" s="73"/>
      <c r="E795" s="70" t="s">
        <v>860</v>
      </c>
      <c r="F795" s="70" t="s">
        <v>1673</v>
      </c>
      <c r="G795" s="73"/>
      <c r="H795" s="76" t="s">
        <v>1674</v>
      </c>
      <c r="I795" s="96" t="s">
        <v>573</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outlineLevel="2" x14ac:dyDescent="0.25">
      <c r="A796" s="45"/>
      <c r="B796" s="54"/>
      <c r="C796" s="47">
        <f t="shared" si="189"/>
        <v>3</v>
      </c>
      <c r="D796" s="73"/>
      <c r="E796" s="70"/>
      <c r="F796" s="70" t="s">
        <v>1675</v>
      </c>
      <c r="G796" s="73"/>
      <c r="H796" s="76" t="s">
        <v>1676</v>
      </c>
      <c r="I796" s="96" t="s">
        <v>573</v>
      </c>
      <c r="J796" s="96"/>
      <c r="K796" s="97">
        <v>1.5</v>
      </c>
      <c r="L796" s="97">
        <v>1.5</v>
      </c>
      <c r="M796" s="97">
        <v>1</v>
      </c>
      <c r="N796" s="97">
        <v>1</v>
      </c>
      <c r="O796" s="97">
        <v>1</v>
      </c>
      <c r="P796" s="97">
        <v>1</v>
      </c>
      <c r="Q796" s="76"/>
      <c r="R796" s="76" t="s">
        <v>622</v>
      </c>
      <c r="S796" s="76" t="s">
        <v>622</v>
      </c>
      <c r="T796" s="76"/>
      <c r="U796" s="261">
        <f t="shared" ref="U796:AB798" si="190">INDEX($K796:$Q796,1,U$43)</f>
        <v>1.5</v>
      </c>
      <c r="V796" s="261">
        <f t="shared" si="190"/>
        <v>1.5</v>
      </c>
      <c r="W796" s="261">
        <f t="shared" si="190"/>
        <v>1.5</v>
      </c>
      <c r="X796" s="261">
        <f t="shared" si="190"/>
        <v>1.5</v>
      </c>
      <c r="Y796" s="261">
        <f t="shared" si="190"/>
        <v>1.5</v>
      </c>
      <c r="Z796" s="261">
        <f t="shared" si="190"/>
        <v>1.5</v>
      </c>
      <c r="AA796" s="261">
        <f t="shared" si="190"/>
        <v>1.5</v>
      </c>
      <c r="AB796" s="261">
        <f t="shared" si="190"/>
        <v>1.5</v>
      </c>
      <c r="AC796" s="76"/>
      <c r="AD796" s="76"/>
      <c r="AE796" s="76"/>
      <c r="AF796" s="97">
        <v>1</v>
      </c>
      <c r="AG796" s="97">
        <v>1</v>
      </c>
      <c r="AH796" s="73"/>
      <c r="AI796" s="57"/>
      <c r="AJ796" s="45"/>
      <c r="AK796" s="45"/>
      <c r="AL796" s="45"/>
    </row>
    <row r="797" spans="1:38" outlineLevel="2" x14ac:dyDescent="0.25">
      <c r="A797" s="45"/>
      <c r="B797" s="54"/>
      <c r="C797" s="47">
        <f t="shared" si="189"/>
        <v>3</v>
      </c>
      <c r="D797" s="73"/>
      <c r="E797" s="70"/>
      <c r="F797" s="70" t="s">
        <v>1677</v>
      </c>
      <c r="G797" s="73"/>
      <c r="H797" s="76" t="s">
        <v>1678</v>
      </c>
      <c r="I797" s="96" t="s">
        <v>573</v>
      </c>
      <c r="J797" s="96"/>
      <c r="K797" s="97">
        <v>1.75</v>
      </c>
      <c r="L797" s="97">
        <v>1.75</v>
      </c>
      <c r="M797" s="76"/>
      <c r="N797" s="76"/>
      <c r="O797" s="76"/>
      <c r="P797" s="76"/>
      <c r="Q797" s="76"/>
      <c r="R797" s="76" t="s">
        <v>622</v>
      </c>
      <c r="S797" s="76"/>
      <c r="T797" s="76"/>
      <c r="U797" s="261">
        <f t="shared" si="190"/>
        <v>1.75</v>
      </c>
      <c r="V797" s="261">
        <f t="shared" si="190"/>
        <v>1.75</v>
      </c>
      <c r="W797" s="261">
        <f t="shared" si="190"/>
        <v>1.75</v>
      </c>
      <c r="X797" s="261">
        <f t="shared" si="190"/>
        <v>1.75</v>
      </c>
      <c r="Y797" s="261">
        <f t="shared" si="190"/>
        <v>1.75</v>
      </c>
      <c r="Z797" s="261">
        <f t="shared" si="190"/>
        <v>1.75</v>
      </c>
      <c r="AA797" s="261">
        <f t="shared" si="190"/>
        <v>1.75</v>
      </c>
      <c r="AB797" s="261">
        <f t="shared" si="190"/>
        <v>1.75</v>
      </c>
      <c r="AC797" s="76"/>
      <c r="AD797" s="76"/>
      <c r="AE797" s="76"/>
      <c r="AF797" s="97">
        <v>1</v>
      </c>
      <c r="AG797" s="97">
        <v>1</v>
      </c>
      <c r="AH797" s="73"/>
      <c r="AI797" s="57"/>
      <c r="AJ797" s="45"/>
      <c r="AK797" s="45"/>
      <c r="AL797" s="45"/>
    </row>
    <row r="798" spans="1:38" outlineLevel="2" x14ac:dyDescent="0.25">
      <c r="A798" s="45"/>
      <c r="B798" s="54"/>
      <c r="C798" s="47">
        <f t="shared" si="189"/>
        <v>3</v>
      </c>
      <c r="D798" s="73"/>
      <c r="E798" s="70"/>
      <c r="F798" s="70" t="s">
        <v>1679</v>
      </c>
      <c r="G798" s="73"/>
      <c r="H798" s="76" t="s">
        <v>1680</v>
      </c>
      <c r="I798" s="96" t="s">
        <v>573</v>
      </c>
      <c r="J798" s="96"/>
      <c r="K798" s="97">
        <v>2</v>
      </c>
      <c r="L798" s="97">
        <v>2</v>
      </c>
      <c r="M798" s="76"/>
      <c r="N798" s="76"/>
      <c r="O798" s="76"/>
      <c r="P798" s="76"/>
      <c r="Q798" s="76"/>
      <c r="R798" s="76" t="s">
        <v>622</v>
      </c>
      <c r="S798" s="76"/>
      <c r="T798" s="76"/>
      <c r="U798" s="261">
        <f t="shared" si="190"/>
        <v>2</v>
      </c>
      <c r="V798" s="261">
        <f t="shared" si="190"/>
        <v>2</v>
      </c>
      <c r="W798" s="261">
        <f t="shared" si="190"/>
        <v>2</v>
      </c>
      <c r="X798" s="261">
        <f t="shared" si="190"/>
        <v>2</v>
      </c>
      <c r="Y798" s="261">
        <f t="shared" si="190"/>
        <v>2</v>
      </c>
      <c r="Z798" s="261">
        <f t="shared" si="190"/>
        <v>2</v>
      </c>
      <c r="AA798" s="261">
        <f t="shared" si="190"/>
        <v>2</v>
      </c>
      <c r="AB798" s="261">
        <f t="shared" si="190"/>
        <v>2</v>
      </c>
      <c r="AC798" s="76"/>
      <c r="AD798" s="76"/>
      <c r="AE798" s="76"/>
      <c r="AF798" s="97">
        <v>1</v>
      </c>
      <c r="AG798" s="97">
        <v>1</v>
      </c>
      <c r="AH798" s="73"/>
      <c r="AI798" s="57"/>
      <c r="AJ798" s="45"/>
      <c r="AK798" s="45"/>
      <c r="AL798" s="45"/>
    </row>
    <row r="799" spans="1:38" outlineLevel="2" x14ac:dyDescent="0.25">
      <c r="A799" s="45"/>
      <c r="B799" s="54"/>
      <c r="C799" s="47">
        <f t="shared" si="189"/>
        <v>3</v>
      </c>
      <c r="D799" s="73"/>
      <c r="E799" s="70" t="s">
        <v>863</v>
      </c>
      <c r="F799" s="70" t="s">
        <v>1681</v>
      </c>
      <c r="G799" s="73"/>
      <c r="H799" s="76" t="s">
        <v>1682</v>
      </c>
      <c r="I799" s="96" t="s">
        <v>573</v>
      </c>
      <c r="J799" s="96" t="s">
        <v>1257</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outlineLevel="2" x14ac:dyDescent="0.25">
      <c r="A800" s="45"/>
      <c r="B800" s="54"/>
      <c r="C800" s="47">
        <f t="shared" si="189"/>
        <v>3</v>
      </c>
      <c r="D800" s="73"/>
      <c r="E800" s="70"/>
      <c r="F800" s="70" t="s">
        <v>1683</v>
      </c>
      <c r="G800" s="73"/>
      <c r="H800" s="76" t="s">
        <v>1684</v>
      </c>
      <c r="I800" s="96" t="s">
        <v>120</v>
      </c>
      <c r="J800" s="96" t="s">
        <v>1257</v>
      </c>
      <c r="K800" s="97">
        <v>0.1</v>
      </c>
      <c r="L800" s="97">
        <v>0.1</v>
      </c>
      <c r="M800" s="97">
        <v>7.0000000000000007E-2</v>
      </c>
      <c r="N800" s="97">
        <v>7.0000000000000007E-2</v>
      </c>
      <c r="O800" s="97">
        <v>7.0000000000000007E-2</v>
      </c>
      <c r="P800" s="97">
        <v>7.0000000000000007E-2</v>
      </c>
      <c r="Q800" s="76"/>
      <c r="R800" s="76" t="s">
        <v>622</v>
      </c>
      <c r="S800" s="76" t="s">
        <v>622</v>
      </c>
      <c r="T800" s="76"/>
      <c r="U800" s="261">
        <f t="shared" ref="U800:AB802" si="191">INDEX($K800:$Q800,1,U$43)</f>
        <v>0.1</v>
      </c>
      <c r="V800" s="261">
        <f t="shared" si="191"/>
        <v>0.1</v>
      </c>
      <c r="W800" s="261">
        <f t="shared" si="191"/>
        <v>0.1</v>
      </c>
      <c r="X800" s="261">
        <f t="shared" si="191"/>
        <v>0.1</v>
      </c>
      <c r="Y800" s="261">
        <f t="shared" si="191"/>
        <v>0.1</v>
      </c>
      <c r="Z800" s="261">
        <f t="shared" si="191"/>
        <v>0.1</v>
      </c>
      <c r="AA800" s="261">
        <f t="shared" si="191"/>
        <v>0.1</v>
      </c>
      <c r="AB800" s="261">
        <f t="shared" si="191"/>
        <v>0.1</v>
      </c>
      <c r="AC800" s="76"/>
      <c r="AD800" s="76"/>
      <c r="AE800" s="76"/>
      <c r="AF800" s="97">
        <v>1</v>
      </c>
      <c r="AG800" s="97">
        <v>1</v>
      </c>
      <c r="AH800" s="73"/>
      <c r="AI800" s="57"/>
      <c r="AJ800" s="45"/>
      <c r="AK800" s="45"/>
      <c r="AL800" s="45"/>
    </row>
    <row r="801" spans="1:38" outlineLevel="2" x14ac:dyDescent="0.25">
      <c r="A801" s="45"/>
      <c r="B801" s="54"/>
      <c r="C801" s="47">
        <f t="shared" si="189"/>
        <v>3</v>
      </c>
      <c r="D801" s="73"/>
      <c r="E801" s="70"/>
      <c r="F801" s="70" t="s">
        <v>1685</v>
      </c>
      <c r="G801" s="73"/>
      <c r="H801" s="76" t="s">
        <v>1686</v>
      </c>
      <c r="I801" s="96" t="s">
        <v>120</v>
      </c>
      <c r="J801" s="96" t="s">
        <v>1257</v>
      </c>
      <c r="K801" s="97">
        <v>8.5000000000000006E-2</v>
      </c>
      <c r="L801" s="97">
        <v>8.5000000000000006E-2</v>
      </c>
      <c r="M801" s="76"/>
      <c r="N801" s="76"/>
      <c r="O801" s="76"/>
      <c r="P801" s="76"/>
      <c r="Q801" s="76"/>
      <c r="R801" s="76" t="s">
        <v>622</v>
      </c>
      <c r="S801" s="76"/>
      <c r="T801" s="76"/>
      <c r="U801" s="261">
        <f t="shared" si="191"/>
        <v>8.5000000000000006E-2</v>
      </c>
      <c r="V801" s="261">
        <f t="shared" si="191"/>
        <v>8.5000000000000006E-2</v>
      </c>
      <c r="W801" s="261">
        <f t="shared" si="191"/>
        <v>8.5000000000000006E-2</v>
      </c>
      <c r="X801" s="261">
        <f t="shared" si="191"/>
        <v>8.5000000000000006E-2</v>
      </c>
      <c r="Y801" s="261">
        <f t="shared" si="191"/>
        <v>8.5000000000000006E-2</v>
      </c>
      <c r="Z801" s="261">
        <f t="shared" si="191"/>
        <v>8.5000000000000006E-2</v>
      </c>
      <c r="AA801" s="261">
        <f t="shared" si="191"/>
        <v>8.5000000000000006E-2</v>
      </c>
      <c r="AB801" s="261">
        <f t="shared" si="191"/>
        <v>8.5000000000000006E-2</v>
      </c>
      <c r="AC801" s="76"/>
      <c r="AD801" s="76"/>
      <c r="AE801" s="76"/>
      <c r="AF801" s="97">
        <v>1</v>
      </c>
      <c r="AG801" s="97">
        <v>1</v>
      </c>
      <c r="AH801" s="73"/>
      <c r="AI801" s="57"/>
      <c r="AJ801" s="45"/>
      <c r="AK801" s="45"/>
      <c r="AL801" s="45"/>
    </row>
    <row r="802" spans="1:38" outlineLevel="2" x14ac:dyDescent="0.25">
      <c r="A802" s="45"/>
      <c r="B802" s="54"/>
      <c r="C802" s="47">
        <f t="shared" si="189"/>
        <v>3</v>
      </c>
      <c r="D802" s="73"/>
      <c r="E802" s="70"/>
      <c r="F802" s="70" t="s">
        <v>1687</v>
      </c>
      <c r="G802" s="73"/>
      <c r="H802" s="76" t="s">
        <v>1688</v>
      </c>
      <c r="I802" s="96" t="s">
        <v>120</v>
      </c>
      <c r="J802" s="96" t="s">
        <v>1257</v>
      </c>
      <c r="K802" s="97">
        <v>7.0000000000000007E-2</v>
      </c>
      <c r="L802" s="97">
        <v>7.0000000000000007E-2</v>
      </c>
      <c r="M802" s="76"/>
      <c r="N802" s="76"/>
      <c r="O802" s="76"/>
      <c r="P802" s="76"/>
      <c r="Q802" s="76"/>
      <c r="R802" s="76" t="s">
        <v>622</v>
      </c>
      <c r="S802" s="76"/>
      <c r="T802" s="76"/>
      <c r="U802" s="261">
        <f t="shared" si="191"/>
        <v>7.0000000000000007E-2</v>
      </c>
      <c r="V802" s="261">
        <f t="shared" si="191"/>
        <v>7.0000000000000007E-2</v>
      </c>
      <c r="W802" s="261">
        <f t="shared" si="191"/>
        <v>7.0000000000000007E-2</v>
      </c>
      <c r="X802" s="261">
        <f t="shared" si="191"/>
        <v>7.0000000000000007E-2</v>
      </c>
      <c r="Y802" s="261">
        <f t="shared" si="191"/>
        <v>7.0000000000000007E-2</v>
      </c>
      <c r="Z802" s="261">
        <f t="shared" si="191"/>
        <v>7.0000000000000007E-2</v>
      </c>
      <c r="AA802" s="261">
        <f t="shared" si="191"/>
        <v>7.0000000000000007E-2</v>
      </c>
      <c r="AB802" s="261">
        <f t="shared" si="191"/>
        <v>7.0000000000000007E-2</v>
      </c>
      <c r="AC802" s="76"/>
      <c r="AD802" s="76"/>
      <c r="AE802" s="76"/>
      <c r="AF802" s="97">
        <v>1</v>
      </c>
      <c r="AG802" s="97">
        <v>1</v>
      </c>
      <c r="AH802" s="73"/>
      <c r="AI802" s="57"/>
      <c r="AJ802" s="45"/>
      <c r="AK802" s="45"/>
      <c r="AL802" s="45"/>
    </row>
    <row r="803" spans="1:38" outlineLevel="2" x14ac:dyDescent="0.25">
      <c r="A803" s="45"/>
      <c r="B803" s="54"/>
      <c r="C803" s="47">
        <f t="shared" si="189"/>
        <v>3</v>
      </c>
      <c r="D803" s="73"/>
      <c r="E803" s="70"/>
      <c r="F803" s="70" t="s">
        <v>1689</v>
      </c>
      <c r="G803" s="73"/>
      <c r="H803" s="76" t="s">
        <v>1690</v>
      </c>
      <c r="I803" s="96" t="s">
        <v>573</v>
      </c>
      <c r="J803" s="96" t="s">
        <v>1229</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outlineLevel="2" x14ac:dyDescent="0.25">
      <c r="A804" s="45"/>
      <c r="B804" s="54"/>
      <c r="C804" s="47">
        <f t="shared" si="189"/>
        <v>3</v>
      </c>
      <c r="D804" s="73"/>
      <c r="E804" s="70"/>
      <c r="F804" s="70" t="s">
        <v>1691</v>
      </c>
      <c r="G804" s="73"/>
      <c r="H804" s="76" t="s">
        <v>1692</v>
      </c>
      <c r="I804" s="96" t="s">
        <v>768</v>
      </c>
      <c r="J804" s="96" t="s">
        <v>1229</v>
      </c>
      <c r="K804" s="76"/>
      <c r="L804" s="76"/>
      <c r="M804" s="76"/>
      <c r="N804" s="76"/>
      <c r="O804" s="76"/>
      <c r="P804" s="76"/>
      <c r="Q804" s="76"/>
      <c r="R804" s="76"/>
      <c r="S804" s="76"/>
      <c r="T804" s="76"/>
      <c r="U804" s="97">
        <v>0</v>
      </c>
      <c r="V804" s="263">
        <f t="shared" ref="V804:AB806" si="192">U804</f>
        <v>0</v>
      </c>
      <c r="W804" s="263">
        <f t="shared" si="192"/>
        <v>0</v>
      </c>
      <c r="X804" s="263">
        <f t="shared" si="192"/>
        <v>0</v>
      </c>
      <c r="Y804" s="97">
        <v>0</v>
      </c>
      <c r="Z804" s="263">
        <f t="shared" si="192"/>
        <v>0</v>
      </c>
      <c r="AA804" s="263">
        <f t="shared" si="192"/>
        <v>0</v>
      </c>
      <c r="AB804" s="263">
        <f t="shared" si="192"/>
        <v>0</v>
      </c>
      <c r="AC804" s="76"/>
      <c r="AD804" s="97" t="s">
        <v>2272</v>
      </c>
      <c r="AE804" s="76"/>
      <c r="AF804" s="97">
        <v>1</v>
      </c>
      <c r="AG804" s="97">
        <v>1</v>
      </c>
      <c r="AH804" s="73"/>
      <c r="AI804" s="57"/>
      <c r="AJ804" s="45"/>
      <c r="AK804" s="45"/>
      <c r="AL804" s="45"/>
    </row>
    <row r="805" spans="1:38" outlineLevel="2" x14ac:dyDescent="0.25">
      <c r="A805" s="45"/>
      <c r="B805" s="54"/>
      <c r="C805" s="47">
        <f t="shared" si="189"/>
        <v>3</v>
      </c>
      <c r="D805" s="73"/>
      <c r="E805" s="70"/>
      <c r="F805" s="70" t="s">
        <v>1693</v>
      </c>
      <c r="G805" s="73"/>
      <c r="H805" s="76" t="s">
        <v>1694</v>
      </c>
      <c r="I805" s="96" t="s">
        <v>768</v>
      </c>
      <c r="J805" s="96" t="s">
        <v>1229</v>
      </c>
      <c r="K805" s="76"/>
      <c r="L805" s="76"/>
      <c r="M805" s="76"/>
      <c r="N805" s="76"/>
      <c r="O805" s="76"/>
      <c r="P805" s="76"/>
      <c r="Q805" s="76"/>
      <c r="R805" s="76"/>
      <c r="S805" s="76"/>
      <c r="T805" s="76"/>
      <c r="U805" s="97">
        <v>-0.95650000000000002</v>
      </c>
      <c r="V805" s="263">
        <f t="shared" si="192"/>
        <v>-0.95650000000000002</v>
      </c>
      <c r="W805" s="263">
        <f t="shared" si="192"/>
        <v>-0.95650000000000002</v>
      </c>
      <c r="X805" s="263">
        <f t="shared" si="192"/>
        <v>-0.95650000000000002</v>
      </c>
      <c r="Y805" s="97">
        <v>-1.0820000000000001</v>
      </c>
      <c r="Z805" s="263">
        <f t="shared" si="192"/>
        <v>-1.0820000000000001</v>
      </c>
      <c r="AA805" s="263">
        <f t="shared" si="192"/>
        <v>-1.0820000000000001</v>
      </c>
      <c r="AB805" s="263">
        <f t="shared" si="192"/>
        <v>-1.0820000000000001</v>
      </c>
      <c r="AC805" s="76"/>
      <c r="AD805" s="97"/>
      <c r="AE805" s="76"/>
      <c r="AF805" s="97">
        <v>1</v>
      </c>
      <c r="AG805" s="97">
        <v>1</v>
      </c>
      <c r="AH805" s="73"/>
      <c r="AI805" s="57"/>
      <c r="AJ805" s="45"/>
      <c r="AK805" s="45"/>
      <c r="AL805" s="45"/>
    </row>
    <row r="806" spans="1:38" outlineLevel="2" x14ac:dyDescent="0.25">
      <c r="A806" s="45"/>
      <c r="B806" s="54"/>
      <c r="C806" s="47">
        <f t="shared" si="189"/>
        <v>3</v>
      </c>
      <c r="D806" s="73"/>
      <c r="E806" s="70"/>
      <c r="F806" s="70" t="s">
        <v>1695</v>
      </c>
      <c r="G806" s="73"/>
      <c r="H806" s="76" t="s">
        <v>1696</v>
      </c>
      <c r="I806" s="96" t="s">
        <v>768</v>
      </c>
      <c r="J806" s="96" t="s">
        <v>1229</v>
      </c>
      <c r="K806" s="76"/>
      <c r="L806" s="76"/>
      <c r="M806" s="76"/>
      <c r="N806" s="76"/>
      <c r="O806" s="76"/>
      <c r="P806" s="76"/>
      <c r="Q806" s="76"/>
      <c r="R806" s="76"/>
      <c r="S806" s="76"/>
      <c r="T806" s="76"/>
      <c r="U806" s="97">
        <v>-1.7614000000000001</v>
      </c>
      <c r="V806" s="263">
        <f t="shared" si="192"/>
        <v>-1.7614000000000001</v>
      </c>
      <c r="W806" s="263">
        <f t="shared" si="192"/>
        <v>-1.7614000000000001</v>
      </c>
      <c r="X806" s="263">
        <f t="shared" si="192"/>
        <v>-1.7614000000000001</v>
      </c>
      <c r="Y806" s="97">
        <v>-2.0059999999999998</v>
      </c>
      <c r="Z806" s="263">
        <f t="shared" si="192"/>
        <v>-2.0059999999999998</v>
      </c>
      <c r="AA806" s="263">
        <f t="shared" si="192"/>
        <v>-2.0059999999999998</v>
      </c>
      <c r="AB806" s="263">
        <f t="shared" si="192"/>
        <v>-2.0059999999999998</v>
      </c>
      <c r="AC806" s="76"/>
      <c r="AD806" s="97"/>
      <c r="AE806" s="76"/>
      <c r="AF806" s="97">
        <v>1</v>
      </c>
      <c r="AG806" s="97">
        <v>1</v>
      </c>
      <c r="AH806" s="73"/>
      <c r="AI806" s="57"/>
      <c r="AJ806" s="45"/>
      <c r="AK806" s="45"/>
      <c r="AL806" s="45"/>
    </row>
    <row r="807" spans="1:38" outlineLevel="3" x14ac:dyDescent="0.25">
      <c r="A807" s="45"/>
      <c r="B807" s="54"/>
      <c r="C807" s="47">
        <f t="shared" si="189"/>
        <v>3</v>
      </c>
      <c r="D807" s="73"/>
      <c r="E807" s="70"/>
      <c r="F807" s="70" t="s">
        <v>1697</v>
      </c>
      <c r="G807" s="73"/>
      <c r="H807" s="76" t="s">
        <v>2274</v>
      </c>
      <c r="I807" s="96" t="s">
        <v>573</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outlineLevel="3" x14ac:dyDescent="0.25">
      <c r="A808" s="45"/>
      <c r="B808" s="54"/>
      <c r="C808" s="47">
        <f t="shared" si="189"/>
        <v>3</v>
      </c>
      <c r="D808" s="73"/>
      <c r="E808" s="70"/>
      <c r="F808" s="70" t="s">
        <v>1699</v>
      </c>
      <c r="G808" s="73"/>
      <c r="H808" s="76" t="s">
        <v>1578</v>
      </c>
      <c r="I808" s="96" t="s">
        <v>573</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outlineLevel="3" x14ac:dyDescent="0.25">
      <c r="A809" s="45"/>
      <c r="B809" s="54"/>
      <c r="C809" s="47">
        <f t="shared" si="189"/>
        <v>3</v>
      </c>
      <c r="D809" s="73"/>
      <c r="E809" s="70"/>
      <c r="F809" s="70" t="s">
        <v>1700</v>
      </c>
      <c r="G809" s="73"/>
      <c r="H809" s="76" t="s">
        <v>1580</v>
      </c>
      <c r="I809" s="96" t="s">
        <v>573</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outlineLevel="3" x14ac:dyDescent="0.25">
      <c r="A810" s="45"/>
      <c r="B810" s="54"/>
      <c r="C810" s="47">
        <f t="shared" si="189"/>
        <v>3</v>
      </c>
      <c r="D810" s="73"/>
      <c r="E810" s="70"/>
      <c r="F810" s="70" t="s">
        <v>1701</v>
      </c>
      <c r="G810" s="73"/>
      <c r="H810" s="76" t="s">
        <v>1582</v>
      </c>
      <c r="I810" s="96" t="s">
        <v>573</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outlineLevel="3" x14ac:dyDescent="0.25">
      <c r="A811" s="45"/>
      <c r="B811" s="54"/>
      <c r="C811" s="47">
        <f t="shared" si="189"/>
        <v>3</v>
      </c>
      <c r="D811" s="73"/>
      <c r="E811" s="70"/>
      <c r="F811" s="70" t="s">
        <v>1702</v>
      </c>
      <c r="G811" s="73"/>
      <c r="H811" s="76" t="s">
        <v>1703</v>
      </c>
      <c r="I811" s="96" t="s">
        <v>573</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outlineLevel="3" x14ac:dyDescent="0.25">
      <c r="A812" s="45"/>
      <c r="B812" s="54"/>
      <c r="C812" s="47">
        <f t="shared" si="189"/>
        <v>3</v>
      </c>
      <c r="D812" s="73"/>
      <c r="E812" s="70"/>
      <c r="F812" s="70" t="s">
        <v>1704</v>
      </c>
      <c r="G812" s="73"/>
      <c r="H812" s="76" t="s">
        <v>1705</v>
      </c>
      <c r="I812" s="96" t="s">
        <v>573</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outlineLevel="3" x14ac:dyDescent="0.25">
      <c r="A813" s="45"/>
      <c r="B813" s="54"/>
      <c r="C813" s="47">
        <f t="shared" si="189"/>
        <v>3</v>
      </c>
      <c r="D813" s="73"/>
      <c r="E813" s="70"/>
      <c r="F813" s="70" t="s">
        <v>1706</v>
      </c>
      <c r="G813" s="73"/>
      <c r="H813" s="76" t="s">
        <v>1707</v>
      </c>
      <c r="I813" s="96" t="s">
        <v>573</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outlineLevel="3" x14ac:dyDescent="0.25">
      <c r="A814" s="45"/>
      <c r="B814" s="54"/>
      <c r="C814" s="47">
        <f t="shared" si="189"/>
        <v>3</v>
      </c>
      <c r="D814" s="73"/>
      <c r="E814" s="70"/>
      <c r="F814" s="70" t="s">
        <v>1708</v>
      </c>
      <c r="G814" s="73"/>
      <c r="H814" s="76" t="s">
        <v>1709</v>
      </c>
      <c r="I814" s="96" t="s">
        <v>573</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outlineLevel="3" x14ac:dyDescent="0.25">
      <c r="A815" s="45"/>
      <c r="B815" s="54"/>
      <c r="C815" s="47">
        <f t="shared" si="189"/>
        <v>3</v>
      </c>
      <c r="D815" s="73"/>
      <c r="E815" s="70"/>
      <c r="F815" s="70" t="s">
        <v>1710</v>
      </c>
      <c r="G815" s="73"/>
      <c r="H815" s="76" t="s">
        <v>1576</v>
      </c>
      <c r="I815" s="96" t="s">
        <v>573</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25">
      <c r="A816" s="45"/>
      <c r="B816" s="54"/>
      <c r="C816" s="47">
        <f t="shared" si="189"/>
        <v>3</v>
      </c>
      <c r="D816" s="73"/>
      <c r="E816" s="70"/>
      <c r="F816" s="70" t="s">
        <v>1711</v>
      </c>
      <c r="G816" s="73"/>
      <c r="H816" s="76" t="s">
        <v>1578</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189"/>
        <v>3</v>
      </c>
      <c r="D817" s="73"/>
      <c r="E817" s="70"/>
      <c r="F817" s="70" t="s">
        <v>1712</v>
      </c>
      <c r="G817" s="73"/>
      <c r="H817" s="76" t="s">
        <v>1580</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189"/>
        <v>3</v>
      </c>
      <c r="D818" s="73"/>
      <c r="E818" s="70"/>
      <c r="F818" s="70" t="s">
        <v>1713</v>
      </c>
      <c r="G818" s="73"/>
      <c r="H818" s="76" t="s">
        <v>1582</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189"/>
        <v>3</v>
      </c>
      <c r="D819" s="73"/>
      <c r="E819" s="70"/>
      <c r="F819" s="70" t="s">
        <v>2616</v>
      </c>
      <c r="G819" s="73"/>
      <c r="H819" s="76" t="s">
        <v>1576</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189"/>
        <v>3</v>
      </c>
      <c r="D820" s="73"/>
      <c r="E820" s="70"/>
      <c r="F820" s="70" t="s">
        <v>2617</v>
      </c>
      <c r="G820" s="73"/>
      <c r="H820" s="76" t="s">
        <v>1578</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189"/>
        <v>3</v>
      </c>
      <c r="D821" s="73"/>
      <c r="E821" s="70"/>
      <c r="F821" s="70" t="s">
        <v>2618</v>
      </c>
      <c r="G821" s="73"/>
      <c r="H821" s="76" t="s">
        <v>1580</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189"/>
        <v>3</v>
      </c>
      <c r="D822" s="73"/>
      <c r="E822" s="70"/>
      <c r="F822" s="70" t="s">
        <v>2619</v>
      </c>
      <c r="G822" s="73"/>
      <c r="H822" s="76" t="s">
        <v>1582</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189"/>
        <v>3</v>
      </c>
      <c r="D823" s="73"/>
      <c r="E823" s="70"/>
      <c r="F823" s="70" t="s">
        <v>2620</v>
      </c>
      <c r="G823" s="73"/>
      <c r="H823" s="76" t="s">
        <v>1576</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189"/>
        <v>3</v>
      </c>
      <c r="D824" s="73"/>
      <c r="E824" s="70"/>
      <c r="F824" s="70" t="s">
        <v>2621</v>
      </c>
      <c r="G824" s="73"/>
      <c r="H824" s="76" t="s">
        <v>1578</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189"/>
        <v>3</v>
      </c>
      <c r="D825" s="73"/>
      <c r="E825" s="70"/>
      <c r="F825" s="70" t="s">
        <v>2622</v>
      </c>
      <c r="G825" s="73"/>
      <c r="H825" s="76" t="s">
        <v>1580</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189"/>
        <v>3</v>
      </c>
      <c r="D826" s="73"/>
      <c r="E826" s="70"/>
      <c r="F826" s="70" t="s">
        <v>2623</v>
      </c>
      <c r="G826" s="73"/>
      <c r="H826" s="76" t="s">
        <v>1582</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2" x14ac:dyDescent="0.25">
      <c r="A827" s="45"/>
      <c r="B827" s="54"/>
      <c r="C827" s="47">
        <f t="shared" si="189"/>
        <v>3</v>
      </c>
      <c r="D827" s="73"/>
      <c r="E827" s="70"/>
      <c r="F827" s="70" t="s">
        <v>2624</v>
      </c>
      <c r="G827" s="73"/>
      <c r="H827" s="76" t="s">
        <v>2838</v>
      </c>
      <c r="I827" s="96" t="s">
        <v>573</v>
      </c>
      <c r="J827" s="96"/>
      <c r="K827" s="76"/>
      <c r="L827" s="76"/>
      <c r="M827" s="76"/>
      <c r="N827" s="76"/>
      <c r="O827" s="76"/>
      <c r="P827" s="76"/>
      <c r="Q827" s="76"/>
      <c r="R827" s="76"/>
      <c r="S827" s="76"/>
      <c r="T827" s="76"/>
      <c r="U827" s="76">
        <v>0</v>
      </c>
      <c r="V827" s="76">
        <v>0</v>
      </c>
      <c r="W827" s="76">
        <v>0</v>
      </c>
      <c r="X827" s="76">
        <v>0</v>
      </c>
      <c r="Y827" s="76">
        <v>0</v>
      </c>
      <c r="Z827" s="76">
        <v>0</v>
      </c>
      <c r="AA827" s="76">
        <v>0</v>
      </c>
      <c r="AB827" s="76">
        <v>0</v>
      </c>
      <c r="AC827" s="76"/>
      <c r="AD827" s="76"/>
      <c r="AE827" s="76"/>
      <c r="AF827" s="76">
        <v>1</v>
      </c>
      <c r="AG827" s="76">
        <v>1</v>
      </c>
      <c r="AH827" s="73"/>
      <c r="AI827" s="57"/>
      <c r="AJ827" s="45"/>
      <c r="AK827" s="45"/>
      <c r="AL827" s="45"/>
    </row>
    <row r="828" spans="1:38" outlineLevel="2" x14ac:dyDescent="0.25">
      <c r="A828" s="45"/>
      <c r="B828" s="54"/>
      <c r="C828" s="47">
        <f t="shared" si="189"/>
        <v>3</v>
      </c>
      <c r="D828" s="73"/>
      <c r="E828" s="70"/>
      <c r="F828" s="70" t="s">
        <v>2625</v>
      </c>
      <c r="G828" s="73"/>
      <c r="H828" s="76" t="s">
        <v>2840</v>
      </c>
      <c r="I828" s="96" t="s">
        <v>573</v>
      </c>
      <c r="J828" s="96"/>
      <c r="K828" s="76"/>
      <c r="L828" s="76"/>
      <c r="M828" s="76"/>
      <c r="N828" s="76"/>
      <c r="O828" s="76"/>
      <c r="P828" s="76"/>
      <c r="Q828" s="76"/>
      <c r="R828" s="76"/>
      <c r="S828" s="76"/>
      <c r="T828" s="76"/>
      <c r="U828" s="97">
        <v>0</v>
      </c>
      <c r="V828" s="97">
        <v>0</v>
      </c>
      <c r="W828" s="97">
        <v>0</v>
      </c>
      <c r="X828" s="263">
        <f t="shared" ref="X828:X830" si="193">W828</f>
        <v>0</v>
      </c>
      <c r="Y828" s="263">
        <f t="shared" ref="Y828:Y830" si="194">X828</f>
        <v>0</v>
      </c>
      <c r="Z828" s="263">
        <f t="shared" ref="Z828:Z830" si="195">Y828</f>
        <v>0</v>
      </c>
      <c r="AA828" s="263">
        <f t="shared" ref="AA828:AA830" si="196">Z828</f>
        <v>0</v>
      </c>
      <c r="AB828" s="263">
        <f t="shared" ref="AB828:AB830" si="197">AA828</f>
        <v>0</v>
      </c>
      <c r="AC828" s="76"/>
      <c r="AD828" s="76"/>
      <c r="AE828" s="76"/>
      <c r="AF828" s="76">
        <v>1</v>
      </c>
      <c r="AG828" s="76">
        <v>1</v>
      </c>
      <c r="AH828" s="73"/>
      <c r="AI828" s="57"/>
      <c r="AJ828" s="45"/>
      <c r="AK828" s="45"/>
      <c r="AL828" s="45"/>
    </row>
    <row r="829" spans="1:38" outlineLevel="2" x14ac:dyDescent="0.25">
      <c r="A829" s="45"/>
      <c r="B829" s="54"/>
      <c r="C829" s="47">
        <f t="shared" si="189"/>
        <v>3</v>
      </c>
      <c r="D829" s="73"/>
      <c r="E829" s="70"/>
      <c r="F829" s="70" t="s">
        <v>2626</v>
      </c>
      <c r="G829" s="73"/>
      <c r="H829" s="76" t="s">
        <v>2839</v>
      </c>
      <c r="I829" s="96" t="s">
        <v>573</v>
      </c>
      <c r="J829" s="96"/>
      <c r="K829" s="76"/>
      <c r="L829" s="76"/>
      <c r="M829" s="76"/>
      <c r="N829" s="76"/>
      <c r="O829" s="76"/>
      <c r="P829" s="76"/>
      <c r="Q829" s="76"/>
      <c r="R829" s="76"/>
      <c r="S829" s="76"/>
      <c r="T829" s="76"/>
      <c r="U829" s="97">
        <v>0</v>
      </c>
      <c r="V829" s="97">
        <v>0</v>
      </c>
      <c r="W829" s="97">
        <v>0</v>
      </c>
      <c r="X829" s="263">
        <f t="shared" si="193"/>
        <v>0</v>
      </c>
      <c r="Y829" s="263">
        <f t="shared" si="194"/>
        <v>0</v>
      </c>
      <c r="Z829" s="263">
        <f t="shared" si="195"/>
        <v>0</v>
      </c>
      <c r="AA829" s="263">
        <f t="shared" si="196"/>
        <v>0</v>
      </c>
      <c r="AB829" s="263">
        <f t="shared" si="197"/>
        <v>0</v>
      </c>
      <c r="AC829" s="76"/>
      <c r="AD829" s="76"/>
      <c r="AE829" s="76"/>
      <c r="AF829" s="76">
        <v>1</v>
      </c>
      <c r="AG829" s="76">
        <v>1</v>
      </c>
      <c r="AH829" s="73"/>
      <c r="AI829" s="57"/>
      <c r="AJ829" s="45"/>
      <c r="AK829" s="45"/>
      <c r="AL829" s="45"/>
    </row>
    <row r="830" spans="1:38" outlineLevel="2" x14ac:dyDescent="0.25">
      <c r="A830" s="45"/>
      <c r="B830" s="54"/>
      <c r="C830" s="47">
        <f t="shared" si="189"/>
        <v>3</v>
      </c>
      <c r="D830" s="73"/>
      <c r="E830" s="70"/>
      <c r="F830" s="70" t="s">
        <v>2627</v>
      </c>
      <c r="G830" s="73"/>
      <c r="H830" s="76" t="s">
        <v>2841</v>
      </c>
      <c r="I830" s="96" t="s">
        <v>573</v>
      </c>
      <c r="J830" s="96"/>
      <c r="K830" s="76"/>
      <c r="L830" s="76"/>
      <c r="M830" s="76"/>
      <c r="N830" s="76"/>
      <c r="O830" s="76"/>
      <c r="P830" s="76"/>
      <c r="Q830" s="76"/>
      <c r="R830" s="76"/>
      <c r="S830" s="76"/>
      <c r="T830" s="76"/>
      <c r="U830" s="97">
        <v>0</v>
      </c>
      <c r="V830" s="97">
        <v>0</v>
      </c>
      <c r="W830" s="97">
        <v>0</v>
      </c>
      <c r="X830" s="263">
        <f t="shared" si="193"/>
        <v>0</v>
      </c>
      <c r="Y830" s="263">
        <f t="shared" si="194"/>
        <v>0</v>
      </c>
      <c r="Z830" s="263">
        <f t="shared" si="195"/>
        <v>0</v>
      </c>
      <c r="AA830" s="263">
        <f t="shared" si="196"/>
        <v>0</v>
      </c>
      <c r="AB830" s="263">
        <f t="shared" si="197"/>
        <v>0</v>
      </c>
      <c r="AC830" s="76"/>
      <c r="AD830" s="76"/>
      <c r="AE830" s="76"/>
      <c r="AF830" s="76">
        <v>1</v>
      </c>
      <c r="AG830" s="76">
        <v>1</v>
      </c>
      <c r="AH830" s="73"/>
      <c r="AI830" s="57"/>
      <c r="AJ830" s="45"/>
      <c r="AK830" s="45"/>
      <c r="AL830" s="45"/>
    </row>
    <row r="831" spans="1:38" outlineLevel="3" x14ac:dyDescent="0.25">
      <c r="A831" s="45"/>
      <c r="B831" s="54"/>
      <c r="C831" s="47">
        <f t="shared" si="189"/>
        <v>3</v>
      </c>
      <c r="D831" s="73"/>
      <c r="E831" s="70"/>
      <c r="F831" s="70" t="s">
        <v>2628</v>
      </c>
      <c r="G831" s="73"/>
      <c r="H831" s="76" t="s">
        <v>1576</v>
      </c>
      <c r="I831" s="96" t="s">
        <v>573</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outlineLevel="3" x14ac:dyDescent="0.25">
      <c r="A832" s="45"/>
      <c r="B832" s="54"/>
      <c r="C832" s="47">
        <f t="shared" si="189"/>
        <v>3</v>
      </c>
      <c r="D832" s="73"/>
      <c r="E832" s="70"/>
      <c r="F832" s="70" t="s">
        <v>2629</v>
      </c>
      <c r="G832" s="73"/>
      <c r="H832" s="76" t="s">
        <v>1578</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189"/>
        <v>3</v>
      </c>
      <c r="D833" s="73"/>
      <c r="E833" s="70"/>
      <c r="F833" s="70" t="s">
        <v>2630</v>
      </c>
      <c r="G833" s="73"/>
      <c r="H833" s="76" t="s">
        <v>1580</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189"/>
        <v>3</v>
      </c>
      <c r="D834" s="73"/>
      <c r="E834" s="70"/>
      <c r="F834" s="70" t="s">
        <v>2631</v>
      </c>
      <c r="G834" s="73"/>
      <c r="H834" s="76" t="s">
        <v>1582</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2" x14ac:dyDescent="0.25">
      <c r="A835" s="45"/>
      <c r="B835" s="54"/>
      <c r="C835" s="47">
        <f t="shared" si="189"/>
        <v>3</v>
      </c>
      <c r="D835" s="73"/>
      <c r="E835" s="70"/>
      <c r="F835" s="70" t="s">
        <v>2632</v>
      </c>
      <c r="G835" s="73"/>
      <c r="H835" s="76" t="s">
        <v>2640</v>
      </c>
      <c r="I835" s="96" t="s">
        <v>573</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2649</v>
      </c>
      <c r="AE835" s="76"/>
      <c r="AF835" s="76">
        <v>1</v>
      </c>
      <c r="AG835" s="76">
        <v>1</v>
      </c>
      <c r="AH835" s="73"/>
      <c r="AI835" s="57"/>
      <c r="AJ835" s="45"/>
      <c r="AK835" s="45"/>
      <c r="AL835" s="45"/>
    </row>
    <row r="836" spans="1:38" outlineLevel="2" x14ac:dyDescent="0.25">
      <c r="A836" s="45"/>
      <c r="B836" s="54"/>
      <c r="C836" s="47">
        <f t="shared" si="189"/>
        <v>3</v>
      </c>
      <c r="D836" s="73"/>
      <c r="E836" s="70"/>
      <c r="F836" s="70" t="s">
        <v>2633</v>
      </c>
      <c r="G836" s="73"/>
      <c r="H836" s="76" t="s">
        <v>1587</v>
      </c>
      <c r="I836" s="96" t="s">
        <v>573</v>
      </c>
      <c r="J836" s="96"/>
      <c r="K836" s="76"/>
      <c r="L836" s="76"/>
      <c r="M836" s="76"/>
      <c r="N836" s="76"/>
      <c r="O836" s="76"/>
      <c r="P836" s="76"/>
      <c r="Q836" s="76"/>
      <c r="R836" s="76"/>
      <c r="S836" s="76"/>
      <c r="T836" s="76"/>
      <c r="U836" s="97">
        <v>2.2589999999999999</v>
      </c>
      <c r="V836" s="263">
        <f t="shared" ref="V836:V838" si="198">U836</f>
        <v>2.2589999999999999</v>
      </c>
      <c r="W836" s="263">
        <f t="shared" ref="W836:W838" si="199">V836</f>
        <v>2.2589999999999999</v>
      </c>
      <c r="X836" s="263">
        <f>Y836</f>
        <v>1.962</v>
      </c>
      <c r="Y836" s="97">
        <v>1.962</v>
      </c>
      <c r="Z836" s="263">
        <f t="shared" ref="Z836:Z838" si="200">Y836</f>
        <v>1.962</v>
      </c>
      <c r="AA836" s="263">
        <f t="shared" ref="AA836:AA838" si="201">Z836</f>
        <v>1.962</v>
      </c>
      <c r="AB836" s="263">
        <f t="shared" ref="AB836:AB838" si="202">AA836</f>
        <v>1.962</v>
      </c>
      <c r="AC836" s="76"/>
      <c r="AD836" s="97" t="s">
        <v>2644</v>
      </c>
      <c r="AE836" s="76"/>
      <c r="AF836" s="97">
        <v>1</v>
      </c>
      <c r="AG836" s="97">
        <v>1</v>
      </c>
      <c r="AH836" s="73"/>
      <c r="AI836" s="57"/>
      <c r="AJ836" s="45"/>
      <c r="AK836" s="45"/>
      <c r="AL836" s="45"/>
    </row>
    <row r="837" spans="1:38" outlineLevel="2" x14ac:dyDescent="0.25">
      <c r="A837" s="45"/>
      <c r="B837" s="54"/>
      <c r="C837" s="47">
        <f t="shared" si="189"/>
        <v>3</v>
      </c>
      <c r="D837" s="73"/>
      <c r="E837" s="70"/>
      <c r="F837" s="70" t="s">
        <v>2634</v>
      </c>
      <c r="G837" s="73"/>
      <c r="H837" s="76" t="s">
        <v>1591</v>
      </c>
      <c r="I837" s="96" t="s">
        <v>573</v>
      </c>
      <c r="J837" s="96"/>
      <c r="K837" s="76"/>
      <c r="L837" s="76"/>
      <c r="M837" s="76"/>
      <c r="N837" s="76"/>
      <c r="O837" s="76"/>
      <c r="P837" s="76"/>
      <c r="Q837" s="76"/>
      <c r="R837" s="76"/>
      <c r="S837" s="76"/>
      <c r="T837" s="76"/>
      <c r="U837" s="97">
        <v>100</v>
      </c>
      <c r="V837" s="263">
        <f t="shared" si="198"/>
        <v>100</v>
      </c>
      <c r="W837" s="263">
        <f t="shared" si="199"/>
        <v>100</v>
      </c>
      <c r="X837" s="263">
        <f t="shared" ref="X837:X838" si="203">Y837</f>
        <v>5.6980000000000004</v>
      </c>
      <c r="Y837" s="97">
        <v>5.6980000000000004</v>
      </c>
      <c r="Z837" s="263">
        <f t="shared" si="200"/>
        <v>5.6980000000000004</v>
      </c>
      <c r="AA837" s="263">
        <f t="shared" si="201"/>
        <v>5.6980000000000004</v>
      </c>
      <c r="AB837" s="263">
        <f t="shared" si="202"/>
        <v>5.6980000000000004</v>
      </c>
      <c r="AC837" s="76"/>
      <c r="AD837" s="76"/>
      <c r="AE837" s="76"/>
      <c r="AF837" s="97">
        <v>1</v>
      </c>
      <c r="AG837" s="97">
        <v>1</v>
      </c>
      <c r="AH837" s="73"/>
      <c r="AI837" s="57"/>
      <c r="AJ837" s="45"/>
      <c r="AK837" s="45"/>
      <c r="AL837" s="45"/>
    </row>
    <row r="838" spans="1:38" outlineLevel="2" x14ac:dyDescent="0.25">
      <c r="A838" s="45"/>
      <c r="B838" s="54"/>
      <c r="C838" s="47">
        <f t="shared" si="189"/>
        <v>3</v>
      </c>
      <c r="D838" s="73"/>
      <c r="E838" s="70"/>
      <c r="F838" s="70" t="s">
        <v>2635</v>
      </c>
      <c r="G838" s="73"/>
      <c r="H838" s="76" t="s">
        <v>1593</v>
      </c>
      <c r="I838" s="96" t="s">
        <v>573</v>
      </c>
      <c r="J838" s="96"/>
      <c r="K838" s="76"/>
      <c r="L838" s="76"/>
      <c r="M838" s="76"/>
      <c r="N838" s="76"/>
      <c r="O838" s="76"/>
      <c r="P838" s="76"/>
      <c r="Q838" s="76"/>
      <c r="R838" s="76"/>
      <c r="S838" s="76"/>
      <c r="T838" s="76"/>
      <c r="U838" s="76">
        <v>100</v>
      </c>
      <c r="V838" s="76">
        <f t="shared" si="198"/>
        <v>100</v>
      </c>
      <c r="W838" s="76">
        <f t="shared" si="199"/>
        <v>100</v>
      </c>
      <c r="X838" s="76">
        <f t="shared" si="203"/>
        <v>100</v>
      </c>
      <c r="Y838" s="76">
        <v>100</v>
      </c>
      <c r="Z838" s="76">
        <f t="shared" si="200"/>
        <v>100</v>
      </c>
      <c r="AA838" s="76">
        <f t="shared" si="201"/>
        <v>100</v>
      </c>
      <c r="AB838" s="76">
        <f t="shared" si="202"/>
        <v>100</v>
      </c>
      <c r="AC838" s="76"/>
      <c r="AD838" s="274" t="s">
        <v>2648</v>
      </c>
      <c r="AE838" s="76"/>
      <c r="AF838" s="76">
        <v>1</v>
      </c>
      <c r="AG838" s="76">
        <v>1</v>
      </c>
      <c r="AH838" s="73"/>
      <c r="AI838" s="57"/>
      <c r="AJ838" s="45"/>
      <c r="AK838" s="45"/>
      <c r="AL838" s="45"/>
    </row>
    <row r="839" spans="1:38" outlineLevel="2" x14ac:dyDescent="0.25">
      <c r="A839" s="45"/>
      <c r="B839" s="54"/>
      <c r="C839" s="47">
        <f t="shared" si="189"/>
        <v>3</v>
      </c>
      <c r="D839" s="73"/>
      <c r="E839" s="70"/>
      <c r="F839" s="70" t="s">
        <v>2636</v>
      </c>
      <c r="G839" s="73"/>
      <c r="H839" s="76" t="s">
        <v>2707</v>
      </c>
      <c r="I839" s="96" t="s">
        <v>573</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2649</v>
      </c>
      <c r="AE839" s="76"/>
      <c r="AF839" s="76">
        <v>1</v>
      </c>
      <c r="AG839" s="76">
        <v>1</v>
      </c>
      <c r="AH839" s="73"/>
      <c r="AI839" s="57"/>
      <c r="AJ839" s="45"/>
      <c r="AK839" s="45"/>
      <c r="AL839" s="45"/>
    </row>
    <row r="840" spans="1:38" outlineLevel="2" x14ac:dyDescent="0.25">
      <c r="A840" s="45"/>
      <c r="B840" s="54"/>
      <c r="C840" s="47">
        <f t="shared" si="189"/>
        <v>3</v>
      </c>
      <c r="D840" s="73"/>
      <c r="E840" s="70"/>
      <c r="F840" s="70" t="s">
        <v>2637</v>
      </c>
      <c r="G840" s="73"/>
      <c r="H840" s="76" t="s">
        <v>2641</v>
      </c>
      <c r="I840" s="96" t="s">
        <v>573</v>
      </c>
      <c r="J840" s="96"/>
      <c r="K840" s="76"/>
      <c r="L840" s="76"/>
      <c r="M840" s="76"/>
      <c r="N840" s="76"/>
      <c r="O840" s="76"/>
      <c r="P840" s="76"/>
      <c r="Q840" s="76"/>
      <c r="R840" s="76"/>
      <c r="S840" s="76"/>
      <c r="T840" s="76"/>
      <c r="U840" s="97">
        <v>3.6</v>
      </c>
      <c r="V840" s="97">
        <v>5.05</v>
      </c>
      <c r="W840" s="263">
        <f t="shared" ref="W840" si="204">V840</f>
        <v>5.05</v>
      </c>
      <c r="X840" s="263">
        <f t="shared" ref="X840:X842" si="205">Y840</f>
        <v>4.3520000000000003</v>
      </c>
      <c r="Y840" s="97">
        <v>4.3520000000000003</v>
      </c>
      <c r="Z840" s="263">
        <f t="shared" ref="Z840:AA840" si="206">Y840</f>
        <v>4.3520000000000003</v>
      </c>
      <c r="AA840" s="263">
        <f t="shared" si="206"/>
        <v>4.3520000000000003</v>
      </c>
      <c r="AB840" s="263">
        <f t="shared" ref="AB840" si="207">AA840</f>
        <v>4.3520000000000003</v>
      </c>
      <c r="AC840" s="76"/>
      <c r="AD840" s="97" t="s">
        <v>2645</v>
      </c>
      <c r="AE840" s="76"/>
      <c r="AF840" s="97">
        <v>1</v>
      </c>
      <c r="AG840" s="97">
        <v>1</v>
      </c>
      <c r="AH840" s="73"/>
      <c r="AI840" s="57"/>
      <c r="AJ840" s="45"/>
      <c r="AK840" s="45"/>
      <c r="AL840" s="45"/>
    </row>
    <row r="841" spans="1:38" outlineLevel="2" x14ac:dyDescent="0.25">
      <c r="A841" s="45"/>
      <c r="B841" s="54"/>
      <c r="C841" s="47">
        <f t="shared" si="189"/>
        <v>3</v>
      </c>
      <c r="D841" s="73"/>
      <c r="E841" s="70"/>
      <c r="F841" s="70" t="s">
        <v>2638</v>
      </c>
      <c r="G841" s="73"/>
      <c r="H841" s="76" t="s">
        <v>2642</v>
      </c>
      <c r="I841" s="96" t="s">
        <v>573</v>
      </c>
      <c r="J841" s="96"/>
      <c r="K841" s="76"/>
      <c r="L841" s="76"/>
      <c r="M841" s="76"/>
      <c r="N841" s="76"/>
      <c r="O841" s="76"/>
      <c r="P841" s="76"/>
      <c r="Q841" s="76"/>
      <c r="R841" s="76"/>
      <c r="S841" s="76"/>
      <c r="T841" s="76"/>
      <c r="U841" s="97">
        <v>8</v>
      </c>
      <c r="V841" s="97">
        <v>9</v>
      </c>
      <c r="W841" s="263">
        <f t="shared" ref="W841" si="208">V841</f>
        <v>9</v>
      </c>
      <c r="X841" s="263">
        <f t="shared" si="205"/>
        <v>8.5020000000000007</v>
      </c>
      <c r="Y841" s="97">
        <v>8.5020000000000007</v>
      </c>
      <c r="Z841" s="263">
        <f t="shared" ref="Z841:AB841" si="209">Y841</f>
        <v>8.5020000000000007</v>
      </c>
      <c r="AA841" s="263">
        <f t="shared" si="209"/>
        <v>8.5020000000000007</v>
      </c>
      <c r="AB841" s="263">
        <f t="shared" si="209"/>
        <v>8.5020000000000007</v>
      </c>
      <c r="AC841" s="76"/>
      <c r="AD841" s="76"/>
      <c r="AE841" s="76"/>
      <c r="AF841" s="97">
        <v>1</v>
      </c>
      <c r="AG841" s="97">
        <v>1</v>
      </c>
      <c r="AH841" s="73"/>
      <c r="AI841" s="57"/>
      <c r="AJ841" s="45"/>
      <c r="AK841" s="45"/>
      <c r="AL841" s="45"/>
    </row>
    <row r="842" spans="1:38" outlineLevel="2" x14ac:dyDescent="0.25">
      <c r="A842" s="45"/>
      <c r="B842" s="54"/>
      <c r="C842" s="47">
        <f t="shared" si="189"/>
        <v>3</v>
      </c>
      <c r="D842" s="73"/>
      <c r="E842" s="70"/>
      <c r="F842" s="70" t="s">
        <v>2639</v>
      </c>
      <c r="G842" s="73"/>
      <c r="H842" s="76" t="s">
        <v>2643</v>
      </c>
      <c r="I842" s="96" t="s">
        <v>573</v>
      </c>
      <c r="J842" s="96"/>
      <c r="K842" s="76"/>
      <c r="L842" s="76"/>
      <c r="M842" s="76"/>
      <c r="N842" s="76"/>
      <c r="O842" s="76"/>
      <c r="P842" s="76"/>
      <c r="Q842" s="76"/>
      <c r="R842" s="76"/>
      <c r="S842" s="76"/>
      <c r="T842" s="76"/>
      <c r="U842" s="76">
        <v>100</v>
      </c>
      <c r="V842" s="76">
        <f t="shared" ref="V842:W842" si="210">U842</f>
        <v>100</v>
      </c>
      <c r="W842" s="76">
        <f t="shared" si="210"/>
        <v>100</v>
      </c>
      <c r="X842" s="76">
        <f t="shared" si="205"/>
        <v>100</v>
      </c>
      <c r="Y842" s="76">
        <v>100</v>
      </c>
      <c r="Z842" s="76">
        <f t="shared" ref="Z842:AB842" si="211">Y842</f>
        <v>100</v>
      </c>
      <c r="AA842" s="76">
        <f t="shared" si="211"/>
        <v>100</v>
      </c>
      <c r="AB842" s="76">
        <f t="shared" si="211"/>
        <v>100</v>
      </c>
      <c r="AC842" s="76"/>
      <c r="AD842" s="274" t="s">
        <v>2648</v>
      </c>
      <c r="AE842" s="76"/>
      <c r="AF842" s="76">
        <v>1</v>
      </c>
      <c r="AG842" s="76">
        <v>1</v>
      </c>
      <c r="AH842" s="73"/>
      <c r="AI842" s="57"/>
      <c r="AJ842" s="45"/>
      <c r="AK842" s="45"/>
      <c r="AL842" s="45"/>
    </row>
    <row r="843" spans="1:38" outlineLevel="1" x14ac:dyDescent="0.25">
      <c r="A843" s="45"/>
      <c r="B843" s="54"/>
      <c r="C843" s="47">
        <f>INT($C$29)+1</f>
        <v>2</v>
      </c>
      <c r="D843" s="73"/>
      <c r="E843" s="70"/>
      <c r="F843" s="275" t="s">
        <v>1714</v>
      </c>
      <c r="G843" s="73"/>
      <c r="H843" s="254" t="s">
        <v>1715</v>
      </c>
      <c r="I843" s="136"/>
      <c r="J843" s="136" t="s">
        <v>1129</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outlineLevel="2" x14ac:dyDescent="0.25">
      <c r="A844" s="45"/>
      <c r="B844" s="54"/>
      <c r="C844" s="47">
        <f>INT($C$29)+2</f>
        <v>3</v>
      </c>
      <c r="D844" s="73"/>
      <c r="E844" s="70" t="s">
        <v>867</v>
      </c>
      <c r="F844" s="70" t="s">
        <v>1716</v>
      </c>
      <c r="G844" s="73"/>
      <c r="H844" s="76" t="s">
        <v>1717</v>
      </c>
      <c r="I844" s="96" t="s">
        <v>741</v>
      </c>
      <c r="J844" s="96"/>
      <c r="K844" s="76"/>
      <c r="L844" s="76"/>
      <c r="M844" s="76"/>
      <c r="N844" s="76"/>
      <c r="O844" s="76"/>
      <c r="P844" s="76"/>
      <c r="Q844" s="76"/>
      <c r="R844" s="76" t="s">
        <v>748</v>
      </c>
      <c r="S844" s="76" t="s">
        <v>871</v>
      </c>
      <c r="T844" s="76"/>
      <c r="U844" s="76">
        <v>0</v>
      </c>
      <c r="V844" s="76">
        <v>0</v>
      </c>
      <c r="W844" s="76">
        <v>0</v>
      </c>
      <c r="X844" s="76">
        <v>0</v>
      </c>
      <c r="Y844" s="76">
        <v>0</v>
      </c>
      <c r="Z844" s="76">
        <v>0</v>
      </c>
      <c r="AA844" s="76">
        <v>0</v>
      </c>
      <c r="AB844" s="76">
        <v>0</v>
      </c>
      <c r="AC844" s="76"/>
      <c r="AD844" s="274" t="s">
        <v>1718</v>
      </c>
      <c r="AE844" s="76"/>
      <c r="AF844" s="76">
        <v>1</v>
      </c>
      <c r="AG844" s="76">
        <v>1</v>
      </c>
      <c r="AH844" s="73"/>
      <c r="AI844" s="57"/>
      <c r="AJ844" s="45"/>
      <c r="AK844" s="45"/>
      <c r="AL844" s="45"/>
    </row>
    <row r="845" spans="1:38" outlineLevel="2" x14ac:dyDescent="0.25">
      <c r="A845" s="45"/>
      <c r="B845" s="54"/>
      <c r="C845" s="47">
        <f>INT($C$29)+2</f>
        <v>3</v>
      </c>
      <c r="D845" s="73"/>
      <c r="E845" s="70"/>
      <c r="F845" s="70" t="s">
        <v>1719</v>
      </c>
      <c r="G845" s="73"/>
      <c r="H845" s="76" t="s">
        <v>1720</v>
      </c>
      <c r="I845" s="96" t="s">
        <v>741</v>
      </c>
      <c r="J845" s="96"/>
      <c r="K845" s="97">
        <v>0.38900000000000001</v>
      </c>
      <c r="L845" s="97">
        <v>0.48599999999999999</v>
      </c>
      <c r="M845" s="97">
        <v>0.375</v>
      </c>
      <c r="N845" s="97">
        <v>0.375</v>
      </c>
      <c r="O845" s="97">
        <v>0.375</v>
      </c>
      <c r="P845" s="97">
        <v>0.5</v>
      </c>
      <c r="Q845" s="76"/>
      <c r="R845" s="76" t="s">
        <v>748</v>
      </c>
      <c r="S845" s="76" t="s">
        <v>871</v>
      </c>
      <c r="T845" s="76"/>
      <c r="U845" s="261">
        <f t="shared" ref="U845:AB847" si="212">INDEX($K845:$Q845,1,U$43)</f>
        <v>0.38900000000000001</v>
      </c>
      <c r="V845" s="261">
        <f t="shared" si="212"/>
        <v>0.38900000000000001</v>
      </c>
      <c r="W845" s="261">
        <f t="shared" si="212"/>
        <v>0.38900000000000001</v>
      </c>
      <c r="X845" s="261">
        <f t="shared" si="212"/>
        <v>0.48599999999999999</v>
      </c>
      <c r="Y845" s="261">
        <f t="shared" si="212"/>
        <v>0.48599999999999999</v>
      </c>
      <c r="Z845" s="261">
        <f t="shared" si="212"/>
        <v>0.48599999999999999</v>
      </c>
      <c r="AA845" s="261">
        <f t="shared" si="212"/>
        <v>0.48599999999999999</v>
      </c>
      <c r="AB845" s="261">
        <f t="shared" si="212"/>
        <v>0.48599999999999999</v>
      </c>
      <c r="AC845" s="76"/>
      <c r="AD845" s="76"/>
      <c r="AE845" s="76"/>
      <c r="AF845" s="97">
        <v>1</v>
      </c>
      <c r="AG845" s="97">
        <v>1</v>
      </c>
      <c r="AH845" s="73"/>
      <c r="AI845" s="57"/>
      <c r="AJ845" s="45"/>
      <c r="AK845" s="45"/>
      <c r="AL845" s="45"/>
    </row>
    <row r="846" spans="1:38" outlineLevel="2" x14ac:dyDescent="0.25">
      <c r="A846" s="45"/>
      <c r="B846" s="54"/>
      <c r="C846" s="47">
        <f>INT($C$29)+2</f>
        <v>3</v>
      </c>
      <c r="D846" s="73"/>
      <c r="E846" s="70"/>
      <c r="F846" s="70" t="s">
        <v>1716</v>
      </c>
      <c r="G846" s="73"/>
      <c r="H846" s="76" t="s">
        <v>1721</v>
      </c>
      <c r="I846" s="96" t="s">
        <v>741</v>
      </c>
      <c r="J846" s="96"/>
      <c r="K846" s="97">
        <v>0.622</v>
      </c>
      <c r="L846" s="97">
        <v>0.77800000000000002</v>
      </c>
      <c r="M846" s="76"/>
      <c r="N846" s="76"/>
      <c r="O846" s="76"/>
      <c r="P846" s="76"/>
      <c r="Q846" s="76"/>
      <c r="R846" s="76" t="s">
        <v>748</v>
      </c>
      <c r="S846" s="76" t="s">
        <v>871</v>
      </c>
      <c r="T846" s="76"/>
      <c r="U846" s="261">
        <f t="shared" si="212"/>
        <v>0.622</v>
      </c>
      <c r="V846" s="261">
        <f t="shared" si="212"/>
        <v>0.622</v>
      </c>
      <c r="W846" s="261">
        <f t="shared" si="212"/>
        <v>0.622</v>
      </c>
      <c r="X846" s="261">
        <f t="shared" si="212"/>
        <v>0.77800000000000002</v>
      </c>
      <c r="Y846" s="261">
        <f t="shared" si="212"/>
        <v>0.77800000000000002</v>
      </c>
      <c r="Z846" s="261">
        <f t="shared" si="212"/>
        <v>0.77800000000000002</v>
      </c>
      <c r="AA846" s="261">
        <f t="shared" si="212"/>
        <v>0.77800000000000002</v>
      </c>
      <c r="AB846" s="261">
        <f t="shared" si="212"/>
        <v>0.77800000000000002</v>
      </c>
      <c r="AC846" s="76"/>
      <c r="AD846" s="76"/>
      <c r="AE846" s="76"/>
      <c r="AF846" s="97">
        <v>1</v>
      </c>
      <c r="AG846" s="97">
        <v>1</v>
      </c>
      <c r="AH846" s="73"/>
      <c r="AI846" s="57"/>
      <c r="AJ846" s="45"/>
      <c r="AK846" s="45"/>
      <c r="AL846" s="45"/>
    </row>
    <row r="847" spans="1:38" outlineLevel="2" x14ac:dyDescent="0.25">
      <c r="A847" s="45"/>
      <c r="B847" s="54"/>
      <c r="C847" s="47">
        <f>INT($C$29)+2</f>
        <v>3</v>
      </c>
      <c r="D847" s="73"/>
      <c r="E847" s="70"/>
      <c r="F847" s="70" t="s">
        <v>1722</v>
      </c>
      <c r="G847" s="73"/>
      <c r="H847" s="76" t="s">
        <v>1723</v>
      </c>
      <c r="I847" s="96" t="s">
        <v>741</v>
      </c>
      <c r="J847" s="96"/>
      <c r="K847" s="97">
        <v>0.746</v>
      </c>
      <c r="L847" s="97">
        <v>0.93400000000000005</v>
      </c>
      <c r="M847" s="76"/>
      <c r="N847" s="76"/>
      <c r="O847" s="76"/>
      <c r="P847" s="76"/>
      <c r="Q847" s="76"/>
      <c r="R847" s="76" t="s">
        <v>748</v>
      </c>
      <c r="S847" s="76" t="s">
        <v>871</v>
      </c>
      <c r="T847" s="76"/>
      <c r="U847" s="261">
        <f t="shared" si="212"/>
        <v>0.746</v>
      </c>
      <c r="V847" s="261">
        <f t="shared" si="212"/>
        <v>0.746</v>
      </c>
      <c r="W847" s="261">
        <f t="shared" si="212"/>
        <v>0.746</v>
      </c>
      <c r="X847" s="261">
        <f t="shared" si="212"/>
        <v>0.93400000000000005</v>
      </c>
      <c r="Y847" s="261">
        <f t="shared" si="212"/>
        <v>0.93400000000000005</v>
      </c>
      <c r="Z847" s="261">
        <f t="shared" si="212"/>
        <v>0.93400000000000005</v>
      </c>
      <c r="AA847" s="261">
        <f t="shared" si="212"/>
        <v>0.93400000000000005</v>
      </c>
      <c r="AB847" s="261">
        <f t="shared" si="212"/>
        <v>0.93400000000000005</v>
      </c>
      <c r="AC847" s="76"/>
      <c r="AD847" s="76"/>
      <c r="AE847" s="76"/>
      <c r="AF847" s="97">
        <v>1</v>
      </c>
      <c r="AG847" s="97">
        <v>1</v>
      </c>
      <c r="AH847" s="73"/>
      <c r="AI847" s="57"/>
      <c r="AJ847" s="45"/>
      <c r="AK847" s="45"/>
      <c r="AL847" s="45"/>
    </row>
    <row r="848" spans="1:38" outlineLevel="3" x14ac:dyDescent="0.25">
      <c r="A848" s="45"/>
      <c r="B848" s="54"/>
      <c r="C848" s="47">
        <f t="shared" ref="C848:C911" si="213">INT($C$29)+3</f>
        <v>4</v>
      </c>
      <c r="D848" s="73"/>
      <c r="E848" s="70"/>
      <c r="F848" s="70" t="s">
        <v>1724</v>
      </c>
      <c r="G848" s="73"/>
      <c r="H848" s="76" t="s">
        <v>1576</v>
      </c>
      <c r="I848" s="96" t="s">
        <v>573</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outlineLevel="3" x14ac:dyDescent="0.25">
      <c r="A849" s="45"/>
      <c r="B849" s="54"/>
      <c r="C849" s="47">
        <f t="shared" si="213"/>
        <v>4</v>
      </c>
      <c r="D849" s="73"/>
      <c r="E849" s="70"/>
      <c r="F849" s="70" t="s">
        <v>1725</v>
      </c>
      <c r="G849" s="73"/>
      <c r="H849" s="76" t="s">
        <v>1578</v>
      </c>
      <c r="I849" s="96" t="s">
        <v>573</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outlineLevel="3" x14ac:dyDescent="0.25">
      <c r="A850" s="45"/>
      <c r="B850" s="54"/>
      <c r="C850" s="47">
        <f t="shared" si="213"/>
        <v>4</v>
      </c>
      <c r="D850" s="73"/>
      <c r="E850" s="70"/>
      <c r="F850" s="70" t="s">
        <v>1726</v>
      </c>
      <c r="G850" s="73"/>
      <c r="H850" s="76" t="s">
        <v>1580</v>
      </c>
      <c r="I850" s="96" t="s">
        <v>573</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outlineLevel="3" x14ac:dyDescent="0.25">
      <c r="A851" s="45"/>
      <c r="B851" s="54"/>
      <c r="C851" s="47">
        <f t="shared" si="213"/>
        <v>4</v>
      </c>
      <c r="D851" s="73"/>
      <c r="E851" s="70"/>
      <c r="F851" s="70" t="s">
        <v>1727</v>
      </c>
      <c r="G851" s="73"/>
      <c r="H851" s="76" t="s">
        <v>1582</v>
      </c>
      <c r="I851" s="96" t="s">
        <v>573</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outlineLevel="3" x14ac:dyDescent="0.25">
      <c r="A852" s="45"/>
      <c r="B852" s="54"/>
      <c r="C852" s="47">
        <f t="shared" si="213"/>
        <v>4</v>
      </c>
      <c r="D852" s="73"/>
      <c r="E852" s="70"/>
      <c r="F852" s="70" t="s">
        <v>1728</v>
      </c>
      <c r="G852" s="73"/>
      <c r="H852" s="76" t="s">
        <v>1576</v>
      </c>
      <c r="I852" s="96" t="s">
        <v>573</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outlineLevel="3" x14ac:dyDescent="0.25">
      <c r="A853" s="45"/>
      <c r="B853" s="54"/>
      <c r="C853" s="47">
        <f t="shared" si="213"/>
        <v>4</v>
      </c>
      <c r="D853" s="73"/>
      <c r="E853" s="70"/>
      <c r="F853" s="70" t="s">
        <v>1729</v>
      </c>
      <c r="G853" s="73"/>
      <c r="H853" s="76" t="s">
        <v>1578</v>
      </c>
      <c r="I853" s="96" t="s">
        <v>573</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outlineLevel="3" x14ac:dyDescent="0.25">
      <c r="A854" s="45"/>
      <c r="B854" s="54"/>
      <c r="C854" s="47">
        <f t="shared" si="213"/>
        <v>4</v>
      </c>
      <c r="D854" s="73"/>
      <c r="E854" s="70"/>
      <c r="F854" s="70" t="s">
        <v>1730</v>
      </c>
      <c r="G854" s="73"/>
      <c r="H854" s="76" t="s">
        <v>1580</v>
      </c>
      <c r="I854" s="96" t="s">
        <v>573</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3" x14ac:dyDescent="0.25">
      <c r="A855" s="45"/>
      <c r="B855" s="54"/>
      <c r="C855" s="47">
        <f t="shared" si="213"/>
        <v>4</v>
      </c>
      <c r="D855" s="73"/>
      <c r="E855" s="70"/>
      <c r="F855" s="70" t="s">
        <v>1731</v>
      </c>
      <c r="G855" s="73"/>
      <c r="H855" s="76" t="s">
        <v>1582</v>
      </c>
      <c r="I855" s="96" t="s">
        <v>573</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outlineLevel="3" x14ac:dyDescent="0.25">
      <c r="A856" s="45"/>
      <c r="B856" s="54"/>
      <c r="C856" s="47">
        <f t="shared" si="213"/>
        <v>4</v>
      </c>
      <c r="D856" s="73"/>
      <c r="E856" s="70"/>
      <c r="F856" s="70" t="s">
        <v>1732</v>
      </c>
      <c r="G856" s="73"/>
      <c r="H856" s="76" t="s">
        <v>1576</v>
      </c>
      <c r="I856" s="96" t="s">
        <v>573</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outlineLevel="3" x14ac:dyDescent="0.25">
      <c r="A857" s="45"/>
      <c r="B857" s="54"/>
      <c r="C857" s="47">
        <f t="shared" si="213"/>
        <v>4</v>
      </c>
      <c r="D857" s="73"/>
      <c r="E857" s="70"/>
      <c r="F857" s="70" t="s">
        <v>1733</v>
      </c>
      <c r="G857" s="73"/>
      <c r="H857" s="76" t="s">
        <v>1578</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13"/>
        <v>4</v>
      </c>
      <c r="D858" s="73"/>
      <c r="E858" s="70"/>
      <c r="F858" s="70" t="s">
        <v>1734</v>
      </c>
      <c r="G858" s="73"/>
      <c r="H858" s="76" t="s">
        <v>1580</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13"/>
        <v>4</v>
      </c>
      <c r="D859" s="73"/>
      <c r="E859" s="70"/>
      <c r="F859" s="70" t="s">
        <v>1735</v>
      </c>
      <c r="G859" s="73"/>
      <c r="H859" s="76" t="s">
        <v>1582</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13"/>
        <v>4</v>
      </c>
      <c r="D860" s="73"/>
      <c r="E860" s="70"/>
      <c r="F860" s="70" t="s">
        <v>1736</v>
      </c>
      <c r="G860" s="73"/>
      <c r="H860" s="76" t="s">
        <v>1576</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13"/>
        <v>4</v>
      </c>
      <c r="D861" s="73"/>
      <c r="E861" s="70"/>
      <c r="F861" s="70" t="s">
        <v>1737</v>
      </c>
      <c r="G861" s="73"/>
      <c r="H861" s="76" t="s">
        <v>1578</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13"/>
        <v>4</v>
      </c>
      <c r="D862" s="73"/>
      <c r="E862" s="70"/>
      <c r="F862" s="70" t="s">
        <v>1738</v>
      </c>
      <c r="G862" s="73"/>
      <c r="H862" s="76" t="s">
        <v>1580</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13"/>
        <v>4</v>
      </c>
      <c r="D863" s="73"/>
      <c r="E863" s="70"/>
      <c r="F863" s="70" t="s">
        <v>1739</v>
      </c>
      <c r="G863" s="73"/>
      <c r="H863" s="76" t="s">
        <v>1582</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13"/>
        <v>4</v>
      </c>
      <c r="D864" s="73"/>
      <c r="E864" s="70"/>
      <c r="F864" s="70" t="s">
        <v>1740</v>
      </c>
      <c r="G864" s="73"/>
      <c r="H864" s="76" t="s">
        <v>1576</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13"/>
        <v>4</v>
      </c>
      <c r="D865" s="73"/>
      <c r="E865" s="70"/>
      <c r="F865" s="70" t="s">
        <v>1741</v>
      </c>
      <c r="G865" s="73"/>
      <c r="H865" s="76" t="s">
        <v>1578</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13"/>
        <v>4</v>
      </c>
      <c r="D866" s="73"/>
      <c r="E866" s="70"/>
      <c r="F866" s="70" t="s">
        <v>1742</v>
      </c>
      <c r="G866" s="73"/>
      <c r="H866" s="76" t="s">
        <v>1580</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13"/>
        <v>4</v>
      </c>
      <c r="D867" s="73"/>
      <c r="E867" s="70"/>
      <c r="F867" s="70" t="s">
        <v>1743</v>
      </c>
      <c r="G867" s="73"/>
      <c r="H867" s="76" t="s">
        <v>1582</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13"/>
        <v>4</v>
      </c>
      <c r="D868" s="73"/>
      <c r="E868" s="70"/>
      <c r="F868" s="70" t="s">
        <v>1744</v>
      </c>
      <c r="G868" s="73"/>
      <c r="H868" s="76" t="s">
        <v>1576</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13"/>
        <v>4</v>
      </c>
      <c r="D869" s="73"/>
      <c r="E869" s="70"/>
      <c r="F869" s="70" t="s">
        <v>1745</v>
      </c>
      <c r="G869" s="73"/>
      <c r="H869" s="76" t="s">
        <v>1578</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13"/>
        <v>4</v>
      </c>
      <c r="D870" s="73"/>
      <c r="E870" s="70"/>
      <c r="F870" s="70" t="s">
        <v>1746</v>
      </c>
      <c r="G870" s="73"/>
      <c r="H870" s="76" t="s">
        <v>1580</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13"/>
        <v>4</v>
      </c>
      <c r="D871" s="73"/>
      <c r="E871" s="70"/>
      <c r="F871" s="70" t="s">
        <v>1747</v>
      </c>
      <c r="G871" s="73"/>
      <c r="H871" s="76" t="s">
        <v>1582</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13"/>
        <v>4</v>
      </c>
      <c r="D872" s="73"/>
      <c r="E872" s="70"/>
      <c r="F872" s="70" t="s">
        <v>1748</v>
      </c>
      <c r="G872" s="73"/>
      <c r="H872" s="76" t="s">
        <v>1576</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13"/>
        <v>4</v>
      </c>
      <c r="D873" s="73"/>
      <c r="E873" s="70"/>
      <c r="F873" s="70" t="s">
        <v>1749</v>
      </c>
      <c r="G873" s="73"/>
      <c r="H873" s="76" t="s">
        <v>1578</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13"/>
        <v>4</v>
      </c>
      <c r="D874" s="73"/>
      <c r="E874" s="70"/>
      <c r="F874" s="70" t="s">
        <v>1750</v>
      </c>
      <c r="G874" s="73"/>
      <c r="H874" s="76" t="s">
        <v>1580</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13"/>
        <v>4</v>
      </c>
      <c r="D875" s="73"/>
      <c r="E875" s="70"/>
      <c r="F875" s="70" t="s">
        <v>1751</v>
      </c>
      <c r="G875" s="73"/>
      <c r="H875" s="76" t="s">
        <v>1582</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13"/>
        <v>4</v>
      </c>
      <c r="D876" s="73"/>
      <c r="E876" s="70"/>
      <c r="F876" s="70" t="s">
        <v>1752</v>
      </c>
      <c r="G876" s="73"/>
      <c r="H876" s="76" t="s">
        <v>1576</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13"/>
        <v>4</v>
      </c>
      <c r="D877" s="73"/>
      <c r="E877" s="70"/>
      <c r="F877" s="70" t="s">
        <v>1753</v>
      </c>
      <c r="G877" s="73"/>
      <c r="H877" s="76" t="s">
        <v>1578</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13"/>
        <v>4</v>
      </c>
      <c r="D878" s="73"/>
      <c r="E878" s="70"/>
      <c r="F878" s="70" t="s">
        <v>1754</v>
      </c>
      <c r="G878" s="73"/>
      <c r="H878" s="76" t="s">
        <v>1580</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13"/>
        <v>4</v>
      </c>
      <c r="D879" s="73"/>
      <c r="E879" s="70"/>
      <c r="F879" s="70" t="s">
        <v>1755</v>
      </c>
      <c r="G879" s="73"/>
      <c r="H879" s="76" t="s">
        <v>1582</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13"/>
        <v>4</v>
      </c>
      <c r="D880" s="73"/>
      <c r="E880" s="70"/>
      <c r="F880" s="70" t="s">
        <v>1756</v>
      </c>
      <c r="G880" s="73"/>
      <c r="H880" s="76" t="s">
        <v>1576</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13"/>
        <v>4</v>
      </c>
      <c r="D881" s="73"/>
      <c r="E881" s="70"/>
      <c r="F881" s="70" t="s">
        <v>1757</v>
      </c>
      <c r="G881" s="73"/>
      <c r="H881" s="76" t="s">
        <v>1578</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13"/>
        <v>4</v>
      </c>
      <c r="D882" s="73"/>
      <c r="E882" s="70"/>
      <c r="F882" s="70" t="s">
        <v>1758</v>
      </c>
      <c r="G882" s="73"/>
      <c r="H882" s="76" t="s">
        <v>1580</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13"/>
        <v>4</v>
      </c>
      <c r="D883" s="73"/>
      <c r="E883" s="70"/>
      <c r="F883" s="70" t="s">
        <v>1759</v>
      </c>
      <c r="G883" s="73"/>
      <c r="H883" s="76" t="s">
        <v>1582</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13"/>
        <v>4</v>
      </c>
      <c r="D884" s="73"/>
      <c r="E884" s="70"/>
      <c r="F884" s="70" t="s">
        <v>1760</v>
      </c>
      <c r="G884" s="73"/>
      <c r="H884" s="76" t="s">
        <v>1576</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13"/>
        <v>4</v>
      </c>
      <c r="D885" s="73"/>
      <c r="E885" s="70"/>
      <c r="F885" s="70" t="s">
        <v>1761</v>
      </c>
      <c r="G885" s="73"/>
      <c r="H885" s="76" t="s">
        <v>1578</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13"/>
        <v>4</v>
      </c>
      <c r="D886" s="73"/>
      <c r="E886" s="70"/>
      <c r="F886" s="70" t="s">
        <v>1762</v>
      </c>
      <c r="G886" s="73"/>
      <c r="H886" s="76" t="s">
        <v>1580</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13"/>
        <v>4</v>
      </c>
      <c r="D887" s="73"/>
      <c r="E887" s="70"/>
      <c r="F887" s="70" t="s">
        <v>1763</v>
      </c>
      <c r="G887" s="73"/>
      <c r="H887" s="76" t="s">
        <v>1582</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13"/>
        <v>4</v>
      </c>
      <c r="D888" s="73"/>
      <c r="E888" s="70"/>
      <c r="F888" s="70" t="s">
        <v>1764</v>
      </c>
      <c r="G888" s="73"/>
      <c r="H888" s="76" t="s">
        <v>1576</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13"/>
        <v>4</v>
      </c>
      <c r="D889" s="73"/>
      <c r="E889" s="70"/>
      <c r="F889" s="70" t="s">
        <v>1765</v>
      </c>
      <c r="G889" s="73"/>
      <c r="H889" s="76" t="s">
        <v>1578</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13"/>
        <v>4</v>
      </c>
      <c r="D890" s="73"/>
      <c r="E890" s="70"/>
      <c r="F890" s="70" t="s">
        <v>1766</v>
      </c>
      <c r="G890" s="73"/>
      <c r="H890" s="76" t="s">
        <v>1580</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13"/>
        <v>4</v>
      </c>
      <c r="D891" s="73"/>
      <c r="E891" s="70"/>
      <c r="F891" s="70" t="s">
        <v>1767</v>
      </c>
      <c r="G891" s="73"/>
      <c r="H891" s="76" t="s">
        <v>1582</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13"/>
        <v>4</v>
      </c>
      <c r="D892" s="73"/>
      <c r="E892" s="70"/>
      <c r="F892" s="70" t="s">
        <v>1768</v>
      </c>
      <c r="G892" s="73"/>
      <c r="H892" s="76" t="s">
        <v>1664</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13"/>
        <v>4</v>
      </c>
      <c r="D893" s="73"/>
      <c r="E893" s="70"/>
      <c r="F893" s="70" t="s">
        <v>1769</v>
      </c>
      <c r="G893" s="73"/>
      <c r="H893" s="76" t="s">
        <v>1578</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13"/>
        <v>4</v>
      </c>
      <c r="D894" s="73"/>
      <c r="E894" s="70"/>
      <c r="F894" s="70" t="s">
        <v>1770</v>
      </c>
      <c r="G894" s="73"/>
      <c r="H894" s="76" t="s">
        <v>1580</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13"/>
        <v>4</v>
      </c>
      <c r="D895" s="73"/>
      <c r="E895" s="70"/>
      <c r="F895" s="70" t="s">
        <v>1771</v>
      </c>
      <c r="G895" s="73"/>
      <c r="H895" s="76" t="s">
        <v>1582</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13"/>
        <v>4</v>
      </c>
      <c r="D896" s="73"/>
      <c r="E896" s="70"/>
      <c r="F896" s="70" t="s">
        <v>1772</v>
      </c>
      <c r="G896" s="73"/>
      <c r="H896" s="76" t="s">
        <v>1669</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13"/>
        <v>4</v>
      </c>
      <c r="D897" s="73"/>
      <c r="E897" s="70"/>
      <c r="F897" s="70" t="s">
        <v>1773</v>
      </c>
      <c r="G897" s="73"/>
      <c r="H897" s="76" t="s">
        <v>1578</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13"/>
        <v>4</v>
      </c>
      <c r="D898" s="73"/>
      <c r="E898" s="70"/>
      <c r="F898" s="70" t="s">
        <v>1774</v>
      </c>
      <c r="G898" s="73"/>
      <c r="H898" s="76" t="s">
        <v>1580</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13"/>
        <v>4</v>
      </c>
      <c r="D899" s="73"/>
      <c r="E899" s="70"/>
      <c r="F899" s="70" t="s">
        <v>1775</v>
      </c>
      <c r="G899" s="73"/>
      <c r="H899" s="76" t="s">
        <v>1582</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13"/>
        <v>4</v>
      </c>
      <c r="D900" s="73"/>
      <c r="E900" s="70"/>
      <c r="F900" s="70" t="s">
        <v>1776</v>
      </c>
      <c r="G900" s="73"/>
      <c r="H900" s="76" t="s">
        <v>1576</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13"/>
        <v>4</v>
      </c>
      <c r="D901" s="73"/>
      <c r="E901" s="70"/>
      <c r="F901" s="70" t="s">
        <v>1777</v>
      </c>
      <c r="G901" s="73"/>
      <c r="H901" s="76" t="s">
        <v>1578</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13"/>
        <v>4</v>
      </c>
      <c r="D902" s="73"/>
      <c r="E902" s="70"/>
      <c r="F902" s="70" t="s">
        <v>1778</v>
      </c>
      <c r="G902" s="73"/>
      <c r="H902" s="76" t="s">
        <v>1580</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13"/>
        <v>4</v>
      </c>
      <c r="D903" s="73"/>
      <c r="E903" s="70"/>
      <c r="F903" s="70" t="s">
        <v>1779</v>
      </c>
      <c r="G903" s="73"/>
      <c r="H903" s="76" t="s">
        <v>1582</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13"/>
        <v>4</v>
      </c>
      <c r="D904" s="73"/>
      <c r="E904" s="70"/>
      <c r="F904" s="70" t="s">
        <v>1780</v>
      </c>
      <c r="G904" s="73"/>
      <c r="H904" s="76" t="s">
        <v>1576</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13"/>
        <v>4</v>
      </c>
      <c r="D905" s="73"/>
      <c r="E905" s="70"/>
      <c r="F905" s="70" t="s">
        <v>1781</v>
      </c>
      <c r="G905" s="73"/>
      <c r="H905" s="76" t="s">
        <v>1578</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13"/>
        <v>4</v>
      </c>
      <c r="D906" s="73"/>
      <c r="E906" s="70"/>
      <c r="F906" s="70" t="s">
        <v>1782</v>
      </c>
      <c r="G906" s="73"/>
      <c r="H906" s="76" t="s">
        <v>1580</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13"/>
        <v>4</v>
      </c>
      <c r="D907" s="73"/>
      <c r="E907" s="70"/>
      <c r="F907" s="70" t="s">
        <v>1783</v>
      </c>
      <c r="G907" s="73"/>
      <c r="H907" s="76" t="s">
        <v>1582</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13"/>
        <v>4</v>
      </c>
      <c r="D908" s="73"/>
      <c r="E908" s="70"/>
      <c r="F908" s="70" t="s">
        <v>1784</v>
      </c>
      <c r="G908" s="73"/>
      <c r="H908" s="76" t="s">
        <v>1576</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13"/>
        <v>4</v>
      </c>
      <c r="D909" s="73"/>
      <c r="E909" s="70"/>
      <c r="F909" s="70" t="s">
        <v>1785</v>
      </c>
      <c r="G909" s="73"/>
      <c r="H909" s="76" t="s">
        <v>1578</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13"/>
        <v>4</v>
      </c>
      <c r="D910" s="73"/>
      <c r="E910" s="70"/>
      <c r="F910" s="70" t="s">
        <v>1786</v>
      </c>
      <c r="G910" s="73"/>
      <c r="H910" s="76" t="s">
        <v>1580</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13"/>
        <v>4</v>
      </c>
      <c r="D911" s="73"/>
      <c r="E911" s="70"/>
      <c r="F911" s="70" t="s">
        <v>1787</v>
      </c>
      <c r="G911" s="73"/>
      <c r="H911" s="76" t="s">
        <v>1582</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ref="C912:C919" si="214">INT($C$29)+3</f>
        <v>4</v>
      </c>
      <c r="D912" s="73"/>
      <c r="E912" s="70"/>
      <c r="F912" s="70" t="s">
        <v>1788</v>
      </c>
      <c r="G912" s="73"/>
      <c r="H912" s="76" t="s">
        <v>1698</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si="214"/>
        <v>4</v>
      </c>
      <c r="D913" s="73"/>
      <c r="E913" s="70"/>
      <c r="F913" s="70" t="s">
        <v>1789</v>
      </c>
      <c r="G913" s="73"/>
      <c r="H913" s="76" t="s">
        <v>1578</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14"/>
        <v>4</v>
      </c>
      <c r="D914" s="73"/>
      <c r="E914" s="70"/>
      <c r="F914" s="70" t="s">
        <v>1790</v>
      </c>
      <c r="G914" s="73"/>
      <c r="H914" s="76" t="s">
        <v>1580</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14"/>
        <v>4</v>
      </c>
      <c r="D915" s="73"/>
      <c r="E915" s="70"/>
      <c r="F915" s="70" t="s">
        <v>1791</v>
      </c>
      <c r="G915" s="73"/>
      <c r="H915" s="76" t="s">
        <v>1582</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14"/>
        <v>4</v>
      </c>
      <c r="D916" s="73"/>
      <c r="E916" s="70"/>
      <c r="F916" s="70" t="s">
        <v>1792</v>
      </c>
      <c r="G916" s="73"/>
      <c r="H916" s="76" t="s">
        <v>1703</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14"/>
        <v>4</v>
      </c>
      <c r="D917" s="73"/>
      <c r="E917" s="70"/>
      <c r="F917" s="70" t="s">
        <v>1793</v>
      </c>
      <c r="G917" s="73"/>
      <c r="H917" s="76" t="s">
        <v>1705</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14"/>
        <v>4</v>
      </c>
      <c r="D918" s="73"/>
      <c r="E918" s="70"/>
      <c r="F918" s="70" t="s">
        <v>1794</v>
      </c>
      <c r="G918" s="73"/>
      <c r="H918" s="76" t="s">
        <v>1707</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14"/>
        <v>4</v>
      </c>
      <c r="D919" s="73"/>
      <c r="E919" s="70"/>
      <c r="F919" s="70" t="s">
        <v>1795</v>
      </c>
      <c r="G919" s="73"/>
      <c r="H919" s="76" t="s">
        <v>1709</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2" x14ac:dyDescent="0.25">
      <c r="A920" s="45"/>
      <c r="B920" s="54"/>
      <c r="C920" s="47">
        <f>INT($C$29)+2</f>
        <v>3</v>
      </c>
      <c r="D920" s="73"/>
      <c r="E920" s="70" t="s">
        <v>1796</v>
      </c>
      <c r="F920" s="70" t="s">
        <v>1797</v>
      </c>
      <c r="G920" s="73"/>
      <c r="H920" s="76" t="s">
        <v>1798</v>
      </c>
      <c r="I920" s="96" t="s">
        <v>573</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1799</v>
      </c>
      <c r="AE920" s="76"/>
      <c r="AF920" s="76">
        <v>1</v>
      </c>
      <c r="AG920" s="76">
        <v>1</v>
      </c>
      <c r="AH920" s="73"/>
      <c r="AI920" s="57"/>
      <c r="AJ920" s="45"/>
      <c r="AK920" s="45"/>
      <c r="AL920" s="45"/>
    </row>
    <row r="921" spans="1:38" outlineLevel="2" x14ac:dyDescent="0.25">
      <c r="A921" s="45"/>
      <c r="B921" s="54"/>
      <c r="C921" s="47">
        <f>INT($C$29)+2</f>
        <v>3</v>
      </c>
      <c r="D921" s="73"/>
      <c r="E921" s="70"/>
      <c r="F921" s="70" t="s">
        <v>1800</v>
      </c>
      <c r="G921" s="73"/>
      <c r="H921" s="76" t="s">
        <v>1801</v>
      </c>
      <c r="I921" s="96" t="s">
        <v>573</v>
      </c>
      <c r="J921" s="96"/>
      <c r="K921" s="97">
        <v>0.52400000000000002</v>
      </c>
      <c r="L921" s="97">
        <v>0.65500000000000003</v>
      </c>
      <c r="M921" s="97">
        <v>0.41599999999999998</v>
      </c>
      <c r="N921" s="97">
        <v>0.41599999999999998</v>
      </c>
      <c r="O921" s="97">
        <v>0.41599999999999998</v>
      </c>
      <c r="P921" s="97">
        <v>0.57699999999999996</v>
      </c>
      <c r="Q921" s="76"/>
      <c r="R921" s="76" t="s">
        <v>622</v>
      </c>
      <c r="S921" s="76" t="s">
        <v>622</v>
      </c>
      <c r="T921" s="76"/>
      <c r="U921" s="261">
        <f t="shared" ref="U921:AB923" si="215">INDEX($K921:$Q921,1,U$43)</f>
        <v>0.52400000000000002</v>
      </c>
      <c r="V921" s="261">
        <f t="shared" si="215"/>
        <v>0.52400000000000002</v>
      </c>
      <c r="W921" s="261">
        <f t="shared" si="215"/>
        <v>0.52400000000000002</v>
      </c>
      <c r="X921" s="261">
        <f t="shared" si="215"/>
        <v>0.65500000000000003</v>
      </c>
      <c r="Y921" s="261">
        <f t="shared" si="215"/>
        <v>0.65500000000000003</v>
      </c>
      <c r="Z921" s="261">
        <f t="shared" si="215"/>
        <v>0.65500000000000003</v>
      </c>
      <c r="AA921" s="261">
        <f t="shared" si="215"/>
        <v>0.65500000000000003</v>
      </c>
      <c r="AB921" s="261">
        <f t="shared" si="215"/>
        <v>0.65500000000000003</v>
      </c>
      <c r="AC921" s="76"/>
      <c r="AD921" s="76"/>
      <c r="AE921" s="76"/>
      <c r="AF921" s="97">
        <v>1</v>
      </c>
      <c r="AG921" s="97">
        <v>1</v>
      </c>
      <c r="AH921" s="73"/>
      <c r="AI921" s="57"/>
      <c r="AJ921" s="45"/>
      <c r="AK921" s="45"/>
      <c r="AL921" s="45"/>
    </row>
    <row r="922" spans="1:38" outlineLevel="2" x14ac:dyDescent="0.25">
      <c r="A922" s="45"/>
      <c r="B922" s="54"/>
      <c r="C922" s="47">
        <f>INT($C$29)+2</f>
        <v>3</v>
      </c>
      <c r="D922" s="73"/>
      <c r="E922" s="70"/>
      <c r="F922" s="70" t="s">
        <v>1802</v>
      </c>
      <c r="G922" s="73"/>
      <c r="H922" s="76" t="s">
        <v>1803</v>
      </c>
      <c r="I922" s="96" t="s">
        <v>573</v>
      </c>
      <c r="J922" s="96"/>
      <c r="K922" s="97">
        <v>0.70699999999999996</v>
      </c>
      <c r="L922" s="97">
        <v>0.88400000000000001</v>
      </c>
      <c r="M922" s="76"/>
      <c r="N922" s="76"/>
      <c r="O922" s="76"/>
      <c r="P922" s="76"/>
      <c r="Q922" s="76"/>
      <c r="R922" s="76" t="s">
        <v>622</v>
      </c>
      <c r="S922" s="76"/>
      <c r="T922" s="76"/>
      <c r="U922" s="261">
        <f t="shared" si="215"/>
        <v>0.70699999999999996</v>
      </c>
      <c r="V922" s="261">
        <f t="shared" si="215"/>
        <v>0.70699999999999996</v>
      </c>
      <c r="W922" s="261">
        <f t="shared" si="215"/>
        <v>0.70699999999999996</v>
      </c>
      <c r="X922" s="261">
        <f t="shared" si="215"/>
        <v>0.88400000000000001</v>
      </c>
      <c r="Y922" s="261">
        <f t="shared" si="215"/>
        <v>0.88400000000000001</v>
      </c>
      <c r="Z922" s="261">
        <f t="shared" si="215"/>
        <v>0.88400000000000001</v>
      </c>
      <c r="AA922" s="261">
        <f t="shared" si="215"/>
        <v>0.88400000000000001</v>
      </c>
      <c r="AB922" s="261">
        <f t="shared" si="215"/>
        <v>0.88400000000000001</v>
      </c>
      <c r="AC922" s="76"/>
      <c r="AD922" s="76"/>
      <c r="AE922" s="76"/>
      <c r="AF922" s="97">
        <v>1</v>
      </c>
      <c r="AG922" s="97">
        <v>1</v>
      </c>
      <c r="AH922" s="73"/>
      <c r="AI922" s="57"/>
      <c r="AJ922" s="45"/>
      <c r="AK922" s="45"/>
      <c r="AL922" s="45"/>
    </row>
    <row r="923" spans="1:38" outlineLevel="2" x14ac:dyDescent="0.25">
      <c r="A923" s="45"/>
      <c r="B923" s="54"/>
      <c r="C923" s="47">
        <f>INT($C$29)+2</f>
        <v>3</v>
      </c>
      <c r="D923" s="73"/>
      <c r="E923" s="70"/>
      <c r="F923" s="70" t="s">
        <v>1804</v>
      </c>
      <c r="G923" s="73"/>
      <c r="H923" s="76" t="s">
        <v>1805</v>
      </c>
      <c r="I923" s="96" t="s">
        <v>573</v>
      </c>
      <c r="J923" s="96"/>
      <c r="K923" s="97">
        <v>0.89100000000000001</v>
      </c>
      <c r="L923" s="97">
        <v>1.1140000000000001</v>
      </c>
      <c r="M923" s="76"/>
      <c r="N923" s="76"/>
      <c r="O923" s="76"/>
      <c r="P923" s="76"/>
      <c r="Q923" s="76"/>
      <c r="R923" s="76" t="s">
        <v>622</v>
      </c>
      <c r="S923" s="76"/>
      <c r="T923" s="76"/>
      <c r="U923" s="261">
        <f t="shared" si="215"/>
        <v>0.89100000000000001</v>
      </c>
      <c r="V923" s="261">
        <f t="shared" si="215"/>
        <v>0.89100000000000001</v>
      </c>
      <c r="W923" s="261">
        <f t="shared" si="215"/>
        <v>0.89100000000000001</v>
      </c>
      <c r="X923" s="261">
        <f t="shared" si="215"/>
        <v>1.1140000000000001</v>
      </c>
      <c r="Y923" s="261">
        <f t="shared" si="215"/>
        <v>1.1140000000000001</v>
      </c>
      <c r="Z923" s="261">
        <f t="shared" si="215"/>
        <v>1.1140000000000001</v>
      </c>
      <c r="AA923" s="261">
        <f t="shared" si="215"/>
        <v>1.1140000000000001</v>
      </c>
      <c r="AB923" s="261">
        <f t="shared" si="215"/>
        <v>1.1140000000000001</v>
      </c>
      <c r="AC923" s="76"/>
      <c r="AD923" s="76"/>
      <c r="AE923" s="76"/>
      <c r="AF923" s="97">
        <v>1</v>
      </c>
      <c r="AG923" s="97">
        <v>1</v>
      </c>
      <c r="AH923" s="73"/>
      <c r="AI923" s="57"/>
      <c r="AJ923" s="45"/>
      <c r="AK923" s="45"/>
      <c r="AL923" s="45"/>
    </row>
    <row r="924" spans="1:38" outlineLevel="3" x14ac:dyDescent="0.25">
      <c r="A924" s="45"/>
      <c r="B924" s="54"/>
      <c r="C924" s="47">
        <f t="shared" ref="C924:C947" si="216">INT($C$29)+3</f>
        <v>4</v>
      </c>
      <c r="D924" s="73"/>
      <c r="E924" s="70"/>
      <c r="F924" s="70" t="s">
        <v>2651</v>
      </c>
      <c r="G924" s="73"/>
      <c r="H924" s="76" t="s">
        <v>1576</v>
      </c>
      <c r="I924" s="96" t="s">
        <v>573</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outlineLevel="3" x14ac:dyDescent="0.25">
      <c r="A925" s="45"/>
      <c r="B925" s="54"/>
      <c r="C925" s="47">
        <f t="shared" si="216"/>
        <v>4</v>
      </c>
      <c r="D925" s="73"/>
      <c r="E925" s="70"/>
      <c r="F925" s="70" t="s">
        <v>2652</v>
      </c>
      <c r="G925" s="73"/>
      <c r="H925" s="76" t="s">
        <v>1578</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16"/>
        <v>4</v>
      </c>
      <c r="D926" s="73"/>
      <c r="E926" s="70"/>
      <c r="F926" s="70" t="s">
        <v>2653</v>
      </c>
      <c r="G926" s="73"/>
      <c r="H926" s="76" t="s">
        <v>1580</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16"/>
        <v>4</v>
      </c>
      <c r="D927" s="73"/>
      <c r="E927" s="70"/>
      <c r="F927" s="70" t="s">
        <v>2654</v>
      </c>
      <c r="G927" s="73"/>
      <c r="H927" s="76" t="s">
        <v>1582</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16"/>
        <v>4</v>
      </c>
      <c r="D928" s="73"/>
      <c r="E928" s="70"/>
      <c r="F928" s="70" t="s">
        <v>2655</v>
      </c>
      <c r="G928" s="73"/>
      <c r="H928" s="76" t="s">
        <v>1576</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3" x14ac:dyDescent="0.25">
      <c r="A929" s="45"/>
      <c r="B929" s="54"/>
      <c r="C929" s="47">
        <f t="shared" si="216"/>
        <v>4</v>
      </c>
      <c r="D929" s="73"/>
      <c r="E929" s="70"/>
      <c r="F929" s="70" t="s">
        <v>2656</v>
      </c>
      <c r="G929" s="73"/>
      <c r="H929" s="76" t="s">
        <v>1578</v>
      </c>
      <c r="I929" s="96" t="s">
        <v>573</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outlineLevel="3" x14ac:dyDescent="0.25">
      <c r="A930" s="45"/>
      <c r="B930" s="54"/>
      <c r="C930" s="47">
        <f t="shared" si="216"/>
        <v>4</v>
      </c>
      <c r="D930" s="73"/>
      <c r="E930" s="70"/>
      <c r="F930" s="70" t="s">
        <v>2657</v>
      </c>
      <c r="G930" s="73"/>
      <c r="H930" s="76" t="s">
        <v>1580</v>
      </c>
      <c r="I930" s="96" t="s">
        <v>573</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outlineLevel="3" x14ac:dyDescent="0.25">
      <c r="A931" s="45"/>
      <c r="B931" s="54"/>
      <c r="C931" s="47">
        <f t="shared" si="216"/>
        <v>4</v>
      </c>
      <c r="D931" s="73"/>
      <c r="E931" s="70"/>
      <c r="F931" s="70" t="s">
        <v>2658</v>
      </c>
      <c r="G931" s="73"/>
      <c r="H931" s="76" t="s">
        <v>1582</v>
      </c>
      <c r="I931" s="96" t="s">
        <v>573</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outlineLevel="3" x14ac:dyDescent="0.25">
      <c r="A932" s="45"/>
      <c r="B932" s="54"/>
      <c r="C932" s="47">
        <f t="shared" si="216"/>
        <v>4</v>
      </c>
      <c r="D932" s="73"/>
      <c r="E932" s="70"/>
      <c r="F932" s="70" t="s">
        <v>2659</v>
      </c>
      <c r="G932" s="73"/>
      <c r="H932" s="76" t="s">
        <v>1576</v>
      </c>
      <c r="I932" s="96" t="s">
        <v>573</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outlineLevel="3" x14ac:dyDescent="0.25">
      <c r="A933" s="45"/>
      <c r="B933" s="54"/>
      <c r="C933" s="47">
        <f t="shared" si="216"/>
        <v>4</v>
      </c>
      <c r="D933" s="73"/>
      <c r="E933" s="70"/>
      <c r="F933" s="70" t="s">
        <v>2660</v>
      </c>
      <c r="G933" s="73"/>
      <c r="H933" s="76" t="s">
        <v>1578</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16"/>
        <v>4</v>
      </c>
      <c r="D934" s="73"/>
      <c r="E934" s="70"/>
      <c r="F934" s="70" t="s">
        <v>2661</v>
      </c>
      <c r="G934" s="73"/>
      <c r="H934" s="76" t="s">
        <v>1580</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16"/>
        <v>4</v>
      </c>
      <c r="D935" s="73"/>
      <c r="E935" s="70"/>
      <c r="F935" s="70" t="s">
        <v>2662</v>
      </c>
      <c r="G935" s="73"/>
      <c r="H935" s="76" t="s">
        <v>1582</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16"/>
        <v>4</v>
      </c>
      <c r="D936" s="73"/>
      <c r="E936" s="70"/>
      <c r="F936" s="70" t="s">
        <v>2663</v>
      </c>
      <c r="G936" s="73"/>
      <c r="H936" s="76" t="s">
        <v>1576</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16"/>
        <v>4</v>
      </c>
      <c r="D937" s="73"/>
      <c r="E937" s="70"/>
      <c r="F937" s="70" t="s">
        <v>2664</v>
      </c>
      <c r="G937" s="73"/>
      <c r="H937" s="76" t="s">
        <v>1578</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16"/>
        <v>4</v>
      </c>
      <c r="D938" s="73"/>
      <c r="E938" s="70"/>
      <c r="F938" s="70" t="s">
        <v>2665</v>
      </c>
      <c r="G938" s="73"/>
      <c r="H938" s="76" t="s">
        <v>1580</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16"/>
        <v>4</v>
      </c>
      <c r="D939" s="73"/>
      <c r="E939" s="70"/>
      <c r="F939" s="70" t="s">
        <v>2666</v>
      </c>
      <c r="G939" s="73"/>
      <c r="H939" s="76" t="s">
        <v>1582</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16"/>
        <v>4</v>
      </c>
      <c r="D940" s="73"/>
      <c r="E940" s="70"/>
      <c r="F940" s="70" t="s">
        <v>2667</v>
      </c>
      <c r="G940" s="73"/>
      <c r="H940" s="76" t="s">
        <v>1576</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16"/>
        <v>4</v>
      </c>
      <c r="D941" s="73"/>
      <c r="E941" s="70"/>
      <c r="F941" s="70" t="s">
        <v>2668</v>
      </c>
      <c r="G941" s="73"/>
      <c r="H941" s="76" t="s">
        <v>1578</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16"/>
        <v>4</v>
      </c>
      <c r="D942" s="73"/>
      <c r="E942" s="70"/>
      <c r="F942" s="70" t="s">
        <v>2669</v>
      </c>
      <c r="G942" s="73"/>
      <c r="H942" s="76" t="s">
        <v>1580</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16"/>
        <v>4</v>
      </c>
      <c r="D943" s="73"/>
      <c r="E943" s="70"/>
      <c r="F943" s="70" t="s">
        <v>2670</v>
      </c>
      <c r="G943" s="73"/>
      <c r="H943" s="76" t="s">
        <v>1582</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16"/>
        <v>4</v>
      </c>
      <c r="D944" s="73"/>
      <c r="E944" s="70"/>
      <c r="F944" s="70" t="s">
        <v>2671</v>
      </c>
      <c r="G944" s="73"/>
      <c r="H944" s="76" t="s">
        <v>1576</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16"/>
        <v>4</v>
      </c>
      <c r="D945" s="73"/>
      <c r="E945" s="70"/>
      <c r="F945" s="70" t="s">
        <v>2672</v>
      </c>
      <c r="G945" s="73"/>
      <c r="H945" s="76" t="s">
        <v>1578</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16"/>
        <v>4</v>
      </c>
      <c r="D946" s="73"/>
      <c r="E946" s="70"/>
      <c r="F946" s="70" t="s">
        <v>2673</v>
      </c>
      <c r="G946" s="73"/>
      <c r="H946" s="76" t="s">
        <v>1580</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16"/>
        <v>4</v>
      </c>
      <c r="D947" s="73"/>
      <c r="E947" s="70"/>
      <c r="F947" s="70" t="s">
        <v>2674</v>
      </c>
      <c r="G947" s="73"/>
      <c r="H947" s="76" t="s">
        <v>1582</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1" collapsed="1" x14ac:dyDescent="0.25">
      <c r="A948" s="45"/>
      <c r="B948" s="54"/>
      <c r="C948" s="47">
        <f>INT($C$29)+1</f>
        <v>2</v>
      </c>
      <c r="D948" s="73"/>
      <c r="E948" s="70"/>
      <c r="F948" s="275" t="s">
        <v>1806</v>
      </c>
      <c r="G948" s="73"/>
      <c r="H948" s="254" t="s">
        <v>1807</v>
      </c>
      <c r="I948" s="96"/>
      <c r="J948" s="96" t="s">
        <v>591</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25">
      <c r="A949" s="45"/>
      <c r="B949" s="54"/>
      <c r="C949" s="47">
        <f>INT($C$29)+2</f>
        <v>3</v>
      </c>
      <c r="D949" s="73"/>
      <c r="E949" s="70" t="s">
        <v>1808</v>
      </c>
      <c r="F949" s="70" t="s">
        <v>1809</v>
      </c>
      <c r="G949" s="73"/>
      <c r="H949" s="76" t="s">
        <v>1810</v>
      </c>
      <c r="I949" s="76"/>
      <c r="J949" s="76"/>
      <c r="K949" s="97">
        <v>0.99704199999999998</v>
      </c>
      <c r="L949" s="97">
        <v>0.99704199999999998</v>
      </c>
      <c r="M949" s="76"/>
      <c r="N949" s="76"/>
      <c r="O949" s="76"/>
      <c r="P949" s="76"/>
      <c r="Q949" s="76"/>
      <c r="R949" s="76"/>
      <c r="S949" s="76"/>
      <c r="T949" s="76"/>
      <c r="U949" s="261">
        <f t="shared" ref="U949:AB949" si="217">INDEX($K949:$Q949,1,U$43)</f>
        <v>0.99704199999999998</v>
      </c>
      <c r="V949" s="261">
        <f t="shared" si="217"/>
        <v>0.99704199999999998</v>
      </c>
      <c r="W949" s="261">
        <f t="shared" si="217"/>
        <v>0.99704199999999998</v>
      </c>
      <c r="X949" s="261">
        <f t="shared" si="217"/>
        <v>0.99704199999999998</v>
      </c>
      <c r="Y949" s="261">
        <f t="shared" si="217"/>
        <v>0.99704199999999998</v>
      </c>
      <c r="Z949" s="261">
        <f t="shared" si="217"/>
        <v>0.99704199999999998</v>
      </c>
      <c r="AA949" s="261">
        <f t="shared" si="217"/>
        <v>0.99704199999999998</v>
      </c>
      <c r="AB949" s="261">
        <f t="shared" si="217"/>
        <v>0.99704199999999998</v>
      </c>
      <c r="AC949" s="76"/>
      <c r="AD949" s="76"/>
      <c r="AE949" s="76"/>
      <c r="AF949" s="97">
        <v>1</v>
      </c>
      <c r="AG949" s="97">
        <v>1</v>
      </c>
      <c r="AH949" s="73"/>
      <c r="AI949" s="57"/>
      <c r="AJ949" s="45"/>
      <c r="AK949" s="45"/>
      <c r="AL949" s="45"/>
    </row>
    <row r="950" spans="1:38" hidden="1" outlineLevel="2" x14ac:dyDescent="0.25">
      <c r="A950" s="45"/>
      <c r="B950" s="54"/>
      <c r="C950" s="47">
        <f>INT($C$29)+2</f>
        <v>3</v>
      </c>
      <c r="D950" s="73"/>
      <c r="E950" s="70"/>
      <c r="F950" s="70" t="s">
        <v>1811</v>
      </c>
      <c r="G950" s="73"/>
      <c r="H950" s="136" t="s">
        <v>1812</v>
      </c>
      <c r="I950" s="96" t="s">
        <v>1813</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1814</v>
      </c>
      <c r="AE950" s="76"/>
      <c r="AF950" s="97">
        <v>1</v>
      </c>
      <c r="AG950" s="97">
        <v>1</v>
      </c>
      <c r="AH950" s="73"/>
      <c r="AI950" s="57"/>
      <c r="AJ950" s="45"/>
      <c r="AK950" s="45"/>
      <c r="AL950" s="45"/>
    </row>
    <row r="951" spans="1:38" hidden="1" outlineLevel="2" x14ac:dyDescent="0.25">
      <c r="A951" s="45"/>
      <c r="B951" s="54"/>
      <c r="C951" s="47">
        <f>INT($C$29)+2</f>
        <v>3</v>
      </c>
      <c r="D951" s="73"/>
      <c r="E951" s="70"/>
      <c r="F951" s="70" t="s">
        <v>1815</v>
      </c>
      <c r="G951" s="73"/>
      <c r="H951" s="76" t="s">
        <v>1816</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218">W951</f>
        <v>0.13739999999999999</v>
      </c>
      <c r="Y951" s="263">
        <f t="shared" si="218"/>
        <v>0.13739999999999999</v>
      </c>
      <c r="Z951" s="263">
        <f t="shared" si="218"/>
        <v>0.13739999999999999</v>
      </c>
      <c r="AA951" s="263">
        <f t="shared" si="218"/>
        <v>0.13739999999999999</v>
      </c>
      <c r="AB951" s="263">
        <f t="shared" si="218"/>
        <v>0.13739999999999999</v>
      </c>
      <c r="AC951" s="76"/>
      <c r="AD951" s="76"/>
      <c r="AE951" s="76"/>
      <c r="AF951" s="97">
        <v>1</v>
      </c>
      <c r="AG951" s="97">
        <v>1</v>
      </c>
      <c r="AH951" s="73"/>
      <c r="AI951" s="57"/>
      <c r="AJ951" s="45"/>
      <c r="AK951" s="45"/>
      <c r="AL951" s="45"/>
    </row>
    <row r="952" spans="1:38" hidden="1" outlineLevel="2" x14ac:dyDescent="0.25">
      <c r="A952" s="45"/>
      <c r="B952" s="54"/>
      <c r="C952" s="47">
        <f>INT($C$29)+2</f>
        <v>3</v>
      </c>
      <c r="D952" s="73"/>
      <c r="E952" s="70"/>
      <c r="F952" s="70" t="s">
        <v>1817</v>
      </c>
      <c r="G952" s="73"/>
      <c r="H952" s="76" t="s">
        <v>1818</v>
      </c>
      <c r="I952" s="76"/>
      <c r="J952" s="76"/>
      <c r="K952" s="76"/>
      <c r="L952" s="76"/>
      <c r="M952" s="76"/>
      <c r="N952" s="76"/>
      <c r="O952" s="76"/>
      <c r="P952" s="76"/>
      <c r="Q952" s="76"/>
      <c r="R952" s="76"/>
      <c r="S952" s="76"/>
      <c r="T952" s="76"/>
      <c r="U952" s="97">
        <v>0.16700000000000001</v>
      </c>
      <c r="V952" s="97">
        <v>0.16700000000000001</v>
      </c>
      <c r="W952" s="97">
        <v>0.16700000000000001</v>
      </c>
      <c r="X952" s="263">
        <f t="shared" si="218"/>
        <v>0.16700000000000001</v>
      </c>
      <c r="Y952" s="263">
        <f t="shared" si="218"/>
        <v>0.16700000000000001</v>
      </c>
      <c r="Z952" s="263">
        <f t="shared" si="218"/>
        <v>0.16700000000000001</v>
      </c>
      <c r="AA952" s="263">
        <f t="shared" si="218"/>
        <v>0.16700000000000001</v>
      </c>
      <c r="AB952" s="263">
        <f t="shared" si="218"/>
        <v>0.16700000000000001</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1819</v>
      </c>
      <c r="G953" s="73"/>
      <c r="H953" s="76" t="s">
        <v>1820</v>
      </c>
      <c r="I953" s="76"/>
      <c r="J953" s="76"/>
      <c r="K953" s="76"/>
      <c r="L953" s="76"/>
      <c r="M953" s="76"/>
      <c r="N953" s="76"/>
      <c r="O953" s="76"/>
      <c r="P953" s="76"/>
      <c r="Q953" s="76"/>
      <c r="R953" s="76"/>
      <c r="S953" s="76"/>
      <c r="T953" s="76"/>
      <c r="U953" s="97">
        <v>0.08</v>
      </c>
      <c r="V953" s="97">
        <v>0.08</v>
      </c>
      <c r="W953" s="97">
        <v>0.08</v>
      </c>
      <c r="X953" s="263">
        <f t="shared" si="218"/>
        <v>0.08</v>
      </c>
      <c r="Y953" s="263">
        <f t="shared" si="218"/>
        <v>0.08</v>
      </c>
      <c r="Z953" s="263">
        <f t="shared" si="218"/>
        <v>0.08</v>
      </c>
      <c r="AA953" s="263">
        <f t="shared" si="218"/>
        <v>0.08</v>
      </c>
      <c r="AB953" s="263">
        <f t="shared" si="218"/>
        <v>0.08</v>
      </c>
      <c r="AC953" s="76"/>
      <c r="AD953" s="76"/>
      <c r="AE953" s="76"/>
      <c r="AF953" s="97">
        <v>1</v>
      </c>
      <c r="AG953" s="97">
        <v>1</v>
      </c>
      <c r="AH953" s="73"/>
      <c r="AI953" s="57"/>
      <c r="AJ953" s="45"/>
      <c r="AK953" s="45"/>
      <c r="AL953" s="45"/>
    </row>
    <row r="954" spans="1:38" outlineLevel="1" collapsed="1" x14ac:dyDescent="0.25">
      <c r="A954" s="45"/>
      <c r="B954" s="54"/>
      <c r="C954" s="47">
        <f>INT($C$29)+1</f>
        <v>2</v>
      </c>
      <c r="D954" s="73"/>
      <c r="E954" s="70"/>
      <c r="F954" s="275" t="s">
        <v>1806</v>
      </c>
      <c r="G954" s="73"/>
      <c r="H954" s="277" t="s">
        <v>1821</v>
      </c>
      <c r="I954" s="136"/>
      <c r="J954" s="136" t="s">
        <v>1129</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25">
      <c r="A955" s="45"/>
      <c r="B955" s="54"/>
      <c r="C955" s="47">
        <f>INT($C$29)+2</f>
        <v>3</v>
      </c>
      <c r="D955" s="73"/>
      <c r="E955" s="70"/>
      <c r="F955" s="70" t="s">
        <v>1822</v>
      </c>
      <c r="G955" s="73"/>
      <c r="H955" s="76" t="s">
        <v>1823</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ref="C956:C962" si="219">INT($C$29)+2</f>
        <v>3</v>
      </c>
      <c r="D956" s="73"/>
      <c r="E956" s="70"/>
      <c r="F956" s="70" t="s">
        <v>1824</v>
      </c>
      <c r="G956" s="73"/>
      <c r="H956" s="76" t="s">
        <v>1825</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19"/>
        <v>3</v>
      </c>
      <c r="D957" s="73"/>
      <c r="E957" s="70"/>
      <c r="F957" s="70" t="s">
        <v>1826</v>
      </c>
      <c r="G957" s="73"/>
      <c r="H957" s="76" t="s">
        <v>1827</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19"/>
        <v>3</v>
      </c>
      <c r="D958" s="73"/>
      <c r="E958" s="70"/>
      <c r="F958" s="70" t="s">
        <v>1828</v>
      </c>
      <c r="G958" s="73"/>
      <c r="H958" s="76" t="s">
        <v>1829</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19"/>
        <v>3</v>
      </c>
      <c r="D959" s="73"/>
      <c r="E959" s="70"/>
      <c r="F959" s="70" t="s">
        <v>1830</v>
      </c>
      <c r="G959" s="73"/>
      <c r="H959" s="76" t="s">
        <v>1831</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19"/>
        <v>3</v>
      </c>
      <c r="D960" s="73"/>
      <c r="E960" s="70"/>
      <c r="F960" s="70" t="s">
        <v>1832</v>
      </c>
      <c r="G960" s="73"/>
      <c r="H960" s="76" t="s">
        <v>1833</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19"/>
        <v>3</v>
      </c>
      <c r="D961" s="73"/>
      <c r="E961" s="70"/>
      <c r="F961" s="70" t="s">
        <v>1834</v>
      </c>
      <c r="G961" s="73"/>
      <c r="H961" s="76" t="s">
        <v>1835</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19"/>
        <v>3</v>
      </c>
      <c r="D962" s="73"/>
      <c r="E962" s="70"/>
      <c r="F962" s="70" t="s">
        <v>1836</v>
      </c>
      <c r="G962" s="73"/>
      <c r="H962" s="76" t="s">
        <v>1837</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ref="C963:C1026" si="220">INT($C$29)+3</f>
        <v>4</v>
      </c>
      <c r="D963" s="73"/>
      <c r="E963" s="70"/>
      <c r="F963" s="70" t="s">
        <v>1838</v>
      </c>
      <c r="G963" s="73"/>
      <c r="H963" s="76" t="s">
        <v>676</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20"/>
        <v>4</v>
      </c>
      <c r="D964" s="73"/>
      <c r="E964" s="70"/>
      <c r="F964" s="70" t="s">
        <v>1839</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20"/>
        <v>4</v>
      </c>
      <c r="D965" s="73"/>
      <c r="E965" s="70"/>
      <c r="F965" s="70" t="s">
        <v>1840</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20"/>
        <v>4</v>
      </c>
      <c r="D966" s="73"/>
      <c r="E966" s="70"/>
      <c r="F966" s="70" t="s">
        <v>1841</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20"/>
        <v>4</v>
      </c>
      <c r="D967" s="73"/>
      <c r="E967" s="70"/>
      <c r="F967" s="70" t="s">
        <v>1842</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20"/>
        <v>4</v>
      </c>
      <c r="D968" s="73"/>
      <c r="E968" s="70"/>
      <c r="F968" s="70" t="s">
        <v>1843</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20"/>
        <v>4</v>
      </c>
      <c r="D969" s="73"/>
      <c r="E969" s="70"/>
      <c r="F969" s="70" t="s">
        <v>1844</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20"/>
        <v>4</v>
      </c>
      <c r="D970" s="73"/>
      <c r="E970" s="70"/>
      <c r="F970" s="70" t="s">
        <v>1845</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20"/>
        <v>4</v>
      </c>
      <c r="D971" s="73"/>
      <c r="E971" s="70"/>
      <c r="F971" s="70" t="s">
        <v>1846</v>
      </c>
      <c r="G971" s="73"/>
      <c r="H971" s="76" t="s">
        <v>676</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220"/>
        <v>4</v>
      </c>
      <c r="D972" s="73"/>
      <c r="E972" s="70"/>
      <c r="F972" s="70" t="s">
        <v>1847</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20"/>
        <v>4</v>
      </c>
      <c r="D973" s="73"/>
      <c r="E973" s="70"/>
      <c r="F973" s="70" t="s">
        <v>1848</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20"/>
        <v>4</v>
      </c>
      <c r="D974" s="73"/>
      <c r="E974" s="70"/>
      <c r="F974" s="70" t="s">
        <v>1849</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20"/>
        <v>4</v>
      </c>
      <c r="D975" s="73"/>
      <c r="E975" s="70"/>
      <c r="F975" s="70" t="s">
        <v>1850</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20"/>
        <v>4</v>
      </c>
      <c r="D976" s="73"/>
      <c r="E976" s="70"/>
      <c r="F976" s="70" t="s">
        <v>1851</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20"/>
        <v>4</v>
      </c>
      <c r="D977" s="73"/>
      <c r="E977" s="70"/>
      <c r="F977" s="70" t="s">
        <v>1852</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20"/>
        <v>4</v>
      </c>
      <c r="D978" s="73"/>
      <c r="E978" s="70"/>
      <c r="F978" s="70" t="s">
        <v>1853</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20"/>
        <v>4</v>
      </c>
      <c r="D979" s="73"/>
      <c r="E979" s="70"/>
      <c r="F979" s="70" t="s">
        <v>1854</v>
      </c>
      <c r="G979" s="73"/>
      <c r="H979" s="76" t="s">
        <v>676</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20"/>
        <v>4</v>
      </c>
      <c r="D980" s="73"/>
      <c r="E980" s="70"/>
      <c r="F980" s="70" t="s">
        <v>1855</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20"/>
        <v>4</v>
      </c>
      <c r="D981" s="73"/>
      <c r="E981" s="70"/>
      <c r="F981" s="70" t="s">
        <v>1856</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20"/>
        <v>4</v>
      </c>
      <c r="D982" s="73"/>
      <c r="E982" s="70"/>
      <c r="F982" s="70" t="s">
        <v>1857</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20"/>
        <v>4</v>
      </c>
      <c r="D983" s="73"/>
      <c r="E983" s="70"/>
      <c r="F983" s="70" t="s">
        <v>1858</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20"/>
        <v>4</v>
      </c>
      <c r="D984" s="73"/>
      <c r="E984" s="70"/>
      <c r="F984" s="70" t="s">
        <v>1859</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20"/>
        <v>4</v>
      </c>
      <c r="D985" s="73"/>
      <c r="E985" s="70"/>
      <c r="F985" s="70" t="s">
        <v>1860</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20"/>
        <v>4</v>
      </c>
      <c r="D986" s="73"/>
      <c r="E986" s="70"/>
      <c r="F986" s="70" t="s">
        <v>1861</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20"/>
        <v>4</v>
      </c>
      <c r="D987" s="73"/>
      <c r="E987" s="70"/>
      <c r="F987" s="70" t="s">
        <v>1862</v>
      </c>
      <c r="G987" s="73"/>
      <c r="H987" s="76" t="s">
        <v>676</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20"/>
        <v>4</v>
      </c>
      <c r="D988" s="73"/>
      <c r="E988" s="70"/>
      <c r="F988" s="70" t="s">
        <v>1863</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20"/>
        <v>4</v>
      </c>
      <c r="D989" s="73"/>
      <c r="E989" s="70"/>
      <c r="F989" s="70" t="s">
        <v>1864</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20"/>
        <v>4</v>
      </c>
      <c r="D990" s="73"/>
      <c r="E990" s="70"/>
      <c r="F990" s="70" t="s">
        <v>1865</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20"/>
        <v>4</v>
      </c>
      <c r="D991" s="73"/>
      <c r="E991" s="70"/>
      <c r="F991" s="70" t="s">
        <v>1866</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20"/>
        <v>4</v>
      </c>
      <c r="D992" s="73"/>
      <c r="E992" s="70"/>
      <c r="F992" s="70" t="s">
        <v>1867</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20"/>
        <v>4</v>
      </c>
      <c r="D993" s="73"/>
      <c r="E993" s="70"/>
      <c r="F993" s="70" t="s">
        <v>1868</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20"/>
        <v>4</v>
      </c>
      <c r="D994" s="73"/>
      <c r="E994" s="70"/>
      <c r="F994" s="70" t="s">
        <v>1869</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20"/>
        <v>4</v>
      </c>
      <c r="D995" s="73"/>
      <c r="E995" s="70"/>
      <c r="F995" s="70" t="s">
        <v>1870</v>
      </c>
      <c r="G995" s="73"/>
      <c r="H995" s="76" t="s">
        <v>676</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20"/>
        <v>4</v>
      </c>
      <c r="D996" s="73"/>
      <c r="E996" s="70"/>
      <c r="F996" s="70" t="s">
        <v>1871</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20"/>
        <v>4</v>
      </c>
      <c r="D997" s="73"/>
      <c r="E997" s="70"/>
      <c r="F997" s="70" t="s">
        <v>1872</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20"/>
        <v>4</v>
      </c>
      <c r="D998" s="73"/>
      <c r="E998" s="70"/>
      <c r="F998" s="70" t="s">
        <v>1873</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20"/>
        <v>4</v>
      </c>
      <c r="D999" s="73"/>
      <c r="E999" s="70"/>
      <c r="F999" s="70" t="s">
        <v>1874</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20"/>
        <v>4</v>
      </c>
      <c r="D1000" s="73"/>
      <c r="E1000" s="70"/>
      <c r="F1000" s="70" t="s">
        <v>1875</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20"/>
        <v>4</v>
      </c>
      <c r="D1001" s="73"/>
      <c r="E1001" s="70"/>
      <c r="F1001" s="70" t="s">
        <v>1876</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20"/>
        <v>4</v>
      </c>
      <c r="D1002" s="73"/>
      <c r="E1002" s="70"/>
      <c r="F1002" s="70" t="s">
        <v>1877</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20"/>
        <v>4</v>
      </c>
      <c r="D1003" s="73"/>
      <c r="E1003" s="70"/>
      <c r="F1003" s="70" t="s">
        <v>1878</v>
      </c>
      <c r="G1003" s="73"/>
      <c r="H1003" s="76" t="s">
        <v>676</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20"/>
        <v>4</v>
      </c>
      <c r="D1004" s="73"/>
      <c r="E1004" s="70"/>
      <c r="F1004" s="70" t="s">
        <v>1879</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20"/>
        <v>4</v>
      </c>
      <c r="D1005" s="73"/>
      <c r="E1005" s="70"/>
      <c r="F1005" s="70" t="s">
        <v>1880</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20"/>
        <v>4</v>
      </c>
      <c r="D1006" s="73"/>
      <c r="E1006" s="70"/>
      <c r="F1006" s="70" t="s">
        <v>1881</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20"/>
        <v>4</v>
      </c>
      <c r="D1007" s="73"/>
      <c r="E1007" s="70"/>
      <c r="F1007" s="70" t="s">
        <v>1882</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20"/>
        <v>4</v>
      </c>
      <c r="D1008" s="73"/>
      <c r="E1008" s="70"/>
      <c r="F1008" s="70" t="s">
        <v>1883</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20"/>
        <v>4</v>
      </c>
      <c r="D1009" s="73"/>
      <c r="E1009" s="70"/>
      <c r="F1009" s="70" t="s">
        <v>1884</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20"/>
        <v>4</v>
      </c>
      <c r="D1010" s="73"/>
      <c r="E1010" s="70"/>
      <c r="F1010" s="70" t="s">
        <v>1885</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20"/>
        <v>4</v>
      </c>
      <c r="D1011" s="73"/>
      <c r="E1011" s="70"/>
      <c r="F1011" s="70" t="s">
        <v>1886</v>
      </c>
      <c r="G1011" s="73"/>
      <c r="H1011" s="76" t="s">
        <v>676</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20"/>
        <v>4</v>
      </c>
      <c r="D1012" s="73"/>
      <c r="E1012" s="70"/>
      <c r="F1012" s="70" t="s">
        <v>1887</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20"/>
        <v>4</v>
      </c>
      <c r="D1013" s="73"/>
      <c r="E1013" s="70"/>
      <c r="F1013" s="70" t="s">
        <v>1888</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20"/>
        <v>4</v>
      </c>
      <c r="D1014" s="73"/>
      <c r="E1014" s="70"/>
      <c r="F1014" s="70" t="s">
        <v>1889</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20"/>
        <v>4</v>
      </c>
      <c r="D1015" s="73"/>
      <c r="E1015" s="70"/>
      <c r="F1015" s="70" t="s">
        <v>1890</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20"/>
        <v>4</v>
      </c>
      <c r="D1016" s="73"/>
      <c r="E1016" s="70"/>
      <c r="F1016" s="70" t="s">
        <v>1891</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20"/>
        <v>4</v>
      </c>
      <c r="D1017" s="73"/>
      <c r="E1017" s="70"/>
      <c r="F1017" s="70" t="s">
        <v>1892</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20"/>
        <v>4</v>
      </c>
      <c r="D1018" s="73"/>
      <c r="E1018" s="70"/>
      <c r="F1018" s="70" t="s">
        <v>1893</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20"/>
        <v>4</v>
      </c>
      <c r="D1019" s="73"/>
      <c r="E1019" s="70"/>
      <c r="F1019" s="70" t="s">
        <v>1894</v>
      </c>
      <c r="G1019" s="73"/>
      <c r="H1019" s="76" t="s">
        <v>676</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20"/>
        <v>4</v>
      </c>
      <c r="D1020" s="73"/>
      <c r="E1020" s="70"/>
      <c r="F1020" s="70" t="s">
        <v>1895</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20"/>
        <v>4</v>
      </c>
      <c r="D1021" s="73"/>
      <c r="E1021" s="70"/>
      <c r="F1021" s="70" t="s">
        <v>1896</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20"/>
        <v>4</v>
      </c>
      <c r="D1022" s="73"/>
      <c r="E1022" s="70"/>
      <c r="F1022" s="70" t="s">
        <v>1897</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20"/>
        <v>4</v>
      </c>
      <c r="D1023" s="73"/>
      <c r="E1023" s="70"/>
      <c r="F1023" s="70" t="s">
        <v>1898</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20"/>
        <v>4</v>
      </c>
      <c r="D1024" s="73"/>
      <c r="E1024" s="70"/>
      <c r="F1024" s="70" t="s">
        <v>1899</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20"/>
        <v>4</v>
      </c>
      <c r="D1025" s="73"/>
      <c r="E1025" s="70"/>
      <c r="F1025" s="70" t="s">
        <v>1900</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20"/>
        <v>4</v>
      </c>
      <c r="D1026" s="73"/>
      <c r="E1026" s="70"/>
      <c r="F1026" s="70" t="s">
        <v>1901</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50" si="221">INT($C$29)+3</f>
        <v>4</v>
      </c>
      <c r="D1027" s="73"/>
      <c r="E1027" s="70"/>
      <c r="F1027" s="70" t="s">
        <v>1902</v>
      </c>
      <c r="G1027" s="73"/>
      <c r="H1027" s="76" t="s">
        <v>676</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21"/>
        <v>4</v>
      </c>
      <c r="D1028" s="73"/>
      <c r="E1028" s="70"/>
      <c r="F1028" s="70" t="s">
        <v>1903</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21"/>
        <v>4</v>
      </c>
      <c r="D1029" s="73"/>
      <c r="E1029" s="70"/>
      <c r="F1029" s="70" t="s">
        <v>1904</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21"/>
        <v>4</v>
      </c>
      <c r="D1030" s="73"/>
      <c r="E1030" s="70"/>
      <c r="F1030" s="70" t="s">
        <v>1905</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21"/>
        <v>4</v>
      </c>
      <c r="D1031" s="73"/>
      <c r="E1031" s="70"/>
      <c r="F1031" s="70" t="s">
        <v>1906</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21"/>
        <v>4</v>
      </c>
      <c r="D1032" s="73"/>
      <c r="E1032" s="70"/>
      <c r="F1032" s="70" t="s">
        <v>1907</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21"/>
        <v>4</v>
      </c>
      <c r="D1033" s="73"/>
      <c r="E1033" s="70"/>
      <c r="F1033" s="70" t="s">
        <v>1908</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21"/>
        <v>4</v>
      </c>
      <c r="D1034" s="73"/>
      <c r="E1034" s="70"/>
      <c r="F1034" s="70" t="s">
        <v>1909</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21"/>
        <v>4</v>
      </c>
      <c r="D1035" s="73"/>
      <c r="E1035" s="70"/>
      <c r="F1035" s="70" t="s">
        <v>1910</v>
      </c>
      <c r="G1035" s="73"/>
      <c r="H1035" s="76" t="s">
        <v>676</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21"/>
        <v>4</v>
      </c>
      <c r="D1036" s="73"/>
      <c r="E1036" s="70"/>
      <c r="F1036" s="70" t="s">
        <v>1911</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21"/>
        <v>4</v>
      </c>
      <c r="D1037" s="73"/>
      <c r="E1037" s="70"/>
      <c r="F1037" s="70" t="s">
        <v>1912</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21"/>
        <v>4</v>
      </c>
      <c r="D1038" s="73"/>
      <c r="E1038" s="70"/>
      <c r="F1038" s="70" t="s">
        <v>1913</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21"/>
        <v>4</v>
      </c>
      <c r="D1039" s="73"/>
      <c r="E1039" s="70"/>
      <c r="F1039" s="70" t="s">
        <v>1914</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21"/>
        <v>4</v>
      </c>
      <c r="D1040" s="73"/>
      <c r="E1040" s="70"/>
      <c r="F1040" s="70" t="s">
        <v>1915</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21"/>
        <v>4</v>
      </c>
      <c r="D1041" s="73"/>
      <c r="E1041" s="70"/>
      <c r="F1041" s="70" t="s">
        <v>1916</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21"/>
        <v>4</v>
      </c>
      <c r="D1042" s="73"/>
      <c r="E1042" s="70"/>
      <c r="F1042" s="70" t="s">
        <v>1917</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21"/>
        <v>4</v>
      </c>
      <c r="D1043" s="73"/>
      <c r="E1043" s="70"/>
      <c r="F1043" s="70" t="s">
        <v>1918</v>
      </c>
      <c r="G1043" s="73"/>
      <c r="H1043" s="76" t="s">
        <v>676</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21"/>
        <v>4</v>
      </c>
      <c r="D1044" s="73"/>
      <c r="E1044" s="70"/>
      <c r="F1044" s="70" t="s">
        <v>1919</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21"/>
        <v>4</v>
      </c>
      <c r="D1045" s="73"/>
      <c r="E1045" s="70"/>
      <c r="F1045" s="70" t="s">
        <v>1920</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21"/>
        <v>4</v>
      </c>
      <c r="D1046" s="73"/>
      <c r="E1046" s="70"/>
      <c r="F1046" s="70" t="s">
        <v>1921</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21"/>
        <v>4</v>
      </c>
      <c r="D1047" s="73"/>
      <c r="E1047" s="70"/>
      <c r="F1047" s="70" t="s">
        <v>1922</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21"/>
        <v>4</v>
      </c>
      <c r="D1048" s="73"/>
      <c r="E1048" s="70"/>
      <c r="F1048" s="70" t="s">
        <v>1923</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21"/>
        <v>4</v>
      </c>
      <c r="D1049" s="73"/>
      <c r="E1049" s="70"/>
      <c r="F1049" s="70" t="s">
        <v>1924</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21"/>
        <v>4</v>
      </c>
      <c r="D1050" s="73"/>
      <c r="E1050" s="70"/>
      <c r="F1050" s="70" t="s">
        <v>1925</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25">
      <c r="A1051" s="45"/>
      <c r="B1051" s="54"/>
      <c r="C1051" s="47">
        <f t="shared" ref="C1051:C1106" si="222">INT($C$29)+2</f>
        <v>3</v>
      </c>
      <c r="D1051" s="73"/>
      <c r="E1051" s="70"/>
      <c r="F1051" s="70" t="s">
        <v>1926</v>
      </c>
      <c r="G1051" s="73"/>
      <c r="H1051" s="76" t="s">
        <v>1927</v>
      </c>
      <c r="I1051" s="96" t="s">
        <v>2263</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1928</v>
      </c>
      <c r="AE1051" s="76"/>
      <c r="AF1051" s="97">
        <v>1</v>
      </c>
      <c r="AG1051" s="97">
        <v>1</v>
      </c>
      <c r="AH1051" s="73"/>
      <c r="AI1051" s="57"/>
      <c r="AJ1051" s="45"/>
      <c r="AK1051" s="45"/>
      <c r="AL1051" s="45"/>
    </row>
    <row r="1052" spans="1:38" hidden="1" outlineLevel="2" x14ac:dyDescent="0.25">
      <c r="A1052" s="45"/>
      <c r="B1052" s="54"/>
      <c r="C1052" s="47">
        <f t="shared" si="222"/>
        <v>3</v>
      </c>
      <c r="D1052" s="73"/>
      <c r="E1052" s="70"/>
      <c r="F1052" s="70" t="s">
        <v>1929</v>
      </c>
      <c r="G1052" s="73"/>
      <c r="H1052" s="76" t="s">
        <v>1930</v>
      </c>
      <c r="I1052" s="96"/>
      <c r="J1052" s="96"/>
      <c r="K1052" s="76"/>
      <c r="L1052" s="76"/>
      <c r="M1052" s="76"/>
      <c r="N1052" s="76"/>
      <c r="O1052" s="76"/>
      <c r="P1052" s="76"/>
      <c r="Q1052" s="76"/>
      <c r="R1052" s="76"/>
      <c r="S1052" s="76"/>
      <c r="T1052" s="76"/>
      <c r="U1052" s="290">
        <f>U1053</f>
        <v>9.9999999999999985E-3</v>
      </c>
      <c r="V1052" s="261">
        <f t="shared" ref="V1052:AB1052" si="223">V1053</f>
        <v>9.9999999999999985E-3</v>
      </c>
      <c r="W1052" s="261">
        <f t="shared" si="223"/>
        <v>9.9999999999999985E-3</v>
      </c>
      <c r="X1052" s="261">
        <f t="shared" si="223"/>
        <v>9.9999999999999985E-3</v>
      </c>
      <c r="Y1052" s="261">
        <f t="shared" si="223"/>
        <v>9.9999999999999985E-3</v>
      </c>
      <c r="Z1052" s="261">
        <f t="shared" si="223"/>
        <v>9.9999999999999985E-3</v>
      </c>
      <c r="AA1052" s="261">
        <f t="shared" si="223"/>
        <v>9.9999999999999985E-3</v>
      </c>
      <c r="AB1052" s="261">
        <f t="shared" si="223"/>
        <v>9.9999999999999985E-3</v>
      </c>
      <c r="AC1052" s="76"/>
      <c r="AD1052" s="76"/>
      <c r="AE1052" s="76"/>
      <c r="AF1052" s="261">
        <f>AF1053</f>
        <v>1</v>
      </c>
      <c r="AG1052" s="261">
        <f>AG1053</f>
        <v>1</v>
      </c>
      <c r="AH1052" s="73"/>
      <c r="AI1052" s="57"/>
      <c r="AJ1052" s="45"/>
      <c r="AK1052" s="45"/>
      <c r="AL1052" s="45"/>
    </row>
    <row r="1053" spans="1:38" hidden="1" outlineLevel="2" x14ac:dyDescent="0.25">
      <c r="A1053" s="45"/>
      <c r="B1053" s="54"/>
      <c r="C1053" s="47">
        <f t="shared" si="222"/>
        <v>3</v>
      </c>
      <c r="D1053" s="73"/>
      <c r="E1053" s="70"/>
      <c r="F1053" s="70" t="s">
        <v>1931</v>
      </c>
      <c r="G1053" s="73"/>
      <c r="H1053" s="76" t="s">
        <v>1932</v>
      </c>
      <c r="I1053" s="96" t="s">
        <v>2262</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224">W1053</f>
        <v>9.9999999999999985E-3</v>
      </c>
      <c r="Y1053" s="263">
        <f t="shared" si="224"/>
        <v>9.9999999999999985E-3</v>
      </c>
      <c r="Z1053" s="263">
        <f t="shared" si="224"/>
        <v>9.9999999999999985E-3</v>
      </c>
      <c r="AA1053" s="263">
        <f t="shared" si="224"/>
        <v>9.9999999999999985E-3</v>
      </c>
      <c r="AB1053" s="263">
        <f t="shared" si="224"/>
        <v>9.9999999999999985E-3</v>
      </c>
      <c r="AC1053" s="76"/>
      <c r="AD1053" s="76"/>
      <c r="AE1053" s="76"/>
      <c r="AF1053" s="97">
        <v>1</v>
      </c>
      <c r="AG1053" s="97">
        <v>1</v>
      </c>
      <c r="AH1053" s="73"/>
      <c r="AI1053" s="57"/>
      <c r="AJ1053" s="45"/>
      <c r="AK1053" s="45"/>
      <c r="AL1053" s="45"/>
    </row>
    <row r="1054" spans="1:38" hidden="1" outlineLevel="2" x14ac:dyDescent="0.25">
      <c r="A1054" s="45"/>
      <c r="B1054" s="54"/>
      <c r="C1054" s="47">
        <f t="shared" si="222"/>
        <v>3</v>
      </c>
      <c r="D1054" s="73"/>
      <c r="E1054" s="70"/>
      <c r="F1054" s="70" t="s">
        <v>1933</v>
      </c>
      <c r="G1054" s="73"/>
      <c r="H1054" s="76" t="s">
        <v>1934</v>
      </c>
      <c r="I1054" s="96" t="s">
        <v>2262</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224"/>
        <v>9.0000000000000011E-3</v>
      </c>
      <c r="Y1054" s="263">
        <f t="shared" si="224"/>
        <v>9.0000000000000011E-3</v>
      </c>
      <c r="Z1054" s="263">
        <f t="shared" si="224"/>
        <v>9.0000000000000011E-3</v>
      </c>
      <c r="AA1054" s="263">
        <f t="shared" si="224"/>
        <v>9.0000000000000011E-3</v>
      </c>
      <c r="AB1054" s="263">
        <f t="shared" si="224"/>
        <v>9.0000000000000011E-3</v>
      </c>
      <c r="AC1054" s="76"/>
      <c r="AD1054" s="76"/>
      <c r="AE1054" s="76"/>
      <c r="AF1054" s="97">
        <v>1</v>
      </c>
      <c r="AG1054" s="97">
        <v>1</v>
      </c>
      <c r="AH1054" s="73"/>
      <c r="AI1054" s="57"/>
      <c r="AJ1054" s="45"/>
      <c r="AK1054" s="45"/>
      <c r="AL1054" s="45"/>
    </row>
    <row r="1055" spans="1:38" hidden="1" outlineLevel="3" x14ac:dyDescent="0.25">
      <c r="A1055" s="45"/>
      <c r="B1055" s="54"/>
      <c r="C1055" s="47">
        <f>INT($C$29)+3</f>
        <v>4</v>
      </c>
      <c r="D1055" s="73"/>
      <c r="E1055" s="70"/>
      <c r="F1055" s="70" t="s">
        <v>1935</v>
      </c>
      <c r="G1055" s="73"/>
      <c r="H1055" s="76" t="s">
        <v>1936</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25">
      <c r="A1056" s="45"/>
      <c r="B1056" s="54"/>
      <c r="C1056" s="47">
        <f>INT($C$29)+3</f>
        <v>4</v>
      </c>
      <c r="D1056" s="73"/>
      <c r="E1056" s="70"/>
      <c r="F1056" s="70" t="s">
        <v>1937</v>
      </c>
      <c r="G1056" s="73"/>
      <c r="H1056" s="76" t="s">
        <v>1938</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1939</v>
      </c>
      <c r="G1057" s="73"/>
      <c r="H1057" s="76" t="s">
        <v>1940</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25">
      <c r="A1058" s="45"/>
      <c r="B1058" s="54"/>
      <c r="C1058" s="47">
        <f t="shared" si="222"/>
        <v>3</v>
      </c>
      <c r="D1058" s="73"/>
      <c r="E1058" s="70"/>
      <c r="F1058" s="70" t="s">
        <v>1941</v>
      </c>
      <c r="G1058" s="73"/>
      <c r="H1058" s="76" t="s">
        <v>1942</v>
      </c>
      <c r="I1058" s="76"/>
      <c r="J1058" s="76"/>
      <c r="K1058" s="76"/>
      <c r="L1058" s="76"/>
      <c r="M1058" s="76"/>
      <c r="N1058" s="76"/>
      <c r="O1058" s="76"/>
      <c r="P1058" s="76"/>
      <c r="Q1058" s="76"/>
      <c r="R1058" s="76"/>
      <c r="S1058" s="76"/>
      <c r="T1058" s="76"/>
      <c r="U1058" s="97">
        <v>0</v>
      </c>
      <c r="V1058" s="97">
        <v>0</v>
      </c>
      <c r="W1058" s="97">
        <v>0</v>
      </c>
      <c r="X1058" s="263">
        <f t="shared" ref="X1058:AB1059" si="225">W1058</f>
        <v>0</v>
      </c>
      <c r="Y1058" s="263">
        <f t="shared" si="225"/>
        <v>0</v>
      </c>
      <c r="Z1058" s="263">
        <f t="shared" si="225"/>
        <v>0</v>
      </c>
      <c r="AA1058" s="263">
        <f t="shared" si="225"/>
        <v>0</v>
      </c>
      <c r="AB1058" s="263">
        <f t="shared" si="225"/>
        <v>0</v>
      </c>
      <c r="AC1058" s="76"/>
      <c r="AD1058" s="97" t="s">
        <v>2260</v>
      </c>
      <c r="AE1058" s="76"/>
      <c r="AF1058" s="97">
        <v>1</v>
      </c>
      <c r="AG1058" s="97">
        <v>1</v>
      </c>
      <c r="AH1058" s="73"/>
      <c r="AI1058" s="57"/>
      <c r="AJ1058" s="45"/>
      <c r="AK1058" s="45"/>
      <c r="AL1058" s="45"/>
    </row>
    <row r="1059" spans="1:38" hidden="1" outlineLevel="2" x14ac:dyDescent="0.25">
      <c r="A1059" s="45"/>
      <c r="B1059" s="54"/>
      <c r="C1059" s="47">
        <f t="shared" si="222"/>
        <v>3</v>
      </c>
      <c r="D1059" s="73"/>
      <c r="E1059" s="70"/>
      <c r="F1059" s="70" t="s">
        <v>1943</v>
      </c>
      <c r="G1059" s="73"/>
      <c r="H1059" s="76" t="s">
        <v>1944</v>
      </c>
      <c r="I1059" s="96" t="s">
        <v>2265</v>
      </c>
      <c r="J1059" s="96"/>
      <c r="K1059" s="76"/>
      <c r="L1059" s="76"/>
      <c r="M1059" s="76"/>
      <c r="N1059" s="76"/>
      <c r="O1059" s="76"/>
      <c r="P1059" s="76"/>
      <c r="Q1059" s="76"/>
      <c r="R1059" s="76"/>
      <c r="S1059" s="76"/>
      <c r="T1059" s="76"/>
      <c r="U1059" s="97">
        <v>0</v>
      </c>
      <c r="V1059" s="97">
        <v>0</v>
      </c>
      <c r="W1059" s="97">
        <v>0</v>
      </c>
      <c r="X1059" s="263">
        <f t="shared" si="225"/>
        <v>0</v>
      </c>
      <c r="Y1059" s="263">
        <f t="shared" si="225"/>
        <v>0</v>
      </c>
      <c r="Z1059" s="263">
        <f t="shared" si="225"/>
        <v>0</v>
      </c>
      <c r="AA1059" s="263">
        <f t="shared" si="225"/>
        <v>0</v>
      </c>
      <c r="AB1059" s="263">
        <f t="shared" si="225"/>
        <v>0</v>
      </c>
      <c r="AC1059" s="76"/>
      <c r="AD1059" s="97" t="s">
        <v>1945</v>
      </c>
      <c r="AE1059" s="76"/>
      <c r="AF1059" s="97">
        <v>1</v>
      </c>
      <c r="AG1059" s="97">
        <v>1</v>
      </c>
      <c r="AH1059" s="73"/>
      <c r="AI1059" s="57"/>
      <c r="AJ1059" s="45"/>
      <c r="AK1059" s="45"/>
      <c r="AL1059" s="45"/>
    </row>
    <row r="1060" spans="1:38" hidden="1" outlineLevel="2" x14ac:dyDescent="0.25">
      <c r="A1060" s="45"/>
      <c r="B1060" s="54"/>
      <c r="C1060" s="47">
        <f t="shared" si="222"/>
        <v>3</v>
      </c>
      <c r="D1060" s="73"/>
      <c r="E1060" s="70"/>
      <c r="F1060" s="70" t="s">
        <v>1946</v>
      </c>
      <c r="G1060" s="73"/>
      <c r="H1060" s="76" t="s">
        <v>1947</v>
      </c>
      <c r="I1060" s="96"/>
      <c r="J1060" s="96"/>
      <c r="K1060" s="76"/>
      <c r="L1060" s="76"/>
      <c r="M1060" s="76"/>
      <c r="N1060" s="76"/>
      <c r="O1060" s="76"/>
      <c r="P1060" s="76"/>
      <c r="Q1060" s="76"/>
      <c r="R1060" s="76"/>
      <c r="S1060" s="76"/>
      <c r="T1060" s="76"/>
      <c r="U1060" s="261">
        <f t="shared" ref="U1060:AB1060" si="226">U1061</f>
        <v>-1.9E-2</v>
      </c>
      <c r="V1060" s="261">
        <f t="shared" si="226"/>
        <v>-1.9E-2</v>
      </c>
      <c r="W1060" s="261">
        <f t="shared" si="226"/>
        <v>-1.9E-2</v>
      </c>
      <c r="X1060" s="261">
        <f t="shared" si="226"/>
        <v>-1.9E-2</v>
      </c>
      <c r="Y1060" s="261">
        <f t="shared" si="226"/>
        <v>-1.9E-2</v>
      </c>
      <c r="Z1060" s="261">
        <f t="shared" si="226"/>
        <v>-1.9E-2</v>
      </c>
      <c r="AA1060" s="261">
        <f t="shared" si="226"/>
        <v>-1.9E-2</v>
      </c>
      <c r="AB1060" s="261">
        <f t="shared" si="226"/>
        <v>-1.9E-2</v>
      </c>
      <c r="AC1060" s="76"/>
      <c r="AD1060" s="76"/>
      <c r="AE1060" s="76"/>
      <c r="AF1060" s="261">
        <f>AF1061</f>
        <v>1</v>
      </c>
      <c r="AG1060" s="261">
        <f>AG1061</f>
        <v>1</v>
      </c>
      <c r="AH1060" s="73"/>
      <c r="AI1060" s="57"/>
      <c r="AJ1060" s="45"/>
      <c r="AK1060" s="45"/>
      <c r="AL1060" s="45"/>
    </row>
    <row r="1061" spans="1:38" hidden="1" outlineLevel="2" x14ac:dyDescent="0.25">
      <c r="A1061" s="45"/>
      <c r="B1061" s="54"/>
      <c r="C1061" s="47">
        <f t="shared" si="222"/>
        <v>3</v>
      </c>
      <c r="D1061" s="73"/>
      <c r="E1061" s="70"/>
      <c r="F1061" s="70" t="s">
        <v>1948</v>
      </c>
      <c r="G1061" s="73"/>
      <c r="H1061" s="76" t="s">
        <v>1949</v>
      </c>
      <c r="I1061" s="96" t="s">
        <v>2264</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227">W1061</f>
        <v>-1.9E-2</v>
      </c>
      <c r="Y1061" s="263">
        <f t="shared" si="227"/>
        <v>-1.9E-2</v>
      </c>
      <c r="Z1061" s="263">
        <f t="shared" si="227"/>
        <v>-1.9E-2</v>
      </c>
      <c r="AA1061" s="263">
        <f t="shared" si="227"/>
        <v>-1.9E-2</v>
      </c>
      <c r="AB1061" s="263">
        <f t="shared" si="227"/>
        <v>-1.9E-2</v>
      </c>
      <c r="AC1061" s="76"/>
      <c r="AD1061" s="76"/>
      <c r="AE1061" s="76"/>
      <c r="AF1061" s="97">
        <v>1</v>
      </c>
      <c r="AG1061" s="97">
        <v>1</v>
      </c>
      <c r="AH1061" s="73"/>
      <c r="AI1061" s="57"/>
      <c r="AJ1061" s="45"/>
      <c r="AK1061" s="45"/>
      <c r="AL1061" s="45"/>
    </row>
    <row r="1062" spans="1:38" hidden="1" outlineLevel="2" x14ac:dyDescent="0.25">
      <c r="A1062" s="45"/>
      <c r="B1062" s="54"/>
      <c r="C1062" s="47">
        <f t="shared" si="222"/>
        <v>3</v>
      </c>
      <c r="D1062" s="73"/>
      <c r="E1062" s="70"/>
      <c r="F1062" s="70" t="s">
        <v>1950</v>
      </c>
      <c r="G1062" s="73"/>
      <c r="H1062" s="76" t="s">
        <v>1951</v>
      </c>
      <c r="I1062" s="96" t="s">
        <v>2264</v>
      </c>
      <c r="J1062" s="96"/>
      <c r="K1062" s="76"/>
      <c r="L1062" s="76"/>
      <c r="M1062" s="76"/>
      <c r="N1062" s="76"/>
      <c r="O1062" s="76"/>
      <c r="P1062" s="76"/>
      <c r="Q1062" s="76"/>
      <c r="R1062" s="76"/>
      <c r="S1062" s="76"/>
      <c r="T1062" s="76"/>
      <c r="U1062" s="97">
        <f>-0.031-U$1059</f>
        <v>-3.1E-2</v>
      </c>
      <c r="V1062" s="97">
        <f>-0.031-V$1059</f>
        <v>-3.1E-2</v>
      </c>
      <c r="W1062" s="97">
        <f>-0.031-W$1059</f>
        <v>-3.1E-2</v>
      </c>
      <c r="X1062" s="263">
        <f t="shared" si="227"/>
        <v>-3.1E-2</v>
      </c>
      <c r="Y1062" s="263">
        <f t="shared" si="227"/>
        <v>-3.1E-2</v>
      </c>
      <c r="Z1062" s="263">
        <f t="shared" si="227"/>
        <v>-3.1E-2</v>
      </c>
      <c r="AA1062" s="263">
        <f t="shared" si="227"/>
        <v>-3.1E-2</v>
      </c>
      <c r="AB1062" s="263">
        <f t="shared" si="227"/>
        <v>-3.1E-2</v>
      </c>
      <c r="AC1062" s="76"/>
      <c r="AD1062" s="76"/>
      <c r="AE1062" s="76"/>
      <c r="AF1062" s="97">
        <v>1</v>
      </c>
      <c r="AG1062" s="97">
        <v>1</v>
      </c>
      <c r="AH1062" s="73"/>
      <c r="AI1062" s="57"/>
      <c r="AJ1062" s="45"/>
      <c r="AK1062" s="45"/>
      <c r="AL1062" s="45"/>
    </row>
    <row r="1063" spans="1:38" hidden="1" outlineLevel="3" x14ac:dyDescent="0.25">
      <c r="A1063" s="45"/>
      <c r="B1063" s="54"/>
      <c r="C1063" s="47">
        <f>INT($C$29)+3</f>
        <v>4</v>
      </c>
      <c r="D1063" s="73"/>
      <c r="E1063" s="70"/>
      <c r="F1063" s="70" t="s">
        <v>1952</v>
      </c>
      <c r="G1063" s="73"/>
      <c r="H1063" s="76" t="s">
        <v>1953</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25">
      <c r="A1064" s="45"/>
      <c r="B1064" s="54"/>
      <c r="C1064" s="47">
        <f>INT($C$29)+3</f>
        <v>4</v>
      </c>
      <c r="D1064" s="73"/>
      <c r="E1064" s="70"/>
      <c r="F1064" s="70" t="s">
        <v>1954</v>
      </c>
      <c r="G1064" s="73"/>
      <c r="H1064" s="76" t="s">
        <v>1955</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1956</v>
      </c>
      <c r="G1065" s="73"/>
      <c r="H1065" s="76" t="s">
        <v>1957</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x14ac:dyDescent="0.25">
      <c r="A1066" s="45"/>
      <c r="B1066" s="54"/>
      <c r="C1066" s="47">
        <f t="shared" si="222"/>
        <v>3</v>
      </c>
      <c r="D1066" s="73"/>
      <c r="E1066" s="70"/>
      <c r="F1066" s="70" t="s">
        <v>1958</v>
      </c>
      <c r="G1066" s="73"/>
      <c r="H1066" s="76" t="s">
        <v>1837</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2260</v>
      </c>
      <c r="AE1066" s="76"/>
      <c r="AF1066" s="97">
        <v>1</v>
      </c>
      <c r="AG1066" s="97">
        <v>1</v>
      </c>
      <c r="AH1066" s="73"/>
      <c r="AI1066" s="57"/>
      <c r="AJ1066" s="45"/>
      <c r="AK1066" s="45"/>
      <c r="AL1066" s="45"/>
    </row>
    <row r="1067" spans="1:38" hidden="1" outlineLevel="3" x14ac:dyDescent="0.25">
      <c r="A1067" s="45"/>
      <c r="B1067" s="54"/>
      <c r="C1067" s="47">
        <f t="shared" ref="C1067:C1082" si="228">INT($C$29)+3</f>
        <v>4</v>
      </c>
      <c r="D1067" s="73"/>
      <c r="E1067" s="70"/>
      <c r="F1067" s="70" t="s">
        <v>1959</v>
      </c>
      <c r="G1067" s="73"/>
      <c r="H1067" s="76" t="s">
        <v>676</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28"/>
        <v>4</v>
      </c>
      <c r="D1068" s="73"/>
      <c r="E1068" s="70"/>
      <c r="F1068" s="70" t="s">
        <v>1960</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28"/>
        <v>4</v>
      </c>
      <c r="D1069" s="73"/>
      <c r="E1069" s="70"/>
      <c r="F1069" s="70" t="s">
        <v>1961</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28"/>
        <v>4</v>
      </c>
      <c r="D1070" s="73"/>
      <c r="E1070" s="70"/>
      <c r="F1070" s="70" t="s">
        <v>1962</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28"/>
        <v>4</v>
      </c>
      <c r="D1071" s="73"/>
      <c r="E1071" s="70"/>
      <c r="F1071" s="70" t="s">
        <v>1963</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28"/>
        <v>4</v>
      </c>
      <c r="D1072" s="73"/>
      <c r="E1072" s="70"/>
      <c r="F1072" s="70" t="s">
        <v>1964</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28"/>
        <v>4</v>
      </c>
      <c r="D1073" s="73"/>
      <c r="E1073" s="70"/>
      <c r="F1073" s="70" t="s">
        <v>1965</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28"/>
        <v>4</v>
      </c>
      <c r="D1074" s="73"/>
      <c r="E1074" s="70"/>
      <c r="F1074" s="70" t="s">
        <v>1966</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28"/>
        <v>4</v>
      </c>
      <c r="D1075" s="73"/>
      <c r="E1075" s="70"/>
      <c r="F1075" s="70" t="s">
        <v>1967</v>
      </c>
      <c r="G1075" s="73"/>
      <c r="H1075" s="76" t="s">
        <v>676</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28"/>
        <v>4</v>
      </c>
      <c r="D1076" s="73"/>
      <c r="E1076" s="70"/>
      <c r="F1076" s="70" t="s">
        <v>1968</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28"/>
        <v>4</v>
      </c>
      <c r="D1077" s="73"/>
      <c r="E1077" s="70"/>
      <c r="F1077" s="70" t="s">
        <v>1969</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28"/>
        <v>4</v>
      </c>
      <c r="D1078" s="73"/>
      <c r="E1078" s="70"/>
      <c r="F1078" s="70" t="s">
        <v>1970</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28"/>
        <v>4</v>
      </c>
      <c r="D1079" s="73"/>
      <c r="E1079" s="70"/>
      <c r="F1079" s="70" t="s">
        <v>1971</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28"/>
        <v>4</v>
      </c>
      <c r="D1080" s="73"/>
      <c r="E1080" s="70"/>
      <c r="F1080" s="70" t="s">
        <v>1972</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28"/>
        <v>4</v>
      </c>
      <c r="D1081" s="73"/>
      <c r="E1081" s="70"/>
      <c r="F1081" s="70" t="s">
        <v>1973</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28"/>
        <v>4</v>
      </c>
      <c r="D1082" s="73"/>
      <c r="E1082" s="444"/>
      <c r="F1082" s="444" t="s">
        <v>1974</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hidden="1" outlineLevel="2" x14ac:dyDescent="0.25">
      <c r="A1083" s="45"/>
      <c r="B1083" s="54"/>
      <c r="C1083" s="47">
        <f t="shared" si="222"/>
        <v>3</v>
      </c>
      <c r="D1083" s="73"/>
      <c r="E1083" s="448"/>
      <c r="F1083" s="448" t="s">
        <v>1975</v>
      </c>
      <c r="G1083" s="449"/>
      <c r="H1083" s="189" t="s">
        <v>1976</v>
      </c>
      <c r="I1083" s="158"/>
      <c r="J1083" s="158"/>
      <c r="K1083" s="189"/>
      <c r="L1083" s="189"/>
      <c r="M1083" s="189"/>
      <c r="N1083" s="189"/>
      <c r="O1083" s="189"/>
      <c r="P1083" s="189"/>
      <c r="Q1083" s="189"/>
      <c r="R1083" s="189"/>
      <c r="S1083" s="189"/>
      <c r="T1083" s="189"/>
      <c r="U1083" s="450">
        <v>3.024E-2</v>
      </c>
      <c r="V1083" s="451">
        <f t="shared" ref="V1083:W1083" si="229">U1083</f>
        <v>3.024E-2</v>
      </c>
      <c r="W1083" s="451">
        <f t="shared" si="229"/>
        <v>3.024E-2</v>
      </c>
      <c r="X1083" s="451">
        <f>Y1083</f>
        <v>2.248E-2</v>
      </c>
      <c r="Y1083" s="450">
        <v>2.248E-2</v>
      </c>
      <c r="Z1083" s="451">
        <f>Y1083</f>
        <v>2.248E-2</v>
      </c>
      <c r="AA1083" s="451">
        <f>Z1083</f>
        <v>2.248E-2</v>
      </c>
      <c r="AB1083" s="451">
        <f>AA1083</f>
        <v>2.248E-2</v>
      </c>
      <c r="AC1083" s="189"/>
      <c r="AD1083" s="450" t="s">
        <v>1977</v>
      </c>
      <c r="AE1083" s="189"/>
      <c r="AF1083" s="450">
        <v>1</v>
      </c>
      <c r="AG1083" s="450">
        <v>1</v>
      </c>
      <c r="AH1083" s="73"/>
      <c r="AI1083" s="57"/>
      <c r="AJ1083" s="45"/>
      <c r="AK1083" s="45"/>
      <c r="AL1083" s="45"/>
    </row>
    <row r="1084" spans="1:38" hidden="1" outlineLevel="2" x14ac:dyDescent="0.25">
      <c r="A1084" s="45"/>
      <c r="B1084" s="54"/>
      <c r="C1084" s="47">
        <f t="shared" si="222"/>
        <v>3</v>
      </c>
      <c r="D1084" s="73"/>
      <c r="E1084" s="70"/>
      <c r="F1084" s="70" t="s">
        <v>1978</v>
      </c>
      <c r="G1084" s="242"/>
      <c r="H1084" s="76" t="s">
        <v>1979</v>
      </c>
      <c r="I1084" s="96"/>
      <c r="J1084" s="96"/>
      <c r="K1084" s="76"/>
      <c r="L1084" s="76"/>
      <c r="M1084" s="76"/>
      <c r="N1084" s="76"/>
      <c r="O1084" s="76"/>
      <c r="P1084" s="76"/>
      <c r="Q1084" s="76"/>
      <c r="R1084" s="76"/>
      <c r="S1084" s="76"/>
      <c r="T1084" s="76"/>
      <c r="U1084" s="261">
        <f t="shared" ref="U1084:AB1084" si="230">U1085</f>
        <v>8.5699999999999995E-3</v>
      </c>
      <c r="V1084" s="261">
        <f t="shared" si="230"/>
        <v>8.5699999999999995E-3</v>
      </c>
      <c r="W1084" s="261">
        <f t="shared" si="230"/>
        <v>8.5699999999999995E-3</v>
      </c>
      <c r="X1084" s="261">
        <f t="shared" si="230"/>
        <v>2.7799999999999999E-3</v>
      </c>
      <c r="Y1084" s="261">
        <f t="shared" si="230"/>
        <v>2.7799999999999999E-3</v>
      </c>
      <c r="Z1084" s="261">
        <f t="shared" si="230"/>
        <v>2.7799999999999999E-3</v>
      </c>
      <c r="AA1084" s="261">
        <f t="shared" si="230"/>
        <v>2.7799999999999999E-3</v>
      </c>
      <c r="AB1084" s="261">
        <f t="shared" si="230"/>
        <v>2.7799999999999999E-3</v>
      </c>
      <c r="AC1084" s="76"/>
      <c r="AD1084" s="97" t="s">
        <v>2273</v>
      </c>
      <c r="AE1084" s="76"/>
      <c r="AF1084" s="261">
        <f>AF1085</f>
        <v>1</v>
      </c>
      <c r="AG1084" s="261">
        <f>AG1085</f>
        <v>1</v>
      </c>
      <c r="AH1084" s="73"/>
      <c r="AI1084" s="57"/>
      <c r="AJ1084" s="45"/>
      <c r="AK1084" s="45"/>
      <c r="AL1084" s="45"/>
    </row>
    <row r="1085" spans="1:38" hidden="1" outlineLevel="2" x14ac:dyDescent="0.25">
      <c r="A1085" s="45"/>
      <c r="B1085" s="54"/>
      <c r="C1085" s="47">
        <f t="shared" si="222"/>
        <v>3</v>
      </c>
      <c r="D1085" s="73"/>
      <c r="E1085" s="70"/>
      <c r="F1085" s="70" t="s">
        <v>1980</v>
      </c>
      <c r="G1085" s="242"/>
      <c r="H1085" s="76" t="s">
        <v>1981</v>
      </c>
      <c r="I1085" s="96"/>
      <c r="J1085" s="96"/>
      <c r="K1085" s="76"/>
      <c r="L1085" s="76"/>
      <c r="M1085" s="76"/>
      <c r="N1085" s="76"/>
      <c r="O1085" s="76"/>
      <c r="P1085" s="76"/>
      <c r="Q1085" s="76"/>
      <c r="R1085" s="76"/>
      <c r="S1085" s="76"/>
      <c r="T1085" s="76"/>
      <c r="U1085" s="97">
        <v>8.5699999999999995E-3</v>
      </c>
      <c r="V1085" s="446">
        <f t="shared" ref="V1085:V1086" si="231">U1085</f>
        <v>8.5699999999999995E-3</v>
      </c>
      <c r="W1085" s="446">
        <f t="shared" ref="W1085:W1086" si="232">V1085</f>
        <v>8.5699999999999995E-3</v>
      </c>
      <c r="X1085" s="446">
        <f>Y1085</f>
        <v>2.7799999999999999E-3</v>
      </c>
      <c r="Y1085" s="97">
        <v>2.7799999999999999E-3</v>
      </c>
      <c r="Z1085" s="446">
        <f t="shared" ref="Z1085:AB1086" si="233">Y1085</f>
        <v>2.7799999999999999E-3</v>
      </c>
      <c r="AA1085" s="446">
        <f t="shared" si="233"/>
        <v>2.7799999999999999E-3</v>
      </c>
      <c r="AB1085" s="446">
        <f t="shared" si="233"/>
        <v>2.7799999999999999E-3</v>
      </c>
      <c r="AC1085" s="76"/>
      <c r="AD1085" s="76"/>
      <c r="AE1085" s="76"/>
      <c r="AF1085" s="97">
        <v>1</v>
      </c>
      <c r="AG1085" s="97">
        <v>1</v>
      </c>
      <c r="AH1085" s="73"/>
      <c r="AI1085" s="57"/>
      <c r="AJ1085" s="45"/>
      <c r="AK1085" s="45"/>
      <c r="AL1085" s="45"/>
    </row>
    <row r="1086" spans="1:38" hidden="1" outlineLevel="2" x14ac:dyDescent="0.25">
      <c r="A1086" s="45"/>
      <c r="B1086" s="54"/>
      <c r="C1086" s="47">
        <f t="shared" si="222"/>
        <v>3</v>
      </c>
      <c r="D1086" s="73"/>
      <c r="E1086" s="70"/>
      <c r="F1086" s="70" t="s">
        <v>1982</v>
      </c>
      <c r="G1086" s="242"/>
      <c r="H1086" s="76" t="s">
        <v>1983</v>
      </c>
      <c r="I1086" s="96"/>
      <c r="J1086" s="96"/>
      <c r="K1086" s="76"/>
      <c r="L1086" s="76"/>
      <c r="M1086" s="76"/>
      <c r="N1086" s="76"/>
      <c r="O1086" s="76"/>
      <c r="P1086" s="76"/>
      <c r="Q1086" s="76"/>
      <c r="R1086" s="76"/>
      <c r="S1086" s="76"/>
      <c r="T1086" s="76"/>
      <c r="U1086" s="97">
        <v>1.626E-2</v>
      </c>
      <c r="V1086" s="446">
        <f t="shared" si="231"/>
        <v>1.626E-2</v>
      </c>
      <c r="W1086" s="446">
        <f t="shared" si="232"/>
        <v>1.626E-2</v>
      </c>
      <c r="X1086" s="446">
        <f>Y1086</f>
        <v>1.6129999999999999E-2</v>
      </c>
      <c r="Y1086" s="97">
        <v>1.6129999999999999E-2</v>
      </c>
      <c r="Z1086" s="446">
        <f t="shared" si="233"/>
        <v>1.6129999999999999E-2</v>
      </c>
      <c r="AA1086" s="446">
        <f t="shared" si="233"/>
        <v>1.6129999999999999E-2</v>
      </c>
      <c r="AB1086" s="446">
        <f t="shared" si="233"/>
        <v>1.6129999999999999E-2</v>
      </c>
      <c r="AC1086" s="76"/>
      <c r="AD1086" s="76"/>
      <c r="AE1086" s="76"/>
      <c r="AF1086" s="97">
        <v>1</v>
      </c>
      <c r="AG1086" s="97">
        <v>1</v>
      </c>
      <c r="AH1086" s="73"/>
      <c r="AI1086" s="57"/>
      <c r="AJ1086" s="45"/>
      <c r="AK1086" s="45"/>
      <c r="AL1086" s="45"/>
    </row>
    <row r="1087" spans="1:38" hidden="1" outlineLevel="3" x14ac:dyDescent="0.25">
      <c r="A1087" s="45"/>
      <c r="B1087" s="54"/>
      <c r="C1087" s="47">
        <f>INT($C$29)+3</f>
        <v>4</v>
      </c>
      <c r="D1087" s="73"/>
      <c r="E1087" s="70"/>
      <c r="F1087" s="70" t="s">
        <v>1984</v>
      </c>
      <c r="G1087" s="242"/>
      <c r="H1087" s="76" t="s">
        <v>1985</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hidden="1" outlineLevel="3" x14ac:dyDescent="0.25">
      <c r="A1088" s="45"/>
      <c r="B1088" s="54"/>
      <c r="C1088" s="47">
        <f>INT($C$29)+3</f>
        <v>4</v>
      </c>
      <c r="D1088" s="73"/>
      <c r="E1088" s="70"/>
      <c r="F1088" s="70" t="s">
        <v>1986</v>
      </c>
      <c r="G1088" s="242"/>
      <c r="H1088" s="76" t="s">
        <v>1987</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hidden="1" outlineLevel="3" x14ac:dyDescent="0.25">
      <c r="A1089" s="45"/>
      <c r="B1089" s="54"/>
      <c r="C1089" s="47">
        <f>INT($C$29)+3</f>
        <v>4</v>
      </c>
      <c r="D1089" s="73"/>
      <c r="E1089" s="70"/>
      <c r="F1089" s="70" t="s">
        <v>1988</v>
      </c>
      <c r="G1089" s="242"/>
      <c r="H1089" s="76" t="s">
        <v>1989</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hidden="1" outlineLevel="2" x14ac:dyDescent="0.25">
      <c r="A1090" s="45"/>
      <c r="B1090" s="54"/>
      <c r="C1090" s="47">
        <f t="shared" si="222"/>
        <v>3</v>
      </c>
      <c r="D1090" s="73"/>
      <c r="E1090" s="452"/>
      <c r="F1090" s="452" t="s">
        <v>1990</v>
      </c>
      <c r="G1090" s="453"/>
      <c r="H1090" s="192" t="s">
        <v>1991</v>
      </c>
      <c r="I1090" s="192"/>
      <c r="J1090" s="192"/>
      <c r="K1090" s="192"/>
      <c r="L1090" s="192"/>
      <c r="M1090" s="192"/>
      <c r="N1090" s="192"/>
      <c r="O1090" s="192"/>
      <c r="P1090" s="192"/>
      <c r="Q1090" s="192"/>
      <c r="R1090" s="192"/>
      <c r="S1090" s="192"/>
      <c r="T1090" s="192"/>
      <c r="U1090" s="454">
        <v>3.496</v>
      </c>
      <c r="V1090" s="454">
        <v>3.496</v>
      </c>
      <c r="W1090" s="454">
        <v>3.496</v>
      </c>
      <c r="X1090" s="457">
        <f>Y1090</f>
        <v>4.2411000000000003</v>
      </c>
      <c r="Y1090" s="458">
        <v>4.2411000000000003</v>
      </c>
      <c r="Z1090" s="457">
        <f t="shared" ref="Z1090" si="234">Y1090</f>
        <v>4.2411000000000003</v>
      </c>
      <c r="AA1090" s="457">
        <f t="shared" ref="AA1090" si="235">Z1090</f>
        <v>4.2411000000000003</v>
      </c>
      <c r="AB1090" s="457">
        <f t="shared" ref="AB1090" si="236">AA1090</f>
        <v>4.2411000000000003</v>
      </c>
      <c r="AC1090" s="192"/>
      <c r="AD1090" s="192"/>
      <c r="AE1090" s="192"/>
      <c r="AF1090" s="455">
        <v>1</v>
      </c>
      <c r="AG1090" s="455">
        <v>1</v>
      </c>
      <c r="AH1090" s="73"/>
      <c r="AI1090" s="57"/>
      <c r="AJ1090" s="45"/>
      <c r="AK1090" s="45"/>
      <c r="AL1090" s="45"/>
    </row>
    <row r="1091" spans="1:38" hidden="1" outlineLevel="2" x14ac:dyDescent="0.25">
      <c r="A1091" s="45"/>
      <c r="B1091" s="54"/>
      <c r="C1091" s="47">
        <f t="shared" si="222"/>
        <v>3</v>
      </c>
      <c r="D1091" s="73"/>
      <c r="E1091" s="445"/>
      <c r="F1091" s="445" t="s">
        <v>1992</v>
      </c>
      <c r="G1091" s="73"/>
      <c r="H1091" s="105" t="s">
        <v>1993</v>
      </c>
      <c r="I1091" s="185"/>
      <c r="J1091" s="185"/>
      <c r="K1091" s="105"/>
      <c r="L1091" s="105"/>
      <c r="M1091" s="105"/>
      <c r="N1091" s="105"/>
      <c r="O1091" s="105"/>
      <c r="P1091" s="105"/>
      <c r="Q1091" s="105"/>
      <c r="R1091" s="105"/>
      <c r="S1091" s="105"/>
      <c r="T1091" s="105"/>
      <c r="U1091" s="126">
        <v>0.18</v>
      </c>
      <c r="V1091" s="126">
        <v>0.18</v>
      </c>
      <c r="W1091" s="126">
        <v>0.18</v>
      </c>
      <c r="X1091" s="447">
        <f>Y1091</f>
        <v>0.13919999999999999</v>
      </c>
      <c r="Y1091" s="126">
        <v>0.13919999999999999</v>
      </c>
      <c r="Z1091" s="447">
        <f t="shared" ref="Z1091:AB1091" si="237">Y1091</f>
        <v>0.13919999999999999</v>
      </c>
      <c r="AA1091" s="447">
        <f t="shared" si="237"/>
        <v>0.13919999999999999</v>
      </c>
      <c r="AB1091" s="447">
        <f t="shared" si="237"/>
        <v>0.13919999999999999</v>
      </c>
      <c r="AC1091" s="105"/>
      <c r="AD1091" s="126" t="s">
        <v>1370</v>
      </c>
      <c r="AE1091" s="105"/>
      <c r="AF1091" s="126">
        <v>1</v>
      </c>
      <c r="AG1091" s="126">
        <v>1</v>
      </c>
      <c r="AH1091" s="73"/>
      <c r="AI1091" s="57"/>
      <c r="AJ1091" s="45"/>
      <c r="AK1091" s="45"/>
      <c r="AL1091" s="45"/>
    </row>
    <row r="1092" spans="1:38" hidden="1" outlineLevel="2" x14ac:dyDescent="0.25">
      <c r="A1092" s="45"/>
      <c r="B1092" s="54"/>
      <c r="C1092" s="47">
        <f t="shared" si="222"/>
        <v>3</v>
      </c>
      <c r="D1092" s="73"/>
      <c r="E1092" s="70"/>
      <c r="F1092" s="70" t="s">
        <v>1994</v>
      </c>
      <c r="G1092" s="73"/>
      <c r="H1092" s="76" t="s">
        <v>1995</v>
      </c>
      <c r="I1092" s="96"/>
      <c r="J1092" s="96"/>
      <c r="K1092" s="76"/>
      <c r="L1092" s="76"/>
      <c r="M1092" s="76"/>
      <c r="N1092" s="76"/>
      <c r="O1092" s="76"/>
      <c r="P1092" s="76"/>
      <c r="Q1092" s="76"/>
      <c r="R1092" s="76"/>
      <c r="S1092" s="76"/>
      <c r="T1092" s="76"/>
      <c r="U1092" s="261">
        <f t="shared" ref="U1092:AB1092" si="238">U1093</f>
        <v>0.03</v>
      </c>
      <c r="V1092" s="261">
        <f t="shared" si="238"/>
        <v>0.03</v>
      </c>
      <c r="W1092" s="261">
        <f t="shared" si="238"/>
        <v>0.03</v>
      </c>
      <c r="X1092" s="261">
        <f t="shared" si="238"/>
        <v>7.0000000000000062E-3</v>
      </c>
      <c r="Y1092" s="261">
        <f t="shared" si="238"/>
        <v>7.0000000000000062E-3</v>
      </c>
      <c r="Z1092" s="261">
        <f t="shared" si="238"/>
        <v>7.0000000000000062E-3</v>
      </c>
      <c r="AA1092" s="261">
        <f t="shared" si="238"/>
        <v>7.0000000000000062E-3</v>
      </c>
      <c r="AB1092" s="261">
        <f t="shared" si="238"/>
        <v>7.0000000000000062E-3</v>
      </c>
      <c r="AC1092" s="76"/>
      <c r="AD1092" s="97" t="s">
        <v>2273</v>
      </c>
      <c r="AE1092" s="76"/>
      <c r="AF1092" s="261">
        <f>AF1093</f>
        <v>1</v>
      </c>
      <c r="AG1092" s="261">
        <f>AG1093</f>
        <v>1</v>
      </c>
      <c r="AH1092" s="73"/>
      <c r="AI1092" s="57"/>
      <c r="AJ1092" s="45"/>
      <c r="AK1092" s="45"/>
      <c r="AL1092" s="45"/>
    </row>
    <row r="1093" spans="1:38" hidden="1" outlineLevel="2" x14ac:dyDescent="0.25">
      <c r="A1093" s="45"/>
      <c r="B1093" s="54"/>
      <c r="C1093" s="47">
        <f t="shared" si="222"/>
        <v>3</v>
      </c>
      <c r="D1093" s="73"/>
      <c r="E1093" s="70"/>
      <c r="F1093" s="70" t="s">
        <v>1996</v>
      </c>
      <c r="G1093" s="73"/>
      <c r="H1093" s="76" t="s">
        <v>1827</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239">Y1093</f>
        <v>7.0000000000000062E-3</v>
      </c>
      <c r="Y1093" s="97">
        <f>0.1462-Y$1091</f>
        <v>7.0000000000000062E-3</v>
      </c>
      <c r="Z1093" s="263">
        <f t="shared" ref="Z1093:AB1099" si="240">Y1093</f>
        <v>7.0000000000000062E-3</v>
      </c>
      <c r="AA1093" s="263">
        <f t="shared" si="240"/>
        <v>7.0000000000000062E-3</v>
      </c>
      <c r="AB1093" s="263">
        <f t="shared" si="240"/>
        <v>7.0000000000000062E-3</v>
      </c>
      <c r="AC1093" s="76"/>
      <c r="AD1093" s="76"/>
      <c r="AE1093" s="76"/>
      <c r="AF1093" s="97">
        <v>1</v>
      </c>
      <c r="AG1093" s="97">
        <v>1</v>
      </c>
      <c r="AH1093" s="73"/>
      <c r="AI1093" s="57"/>
      <c r="AJ1093" s="45"/>
      <c r="AK1093" s="45"/>
      <c r="AL1093" s="45"/>
    </row>
    <row r="1094" spans="1:38" hidden="1" outlineLevel="2" x14ac:dyDescent="0.25">
      <c r="A1094" s="45"/>
      <c r="B1094" s="54"/>
      <c r="C1094" s="47">
        <f t="shared" si="222"/>
        <v>3</v>
      </c>
      <c r="D1094" s="73"/>
      <c r="E1094" s="70"/>
      <c r="F1094" s="70" t="s">
        <v>1997</v>
      </c>
      <c r="G1094" s="73"/>
      <c r="H1094" s="76" t="s">
        <v>1829</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239"/>
        <v>-3.0299999999999994E-2</v>
      </c>
      <c r="Y1094" s="97">
        <f>0.1089-Y$1091</f>
        <v>-3.0299999999999994E-2</v>
      </c>
      <c r="Z1094" s="263">
        <f t="shared" si="240"/>
        <v>-3.0299999999999994E-2</v>
      </c>
      <c r="AA1094" s="263">
        <f t="shared" si="240"/>
        <v>-3.0299999999999994E-2</v>
      </c>
      <c r="AB1094" s="263">
        <f t="shared" si="240"/>
        <v>-3.0299999999999994E-2</v>
      </c>
      <c r="AC1094" s="76"/>
      <c r="AD1094" s="76"/>
      <c r="AE1094" s="76"/>
      <c r="AF1094" s="97">
        <v>1</v>
      </c>
      <c r="AG1094" s="97">
        <v>1</v>
      </c>
      <c r="AH1094" s="73"/>
      <c r="AI1094" s="57"/>
      <c r="AJ1094" s="45"/>
      <c r="AK1094" s="45"/>
      <c r="AL1094" s="45"/>
    </row>
    <row r="1095" spans="1:38" hidden="1" outlineLevel="2" x14ac:dyDescent="0.25">
      <c r="A1095" s="45"/>
      <c r="B1095" s="54"/>
      <c r="C1095" s="47">
        <f t="shared" si="222"/>
        <v>3</v>
      </c>
      <c r="D1095" s="73"/>
      <c r="E1095" s="70"/>
      <c r="F1095" s="70" t="s">
        <v>1998</v>
      </c>
      <c r="G1095" s="73"/>
      <c r="H1095" s="76" t="s">
        <v>1831</v>
      </c>
      <c r="I1095" s="76"/>
      <c r="J1095" s="76"/>
      <c r="K1095" s="76"/>
      <c r="L1095" s="76"/>
      <c r="M1095" s="76"/>
      <c r="N1095" s="76"/>
      <c r="O1095" s="76"/>
      <c r="P1095" s="76"/>
      <c r="Q1095" s="76"/>
      <c r="R1095" s="76"/>
      <c r="S1095" s="76"/>
      <c r="T1095" s="76"/>
      <c r="U1095" s="97">
        <f>0-U$1091</f>
        <v>-0.18</v>
      </c>
      <c r="V1095" s="97">
        <f>0-V$1091</f>
        <v>-0.18</v>
      </c>
      <c r="W1095" s="97">
        <f>0-W$1091</f>
        <v>-0.18</v>
      </c>
      <c r="X1095" s="263">
        <f t="shared" si="239"/>
        <v>-0.13919999999999999</v>
      </c>
      <c r="Y1095" s="97">
        <f>0-Y$1091</f>
        <v>-0.13919999999999999</v>
      </c>
      <c r="Z1095" s="263">
        <f t="shared" si="240"/>
        <v>-0.13919999999999999</v>
      </c>
      <c r="AA1095" s="263">
        <f t="shared" si="240"/>
        <v>-0.13919999999999999</v>
      </c>
      <c r="AB1095" s="263">
        <f t="shared" si="240"/>
        <v>-0.13919999999999999</v>
      </c>
      <c r="AC1095" s="76"/>
      <c r="AD1095" s="76"/>
      <c r="AE1095" s="76"/>
      <c r="AF1095" s="97">
        <v>1</v>
      </c>
      <c r="AG1095" s="97">
        <v>1</v>
      </c>
      <c r="AH1095" s="73"/>
      <c r="AI1095" s="57"/>
      <c r="AJ1095" s="45"/>
      <c r="AK1095" s="45"/>
      <c r="AL1095" s="45"/>
    </row>
    <row r="1096" spans="1:38" hidden="1" outlineLevel="2" x14ac:dyDescent="0.25">
      <c r="A1096" s="45"/>
      <c r="B1096" s="54"/>
      <c r="C1096" s="47">
        <f t="shared" si="222"/>
        <v>3</v>
      </c>
      <c r="D1096" s="73"/>
      <c r="E1096" s="70"/>
      <c r="F1096" s="70" t="s">
        <v>1999</v>
      </c>
      <c r="G1096" s="73"/>
      <c r="H1096" s="76" t="s">
        <v>1987</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239"/>
        <v>0</v>
      </c>
      <c r="Y1096" s="76">
        <v>0</v>
      </c>
      <c r="Z1096" s="263">
        <f t="shared" si="240"/>
        <v>0</v>
      </c>
      <c r="AA1096" s="263">
        <f t="shared" si="240"/>
        <v>0</v>
      </c>
      <c r="AB1096" s="263">
        <f t="shared" si="240"/>
        <v>0</v>
      </c>
      <c r="AC1096" s="76"/>
      <c r="AD1096" s="76"/>
      <c r="AE1096" s="76"/>
      <c r="AF1096" s="97">
        <v>1</v>
      </c>
      <c r="AG1096" s="97">
        <v>1</v>
      </c>
      <c r="AH1096" s="73"/>
      <c r="AI1096" s="57"/>
      <c r="AJ1096" s="45"/>
      <c r="AK1096" s="45"/>
      <c r="AL1096" s="45"/>
    </row>
    <row r="1097" spans="1:38" hidden="1" outlineLevel="2" x14ac:dyDescent="0.25">
      <c r="A1097" s="45"/>
      <c r="B1097" s="54"/>
      <c r="C1097" s="47">
        <f t="shared" si="222"/>
        <v>3</v>
      </c>
      <c r="D1097" s="73"/>
      <c r="E1097" s="70"/>
      <c r="F1097" s="70" t="s">
        <v>2000</v>
      </c>
      <c r="G1097" s="73"/>
      <c r="H1097" s="76" t="s">
        <v>1989</v>
      </c>
      <c r="I1097" s="76"/>
      <c r="J1097" s="76"/>
      <c r="K1097" s="76"/>
      <c r="L1097" s="76"/>
      <c r="M1097" s="76"/>
      <c r="N1097" s="76"/>
      <c r="O1097" s="76"/>
      <c r="P1097" s="76"/>
      <c r="Q1097" s="76"/>
      <c r="R1097" s="76"/>
      <c r="S1097" s="76"/>
      <c r="T1097" s="76"/>
      <c r="U1097" s="97">
        <v>-1.5E-6</v>
      </c>
      <c r="V1097" s="97">
        <v>-1.5E-6</v>
      </c>
      <c r="W1097" s="97">
        <v>-1.5E-6</v>
      </c>
      <c r="X1097" s="263">
        <f t="shared" si="239"/>
        <v>0</v>
      </c>
      <c r="Y1097" s="76">
        <v>0</v>
      </c>
      <c r="Z1097" s="263">
        <f t="shared" si="240"/>
        <v>0</v>
      </c>
      <c r="AA1097" s="263">
        <f t="shared" si="240"/>
        <v>0</v>
      </c>
      <c r="AB1097" s="263">
        <f t="shared" si="240"/>
        <v>0</v>
      </c>
      <c r="AC1097" s="76"/>
      <c r="AD1097" s="76"/>
      <c r="AE1097" s="76"/>
      <c r="AF1097" s="97">
        <v>1</v>
      </c>
      <c r="AG1097" s="97">
        <v>1</v>
      </c>
      <c r="AH1097" s="73"/>
      <c r="AI1097" s="57"/>
      <c r="AJ1097" s="45"/>
      <c r="AK1097" s="45"/>
      <c r="AL1097" s="45"/>
    </row>
    <row r="1098" spans="1:38" hidden="1" outlineLevel="2" x14ac:dyDescent="0.25">
      <c r="A1098" s="45"/>
      <c r="B1098" s="54"/>
      <c r="C1098" s="47">
        <f t="shared" si="222"/>
        <v>3</v>
      </c>
      <c r="D1098" s="73"/>
      <c r="E1098" s="70"/>
      <c r="F1098" s="70" t="s">
        <v>2001</v>
      </c>
      <c r="G1098" s="73"/>
      <c r="H1098" s="76" t="s">
        <v>2002</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239"/>
        <v>24.748000000000001</v>
      </c>
      <c r="Y1098" s="97">
        <f>27.01-0.2262*10</f>
        <v>24.748000000000001</v>
      </c>
      <c r="Z1098" s="263">
        <f t="shared" si="240"/>
        <v>24.748000000000001</v>
      </c>
      <c r="AA1098" s="263">
        <f t="shared" si="240"/>
        <v>24.748000000000001</v>
      </c>
      <c r="AB1098" s="263">
        <f t="shared" si="240"/>
        <v>24.748000000000001</v>
      </c>
      <c r="AC1098" s="76"/>
      <c r="AD1098" s="76"/>
      <c r="AE1098" s="76"/>
      <c r="AF1098" s="97">
        <v>1</v>
      </c>
      <c r="AG1098" s="97">
        <v>1</v>
      </c>
      <c r="AH1098" s="73"/>
      <c r="AI1098" s="57"/>
      <c r="AJ1098" s="45"/>
      <c r="AK1098" s="45"/>
      <c r="AL1098" s="45"/>
    </row>
    <row r="1099" spans="1:38" hidden="1" outlineLevel="2" x14ac:dyDescent="0.25">
      <c r="A1099" s="45"/>
      <c r="B1099" s="54"/>
      <c r="C1099" s="47">
        <f t="shared" si="222"/>
        <v>3</v>
      </c>
      <c r="D1099" s="73"/>
      <c r="E1099" s="70"/>
      <c r="F1099" s="70" t="s">
        <v>2003</v>
      </c>
      <c r="G1099" s="73"/>
      <c r="H1099" s="76" t="s">
        <v>2004</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239"/>
        <v>2.0499999999999997E-3</v>
      </c>
      <c r="Y1099" s="97">
        <f>2.05/1000</f>
        <v>2.0499999999999997E-3</v>
      </c>
      <c r="Z1099" s="263">
        <f t="shared" si="240"/>
        <v>2.0499999999999997E-3</v>
      </c>
      <c r="AA1099" s="263">
        <f t="shared" si="240"/>
        <v>2.0499999999999997E-3</v>
      </c>
      <c r="AB1099" s="263">
        <f t="shared" si="240"/>
        <v>2.0499999999999997E-3</v>
      </c>
      <c r="AC1099" s="76"/>
      <c r="AD1099" s="97" t="s">
        <v>1377</v>
      </c>
      <c r="AE1099" s="76"/>
      <c r="AF1099" s="97">
        <v>1</v>
      </c>
      <c r="AG1099" s="97">
        <v>1</v>
      </c>
      <c r="AH1099" s="73"/>
      <c r="AI1099" s="57"/>
      <c r="AJ1099" s="45"/>
      <c r="AK1099" s="45"/>
      <c r="AL1099" s="45"/>
    </row>
    <row r="1100" spans="1:38" hidden="1" outlineLevel="2" x14ac:dyDescent="0.25">
      <c r="A1100" s="45"/>
      <c r="B1100" s="54"/>
      <c r="C1100" s="47">
        <f t="shared" si="222"/>
        <v>3</v>
      </c>
      <c r="D1100" s="73"/>
      <c r="E1100" s="70"/>
      <c r="F1100" s="70" t="s">
        <v>2005</v>
      </c>
      <c r="G1100" s="73"/>
      <c r="H1100" s="76" t="s">
        <v>2006</v>
      </c>
      <c r="I1100" s="96"/>
      <c r="J1100" s="96"/>
      <c r="K1100" s="76"/>
      <c r="L1100" s="76"/>
      <c r="M1100" s="76"/>
      <c r="N1100" s="76"/>
      <c r="O1100" s="76"/>
      <c r="P1100" s="76"/>
      <c r="Q1100" s="76"/>
      <c r="R1100" s="76"/>
      <c r="S1100" s="76"/>
      <c r="T1100" s="76"/>
      <c r="U1100" s="261">
        <f t="shared" ref="U1100:AB1100" si="241">U1101</f>
        <v>-5.9999999999999724E-5</v>
      </c>
      <c r="V1100" s="261">
        <f t="shared" si="241"/>
        <v>-5.9999999999999724E-5</v>
      </c>
      <c r="W1100" s="261">
        <f t="shared" si="241"/>
        <v>-5.9999999999999724E-5</v>
      </c>
      <c r="X1100" s="261">
        <f t="shared" si="241"/>
        <v>-5.9999999999999724E-5</v>
      </c>
      <c r="Y1100" s="261">
        <f t="shared" si="241"/>
        <v>-5.9999999999999724E-5</v>
      </c>
      <c r="Z1100" s="261">
        <f t="shared" si="241"/>
        <v>-5.9999999999999724E-5</v>
      </c>
      <c r="AA1100" s="261">
        <f t="shared" si="241"/>
        <v>-5.9999999999999724E-5</v>
      </c>
      <c r="AB1100" s="261">
        <f t="shared" si="241"/>
        <v>-5.9999999999999724E-5</v>
      </c>
      <c r="AC1100" s="76"/>
      <c r="AD1100" s="76"/>
      <c r="AE1100" s="76"/>
      <c r="AF1100" s="261">
        <f>AF1101</f>
        <v>1</v>
      </c>
      <c r="AG1100" s="261">
        <f>AG1101</f>
        <v>1</v>
      </c>
      <c r="AH1100" s="73"/>
      <c r="AI1100" s="57"/>
      <c r="AJ1100" s="45"/>
      <c r="AK1100" s="45"/>
      <c r="AL1100" s="45"/>
    </row>
    <row r="1101" spans="1:38" hidden="1" outlineLevel="2" x14ac:dyDescent="0.25">
      <c r="A1101" s="45"/>
      <c r="B1101" s="54"/>
      <c r="C1101" s="47">
        <f t="shared" si="222"/>
        <v>3</v>
      </c>
      <c r="D1101" s="73"/>
      <c r="E1101" s="70"/>
      <c r="F1101" s="70" t="s">
        <v>2007</v>
      </c>
      <c r="G1101" s="73"/>
      <c r="H1101" s="76" t="s">
        <v>2008</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242">Y1101</f>
        <v>-5.9999999999999724E-5</v>
      </c>
      <c r="Y1101" s="97">
        <f>1.99/1000-Y$1099</f>
        <v>-5.9999999999999724E-5</v>
      </c>
      <c r="Z1101" s="263">
        <f t="shared" ref="Z1101:AB1106" si="243">Y1101</f>
        <v>-5.9999999999999724E-5</v>
      </c>
      <c r="AA1101" s="263">
        <f t="shared" si="243"/>
        <v>-5.9999999999999724E-5</v>
      </c>
      <c r="AB1101" s="263">
        <f t="shared" si="243"/>
        <v>-5.9999999999999724E-5</v>
      </c>
      <c r="AC1101" s="76"/>
      <c r="AD1101" s="76"/>
      <c r="AE1101" s="76"/>
      <c r="AF1101" s="97">
        <v>1</v>
      </c>
      <c r="AG1101" s="97">
        <v>1</v>
      </c>
      <c r="AH1101" s="73"/>
      <c r="AI1101" s="57"/>
      <c r="AJ1101" s="45"/>
      <c r="AK1101" s="45"/>
      <c r="AL1101" s="45"/>
    </row>
    <row r="1102" spans="1:38" hidden="1" outlineLevel="2" x14ac:dyDescent="0.25">
      <c r="A1102" s="45"/>
      <c r="B1102" s="54"/>
      <c r="C1102" s="47">
        <f t="shared" si="222"/>
        <v>3</v>
      </c>
      <c r="D1102" s="73"/>
      <c r="E1102" s="70"/>
      <c r="F1102" s="70" t="s">
        <v>2009</v>
      </c>
      <c r="G1102" s="73"/>
      <c r="H1102" s="76" t="s">
        <v>2010</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242"/>
        <v>-6.4999999999999975E-4</v>
      </c>
      <c r="Y1102" s="97">
        <f>1.4/1000-Y$1099</f>
        <v>-6.4999999999999975E-4</v>
      </c>
      <c r="Z1102" s="263">
        <f t="shared" si="243"/>
        <v>-6.4999999999999975E-4</v>
      </c>
      <c r="AA1102" s="263">
        <f t="shared" si="243"/>
        <v>-6.4999999999999975E-4</v>
      </c>
      <c r="AB1102" s="263">
        <f t="shared" si="243"/>
        <v>-6.4999999999999975E-4</v>
      </c>
      <c r="AC1102" s="76"/>
      <c r="AD1102" s="76"/>
      <c r="AE1102" s="76"/>
      <c r="AF1102" s="97">
        <v>1</v>
      </c>
      <c r="AG1102" s="97">
        <v>1</v>
      </c>
      <c r="AH1102" s="73"/>
      <c r="AI1102" s="57"/>
      <c r="AJ1102" s="45"/>
      <c r="AK1102" s="45"/>
      <c r="AL1102" s="45"/>
    </row>
    <row r="1103" spans="1:38" hidden="1" outlineLevel="2" x14ac:dyDescent="0.25">
      <c r="A1103" s="45"/>
      <c r="B1103" s="54"/>
      <c r="C1103" s="47">
        <f t="shared" si="222"/>
        <v>3</v>
      </c>
      <c r="D1103" s="73"/>
      <c r="E1103" s="70"/>
      <c r="F1103" s="70" t="s">
        <v>2011</v>
      </c>
      <c r="G1103" s="73"/>
      <c r="H1103" s="76" t="s">
        <v>2012</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242"/>
        <v>-2.0499999999999997E-3</v>
      </c>
      <c r="Y1103" s="97">
        <f>0-Y$1099</f>
        <v>-2.0499999999999997E-3</v>
      </c>
      <c r="Z1103" s="263">
        <f t="shared" si="243"/>
        <v>-2.0499999999999997E-3</v>
      </c>
      <c r="AA1103" s="263">
        <f t="shared" si="243"/>
        <v>-2.0499999999999997E-3</v>
      </c>
      <c r="AB1103" s="263">
        <f t="shared" si="243"/>
        <v>-2.0499999999999997E-3</v>
      </c>
      <c r="AC1103" s="76"/>
      <c r="AD1103" s="76"/>
      <c r="AE1103" s="76"/>
      <c r="AF1103" s="97">
        <v>1</v>
      </c>
      <c r="AG1103" s="97">
        <v>1</v>
      </c>
      <c r="AH1103" s="73"/>
      <c r="AI1103" s="57"/>
      <c r="AJ1103" s="45"/>
      <c r="AK1103" s="45"/>
      <c r="AL1103" s="45"/>
    </row>
    <row r="1104" spans="1:38" hidden="1" outlineLevel="2" x14ac:dyDescent="0.25">
      <c r="A1104" s="45"/>
      <c r="B1104" s="54"/>
      <c r="C1104" s="47">
        <f t="shared" si="222"/>
        <v>3</v>
      </c>
      <c r="D1104" s="73"/>
      <c r="E1104" s="70"/>
      <c r="F1104" s="70" t="s">
        <v>2013</v>
      </c>
      <c r="G1104" s="73"/>
      <c r="H1104" s="76" t="s">
        <v>2014</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242"/>
        <v>1.02E-4</v>
      </c>
      <c r="Y1104" s="97">
        <f>0.102/1000</f>
        <v>1.02E-4</v>
      </c>
      <c r="Z1104" s="263">
        <f t="shared" si="243"/>
        <v>1.02E-4</v>
      </c>
      <c r="AA1104" s="263">
        <f t="shared" si="243"/>
        <v>1.02E-4</v>
      </c>
      <c r="AB1104" s="263">
        <f t="shared" si="243"/>
        <v>1.02E-4</v>
      </c>
      <c r="AC1104" s="76"/>
      <c r="AD1104" s="76"/>
      <c r="AE1104" s="76"/>
      <c r="AF1104" s="97">
        <v>1</v>
      </c>
      <c r="AG1104" s="97">
        <v>1</v>
      </c>
      <c r="AH1104" s="73"/>
      <c r="AI1104" s="57"/>
      <c r="AJ1104" s="45"/>
      <c r="AK1104" s="45"/>
      <c r="AL1104" s="45"/>
    </row>
    <row r="1105" spans="1:38" hidden="1" outlineLevel="2" x14ac:dyDescent="0.25">
      <c r="A1105" s="45"/>
      <c r="B1105" s="54"/>
      <c r="C1105" s="47">
        <f t="shared" si="222"/>
        <v>3</v>
      </c>
      <c r="D1105" s="73"/>
      <c r="E1105" s="70"/>
      <c r="F1105" s="70" t="s">
        <v>2015</v>
      </c>
      <c r="G1105" s="73"/>
      <c r="H1105" s="76" t="s">
        <v>2016</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242"/>
        <v>-1.9000000000000001E-8</v>
      </c>
      <c r="Y1105" s="97">
        <f>-0.000019/1000</f>
        <v>-1.9000000000000001E-8</v>
      </c>
      <c r="Z1105" s="263">
        <f t="shared" si="243"/>
        <v>-1.9000000000000001E-8</v>
      </c>
      <c r="AA1105" s="263">
        <f t="shared" si="243"/>
        <v>-1.9000000000000001E-8</v>
      </c>
      <c r="AB1105" s="263">
        <f t="shared" si="243"/>
        <v>-1.9000000000000001E-8</v>
      </c>
      <c r="AC1105" s="76"/>
      <c r="AD1105" s="76"/>
      <c r="AE1105" s="76"/>
      <c r="AF1105" s="97">
        <v>1</v>
      </c>
      <c r="AG1105" s="97">
        <v>1</v>
      </c>
      <c r="AH1105" s="73"/>
      <c r="AI1105" s="57"/>
      <c r="AJ1105" s="45"/>
      <c r="AK1105" s="45"/>
      <c r="AL1105" s="45"/>
    </row>
    <row r="1106" spans="1:38" hidden="1" outlineLevel="2" x14ac:dyDescent="0.25">
      <c r="A1106" s="45"/>
      <c r="B1106" s="54"/>
      <c r="C1106" s="47">
        <f t="shared" si="222"/>
        <v>3</v>
      </c>
      <c r="D1106" s="73"/>
      <c r="E1106" s="70"/>
      <c r="F1106" s="70" t="s">
        <v>2017</v>
      </c>
      <c r="G1106" s="73"/>
      <c r="H1106" s="76" t="s">
        <v>2018</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242"/>
        <v>1.49E-2</v>
      </c>
      <c r="Y1106" s="97">
        <f>14.9/1000</f>
        <v>1.49E-2</v>
      </c>
      <c r="Z1106" s="263">
        <f t="shared" si="243"/>
        <v>1.49E-2</v>
      </c>
      <c r="AA1106" s="263">
        <f t="shared" si="243"/>
        <v>1.49E-2</v>
      </c>
      <c r="AB1106" s="263">
        <f t="shared" si="243"/>
        <v>1.49E-2</v>
      </c>
      <c r="AC1106" s="76"/>
      <c r="AD1106" s="76"/>
      <c r="AE1106" s="76"/>
      <c r="AF1106" s="97">
        <v>1</v>
      </c>
      <c r="AG1106" s="97">
        <v>1</v>
      </c>
      <c r="AH1106" s="73"/>
      <c r="AI1106" s="57"/>
      <c r="AJ1106" s="45"/>
      <c r="AK1106" s="45"/>
      <c r="AL1106" s="45"/>
    </row>
    <row r="1107" spans="1:38" outlineLevel="1" collapsed="1" x14ac:dyDescent="0.25">
      <c r="A1107" s="45"/>
      <c r="B1107" s="54"/>
      <c r="C1107" s="47">
        <f>INT($C$29)+1</f>
        <v>2</v>
      </c>
      <c r="D1107" s="73"/>
      <c r="E1107" s="70"/>
      <c r="F1107" s="275" t="s">
        <v>1806</v>
      </c>
      <c r="G1107" s="73"/>
      <c r="H1107" s="277" t="s">
        <v>2766</v>
      </c>
      <c r="I1107" s="136"/>
      <c r="J1107" s="136" t="s">
        <v>1129</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hidden="1" outlineLevel="3" x14ac:dyDescent="0.25">
      <c r="A1108" s="45"/>
      <c r="B1108" s="54"/>
      <c r="C1108" s="47">
        <f t="shared" ref="C1108:C1238" si="244">INT($C$29)+3</f>
        <v>4</v>
      </c>
      <c r="D1108" s="73"/>
      <c r="E1108" s="70"/>
      <c r="F1108" s="70" t="s">
        <v>2019</v>
      </c>
      <c r="G1108" s="73"/>
      <c r="H1108" s="76" t="s">
        <v>2020</v>
      </c>
      <c r="I1108" s="96" t="s">
        <v>2451</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44"/>
        <v>4</v>
      </c>
      <c r="D1109" s="73"/>
      <c r="E1109" s="70"/>
      <c r="F1109" s="70" t="s">
        <v>2021</v>
      </c>
      <c r="G1109" s="73"/>
      <c r="H1109" s="76" t="s">
        <v>2022</v>
      </c>
      <c r="I1109" s="96" t="s">
        <v>2452</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44"/>
        <v>4</v>
      </c>
      <c r="D1110" s="73"/>
      <c r="E1110" s="70"/>
      <c r="F1110" s="70" t="s">
        <v>2023</v>
      </c>
      <c r="G1110" s="73"/>
      <c r="H1110" s="76" t="s">
        <v>2024</v>
      </c>
      <c r="I1110" s="96" t="s">
        <v>2453</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44"/>
        <v>4</v>
      </c>
      <c r="D1111" s="73"/>
      <c r="E1111" s="70"/>
      <c r="F1111" s="70" t="s">
        <v>2025</v>
      </c>
      <c r="G1111" s="73"/>
      <c r="H1111" s="76" t="s">
        <v>2487</v>
      </c>
      <c r="I1111" s="96" t="s">
        <v>2488</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244"/>
        <v>4</v>
      </c>
      <c r="D1112" s="73"/>
      <c r="E1112" s="70"/>
      <c r="F1112" s="70" t="s">
        <v>2027</v>
      </c>
      <c r="G1112" s="73"/>
      <c r="H1112" s="76" t="s">
        <v>2026</v>
      </c>
      <c r="I1112" s="96" t="s">
        <v>2454</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44"/>
        <v>4</v>
      </c>
      <c r="D1113" s="73"/>
      <c r="E1113" s="70"/>
      <c r="F1113" s="70" t="s">
        <v>2493</v>
      </c>
      <c r="G1113" s="73"/>
      <c r="H1113" s="76" t="s">
        <v>2028</v>
      </c>
      <c r="I1113" s="96" t="s">
        <v>2455</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44"/>
        <v>4</v>
      </c>
      <c r="D1114" s="73"/>
      <c r="E1114" s="70"/>
      <c r="F1114" s="70" t="s">
        <v>2494</v>
      </c>
      <c r="G1114" s="73"/>
      <c r="H1114" s="76" t="s">
        <v>2489</v>
      </c>
      <c r="I1114" s="96" t="s">
        <v>2490</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44"/>
        <v>4</v>
      </c>
      <c r="D1115" s="73"/>
      <c r="E1115" s="70"/>
      <c r="F1115" s="70" t="s">
        <v>2495</v>
      </c>
      <c r="G1115" s="73"/>
      <c r="H1115" s="76" t="s">
        <v>2491</v>
      </c>
      <c r="I1115" s="96" t="s">
        <v>2492</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44"/>
        <v>4</v>
      </c>
      <c r="D1116" s="73"/>
      <c r="E1116" s="70"/>
      <c r="F1116" s="70" t="s">
        <v>2029</v>
      </c>
      <c r="G1116" s="73"/>
      <c r="H1116" s="76" t="s">
        <v>2030</v>
      </c>
      <c r="I1116" s="96" t="s">
        <v>2456</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44"/>
        <v>4</v>
      </c>
      <c r="D1117" s="73"/>
      <c r="E1117" s="70"/>
      <c r="F1117" s="70" t="s">
        <v>2031</v>
      </c>
      <c r="G1117" s="73"/>
      <c r="H1117" s="76" t="s">
        <v>676</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44"/>
        <v>4</v>
      </c>
      <c r="D1118" s="73"/>
      <c r="E1118" s="70"/>
      <c r="F1118" s="70" t="s">
        <v>2032</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44"/>
        <v>4</v>
      </c>
      <c r="D1119" s="73"/>
      <c r="E1119" s="70"/>
      <c r="F1119" s="70" t="s">
        <v>2033</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44"/>
        <v>4</v>
      </c>
      <c r="D1120" s="73"/>
      <c r="E1120" s="70"/>
      <c r="F1120" s="70" t="s">
        <v>2034</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44"/>
        <v>4</v>
      </c>
      <c r="D1121" s="73"/>
      <c r="E1121" s="70"/>
      <c r="F1121" s="70" t="s">
        <v>2035</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c r="D1122" s="73"/>
      <c r="E1122" s="70"/>
      <c r="F1122" s="70" t="s">
        <v>2496</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c r="D1123" s="73"/>
      <c r="E1123" s="70"/>
      <c r="F1123" s="70" t="s">
        <v>2497</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c r="D1124" s="73"/>
      <c r="E1124" s="70"/>
      <c r="F1124" s="70" t="s">
        <v>2498</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44"/>
        <v>4</v>
      </c>
      <c r="D1125" s="73"/>
      <c r="E1125" s="70"/>
      <c r="F1125" s="70" t="s">
        <v>2036</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44"/>
        <v>4</v>
      </c>
      <c r="D1126" s="73"/>
      <c r="E1126" s="70"/>
      <c r="F1126" s="70" t="s">
        <v>2037</v>
      </c>
      <c r="G1126" s="73"/>
      <c r="H1126" s="76" t="s">
        <v>676</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44"/>
        <v>4</v>
      </c>
      <c r="D1127" s="73"/>
      <c r="E1127" s="70"/>
      <c r="F1127" s="70" t="s">
        <v>2038</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44"/>
        <v>4</v>
      </c>
      <c r="D1128" s="73"/>
      <c r="E1128" s="70"/>
      <c r="F1128" s="70" t="s">
        <v>2039</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44"/>
        <v>4</v>
      </c>
      <c r="D1129" s="73"/>
      <c r="E1129" s="70"/>
      <c r="F1129" s="70" t="s">
        <v>2040</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44"/>
        <v>4</v>
      </c>
      <c r="D1130" s="73"/>
      <c r="E1130" s="70"/>
      <c r="F1130" s="70" t="s">
        <v>2041</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c r="D1131" s="73"/>
      <c r="E1131" s="70"/>
      <c r="F1131" s="70" t="s">
        <v>2499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c r="D1132" s="73"/>
      <c r="E1132" s="70"/>
      <c r="F1132" s="70" t="s">
        <v>2500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c r="D1133" s="73"/>
      <c r="E1133" s="70"/>
      <c r="F1133" s="70" t="s">
        <v>2501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44"/>
        <v>4</v>
      </c>
      <c r="D1134" s="73"/>
      <c r="E1134" s="70"/>
      <c r="F1134" s="70" t="s">
        <v>2042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44"/>
        <v>4</v>
      </c>
      <c r="D1135" s="73"/>
      <c r="E1135" s="70"/>
      <c r="F1135" s="70" t="s">
        <v>2043</v>
      </c>
      <c r="G1135" s="73"/>
      <c r="H1135" s="76" t="s">
        <v>676</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44"/>
        <v>4</v>
      </c>
      <c r="D1136" s="73"/>
      <c r="E1136" s="70"/>
      <c r="F1136" s="70" t="s">
        <v>2044</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44"/>
        <v>4</v>
      </c>
      <c r="D1137" s="73"/>
      <c r="E1137" s="70"/>
      <c r="F1137" s="70" t="s">
        <v>2045</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44"/>
        <v>4</v>
      </c>
      <c r="D1138" s="73"/>
      <c r="E1138" s="70"/>
      <c r="F1138" s="70" t="s">
        <v>2046</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44"/>
        <v>4</v>
      </c>
      <c r="D1139" s="73"/>
      <c r="E1139" s="70"/>
      <c r="F1139" s="70" t="s">
        <v>2047</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2502</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2503</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2504</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44"/>
        <v>4</v>
      </c>
      <c r="D1143" s="73"/>
      <c r="E1143" s="70"/>
      <c r="F1143" s="70" t="s">
        <v>2048</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44"/>
        <v>4</v>
      </c>
      <c r="D1144" s="73"/>
      <c r="E1144" s="70"/>
      <c r="F1144" s="70" t="s">
        <v>2049</v>
      </c>
      <c r="G1144" s="73"/>
      <c r="H1144" s="76" t="s">
        <v>676</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44"/>
        <v>4</v>
      </c>
      <c r="D1145" s="73"/>
      <c r="E1145" s="70"/>
      <c r="F1145" s="70" t="s">
        <v>2050</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44"/>
        <v>4</v>
      </c>
      <c r="D1146" s="73"/>
      <c r="E1146" s="70"/>
      <c r="F1146" s="70" t="s">
        <v>2051</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44"/>
        <v>4</v>
      </c>
      <c r="D1147" s="73"/>
      <c r="E1147" s="70"/>
      <c r="F1147" s="70" t="s">
        <v>2052</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244"/>
        <v>4</v>
      </c>
      <c r="D1148" s="73"/>
      <c r="E1148" s="70"/>
      <c r="F1148" s="70" t="s">
        <v>2053</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2526</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2527</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c r="D1151" s="73"/>
      <c r="E1151" s="70"/>
      <c r="F1151" s="70" t="s">
        <v>2528</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44"/>
        <v>4</v>
      </c>
      <c r="D1152" s="73"/>
      <c r="E1152" s="70"/>
      <c r="F1152" s="70" t="s">
        <v>2054</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44"/>
        <v>4</v>
      </c>
      <c r="D1153" s="73"/>
      <c r="E1153" s="70"/>
      <c r="F1153" s="70" t="s">
        <v>2055</v>
      </c>
      <c r="G1153" s="73"/>
      <c r="H1153" s="76" t="s">
        <v>676</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44"/>
        <v>4</v>
      </c>
      <c r="D1154" s="73"/>
      <c r="E1154" s="70"/>
      <c r="F1154" s="70" t="s">
        <v>2056</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44"/>
        <v>4</v>
      </c>
      <c r="D1155" s="73"/>
      <c r="E1155" s="70"/>
      <c r="F1155" s="70" t="s">
        <v>2057</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44"/>
        <v>4</v>
      </c>
      <c r="D1156" s="73"/>
      <c r="E1156" s="70"/>
      <c r="F1156" s="70" t="s">
        <v>2058</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44"/>
        <v>4</v>
      </c>
      <c r="D1157" s="73"/>
      <c r="E1157" s="70"/>
      <c r="F1157" s="70" t="s">
        <v>2059</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c r="D1158" s="73"/>
      <c r="E1158" s="70"/>
      <c r="F1158" s="70" t="s">
        <v>2529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c r="D1159" s="73"/>
      <c r="E1159" s="70"/>
      <c r="F1159" s="70" t="s">
        <v>2530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c r="D1160" s="73"/>
      <c r="E1160" s="70"/>
      <c r="F1160" s="70" t="s">
        <v>2531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44"/>
        <v>4</v>
      </c>
      <c r="D1161" s="73"/>
      <c r="E1161" s="70"/>
      <c r="F1161" s="70" t="s">
        <v>2060</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44"/>
        <v>4</v>
      </c>
      <c r="D1162" s="73"/>
      <c r="E1162" s="70"/>
      <c r="F1162" s="70" t="s">
        <v>2061</v>
      </c>
      <c r="G1162" s="73"/>
      <c r="H1162" s="76" t="s">
        <v>676</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44"/>
        <v>4</v>
      </c>
      <c r="D1163" s="73"/>
      <c r="E1163" s="70"/>
      <c r="F1163" s="70" t="s">
        <v>2062</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44"/>
        <v>4</v>
      </c>
      <c r="D1164" s="73"/>
      <c r="E1164" s="70"/>
      <c r="F1164" s="70" t="s">
        <v>2063</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44"/>
        <v>4</v>
      </c>
      <c r="D1165" s="73"/>
      <c r="E1165" s="70"/>
      <c r="F1165" s="70" t="s">
        <v>2064</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44"/>
        <v>4</v>
      </c>
      <c r="D1166" s="73"/>
      <c r="E1166" s="70"/>
      <c r="F1166" s="70" t="s">
        <v>2065</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2532</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2533</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c r="D1169" s="73"/>
      <c r="E1169" s="70"/>
      <c r="F1169" s="70" t="s">
        <v>2534</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44"/>
        <v>4</v>
      </c>
      <c r="D1170" s="73"/>
      <c r="E1170" s="70"/>
      <c r="F1170" s="70" t="s">
        <v>2066</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44"/>
        <v>4</v>
      </c>
      <c r="D1171" s="73"/>
      <c r="E1171" s="70"/>
      <c r="F1171" s="70" t="s">
        <v>2067</v>
      </c>
      <c r="G1171" s="73"/>
      <c r="H1171" s="76" t="s">
        <v>676</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44"/>
        <v>4</v>
      </c>
      <c r="D1172" s="73"/>
      <c r="E1172" s="70"/>
      <c r="F1172" s="70" t="s">
        <v>2068</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44"/>
        <v>4</v>
      </c>
      <c r="D1173" s="73"/>
      <c r="E1173" s="70"/>
      <c r="F1173" s="70" t="s">
        <v>2069</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44"/>
        <v>4</v>
      </c>
      <c r="D1174" s="73"/>
      <c r="E1174" s="70"/>
      <c r="F1174" s="70" t="s">
        <v>2070</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44"/>
        <v>4</v>
      </c>
      <c r="D1175" s="73"/>
      <c r="E1175" s="70"/>
      <c r="F1175" s="70" t="s">
        <v>2071</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2535</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c r="D1177" s="73"/>
      <c r="E1177" s="70"/>
      <c r="F1177" s="70" t="s">
        <v>2536</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c r="D1178" s="73"/>
      <c r="E1178" s="70"/>
      <c r="F1178" s="70" t="s">
        <v>2537</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44"/>
        <v>4</v>
      </c>
      <c r="D1179" s="73"/>
      <c r="E1179" s="444"/>
      <c r="F1179" s="444" t="s">
        <v>2072</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hidden="1" outlineLevel="2" x14ac:dyDescent="0.25">
      <c r="A1180" s="45"/>
      <c r="B1180" s="54"/>
      <c r="C1180" s="47">
        <f t="shared" ref="C1180:C1188" si="245">INT($C$29)+2</f>
        <v>3</v>
      </c>
      <c r="D1180" s="73"/>
      <c r="E1180" s="448"/>
      <c r="F1180" s="448" t="s">
        <v>2073</v>
      </c>
      <c r="G1180" s="449"/>
      <c r="H1180" s="189" t="s">
        <v>2074</v>
      </c>
      <c r="I1180" s="189"/>
      <c r="J1180" s="189"/>
      <c r="K1180" s="189"/>
      <c r="L1180" s="189"/>
      <c r="M1180" s="189"/>
      <c r="N1180" s="189"/>
      <c r="O1180" s="189"/>
      <c r="P1180" s="189"/>
      <c r="Q1180" s="189"/>
      <c r="R1180" s="189"/>
      <c r="S1180" s="189"/>
      <c r="T1180" s="189"/>
      <c r="U1180" s="450">
        <v>145.22200000000001</v>
      </c>
      <c r="V1180" s="451">
        <f t="shared" ref="V1180" si="246">U1180</f>
        <v>145.22200000000001</v>
      </c>
      <c r="W1180" s="451">
        <f t="shared" ref="W1180" si="247">V1180</f>
        <v>145.22200000000001</v>
      </c>
      <c r="X1180" s="451">
        <f t="shared" ref="X1180:X1182" si="248">Y1180</f>
        <v>178.5</v>
      </c>
      <c r="Y1180" s="450">
        <v>178.5</v>
      </c>
      <c r="Z1180" s="451">
        <f t="shared" ref="Z1180:Z1182" si="249">Y1180</f>
        <v>178.5</v>
      </c>
      <c r="AA1180" s="451">
        <f t="shared" ref="AA1180:AA1182" si="250">Z1180</f>
        <v>178.5</v>
      </c>
      <c r="AB1180" s="451">
        <f t="shared" ref="AB1180:AB1182" si="251">AA1180</f>
        <v>178.5</v>
      </c>
      <c r="AC1180" s="189"/>
      <c r="AD1180" s="450" t="s">
        <v>2700</v>
      </c>
      <c r="AE1180" s="189"/>
      <c r="AF1180" s="450">
        <v>1</v>
      </c>
      <c r="AG1180" s="450">
        <v>1</v>
      </c>
      <c r="AH1180" s="73"/>
      <c r="AI1180" s="57"/>
      <c r="AJ1180" s="45"/>
      <c r="AK1180" s="45"/>
      <c r="AL1180" s="45"/>
    </row>
    <row r="1181" spans="1:38" hidden="1" outlineLevel="2" x14ac:dyDescent="0.25">
      <c r="A1181" s="45"/>
      <c r="B1181" s="54"/>
      <c r="C1181" s="47">
        <f t="shared" si="245"/>
        <v>3</v>
      </c>
      <c r="D1181" s="73"/>
      <c r="E1181" s="70"/>
      <c r="F1181" s="70" t="s">
        <v>2075</v>
      </c>
      <c r="G1181" s="242"/>
      <c r="H1181" s="76" t="s">
        <v>2076</v>
      </c>
      <c r="I1181" s="76"/>
      <c r="J1181" s="76"/>
      <c r="K1181" s="76"/>
      <c r="L1181" s="76"/>
      <c r="M1181" s="76"/>
      <c r="N1181" s="76"/>
      <c r="O1181" s="76"/>
      <c r="P1181" s="76"/>
      <c r="Q1181" s="76"/>
      <c r="R1181" s="76"/>
      <c r="S1181" s="76"/>
      <c r="T1181" s="76"/>
      <c r="U1181" s="97">
        <v>-604.5421</v>
      </c>
      <c r="V1181" s="263">
        <f t="shared" ref="V1181:V1182" si="252">U1181</f>
        <v>-604.5421</v>
      </c>
      <c r="W1181" s="263">
        <f t="shared" ref="W1181:W1182" si="253">V1181</f>
        <v>-604.5421</v>
      </c>
      <c r="X1181" s="446">
        <f t="shared" si="248"/>
        <v>-851.4</v>
      </c>
      <c r="Y1181" s="97">
        <v>-851.4</v>
      </c>
      <c r="Z1181" s="446">
        <f t="shared" si="249"/>
        <v>-851.4</v>
      </c>
      <c r="AA1181" s="446">
        <f t="shared" si="250"/>
        <v>-851.4</v>
      </c>
      <c r="AB1181" s="446">
        <f t="shared" si="251"/>
        <v>-851.4</v>
      </c>
      <c r="AC1181" s="76"/>
      <c r="AD1181" s="76"/>
      <c r="AE1181" s="76"/>
      <c r="AF1181" s="97">
        <v>1</v>
      </c>
      <c r="AG1181" s="97">
        <v>1</v>
      </c>
      <c r="AH1181" s="73"/>
      <c r="AI1181" s="57"/>
      <c r="AJ1181" s="45"/>
      <c r="AK1181" s="45"/>
      <c r="AL1181" s="45"/>
    </row>
    <row r="1182" spans="1:38" hidden="1" outlineLevel="2" x14ac:dyDescent="0.25">
      <c r="A1182" s="45"/>
      <c r="B1182" s="54"/>
      <c r="C1182" s="47">
        <f t="shared" si="245"/>
        <v>3</v>
      </c>
      <c r="D1182" s="73"/>
      <c r="E1182" s="70"/>
      <c r="F1182" s="70" t="s">
        <v>2077</v>
      </c>
      <c r="G1182" s="242"/>
      <c r="H1182" s="76" t="s">
        <v>2078</v>
      </c>
      <c r="I1182" s="76"/>
      <c r="J1182" s="76"/>
      <c r="K1182" s="76"/>
      <c r="L1182" s="76"/>
      <c r="M1182" s="76"/>
      <c r="N1182" s="76"/>
      <c r="O1182" s="76"/>
      <c r="P1182" s="76"/>
      <c r="Q1182" s="76"/>
      <c r="R1182" s="76"/>
      <c r="S1182" s="76"/>
      <c r="T1182" s="76"/>
      <c r="U1182" s="97">
        <v>-7.9950000000000004E-3</v>
      </c>
      <c r="V1182" s="263">
        <f t="shared" si="252"/>
        <v>-7.9950000000000004E-3</v>
      </c>
      <c r="W1182" s="263">
        <f t="shared" si="253"/>
        <v>-7.9950000000000004E-3</v>
      </c>
      <c r="X1182" s="446">
        <f t="shared" si="248"/>
        <v>-1.761E-3</v>
      </c>
      <c r="Y1182" s="97">
        <v>-1.761E-3</v>
      </c>
      <c r="Z1182" s="446">
        <f t="shared" si="249"/>
        <v>-1.761E-3</v>
      </c>
      <c r="AA1182" s="446">
        <f t="shared" si="250"/>
        <v>-1.761E-3</v>
      </c>
      <c r="AB1182" s="446">
        <f t="shared" si="251"/>
        <v>-1.761E-3</v>
      </c>
      <c r="AC1182" s="76"/>
      <c r="AD1182" s="76"/>
      <c r="AE1182" s="76"/>
      <c r="AF1182" s="97">
        <v>1</v>
      </c>
      <c r="AG1182" s="97">
        <v>1</v>
      </c>
      <c r="AH1182" s="73"/>
      <c r="AI1182" s="57"/>
      <c r="AJ1182" s="45"/>
      <c r="AK1182" s="45"/>
      <c r="AL1182" s="45"/>
    </row>
    <row r="1183" spans="1:38" hidden="1" outlineLevel="3" x14ac:dyDescent="0.25">
      <c r="A1183" s="45"/>
      <c r="B1183" s="54"/>
      <c r="C1183" s="47">
        <f t="shared" si="244"/>
        <v>4</v>
      </c>
      <c r="D1183" s="73"/>
      <c r="E1183" s="70"/>
      <c r="F1183" s="70" t="s">
        <v>2079</v>
      </c>
      <c r="G1183" s="242"/>
      <c r="H1183" s="76" t="s">
        <v>2590</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2" x14ac:dyDescent="0.25">
      <c r="A1184" s="45"/>
      <c r="B1184" s="54"/>
      <c r="C1184" s="47">
        <f t="shared" si="245"/>
        <v>3</v>
      </c>
      <c r="D1184" s="73"/>
      <c r="E1184" s="70"/>
      <c r="F1184" s="70" t="s">
        <v>2081</v>
      </c>
      <c r="G1184" s="242"/>
      <c r="H1184" s="76" t="s">
        <v>2080</v>
      </c>
      <c r="I1184" s="76"/>
      <c r="J1184" s="76"/>
      <c r="K1184" s="76"/>
      <c r="L1184" s="76"/>
      <c r="M1184" s="76"/>
      <c r="N1184" s="76"/>
      <c r="O1184" s="76"/>
      <c r="P1184" s="76"/>
      <c r="Q1184" s="76"/>
      <c r="R1184" s="76"/>
      <c r="S1184" s="76"/>
      <c r="T1184" s="76"/>
      <c r="U1184" s="97">
        <f>0.001337*0</f>
        <v>0</v>
      </c>
      <c r="V1184" s="263">
        <f t="shared" ref="V1184:V1185" si="254">U1184</f>
        <v>0</v>
      </c>
      <c r="W1184" s="263">
        <f t="shared" ref="W1184:W1185" si="255">V1184</f>
        <v>0</v>
      </c>
      <c r="X1184" s="446">
        <f t="shared" ref="X1184:X1185" si="256">Y1184</f>
        <v>0</v>
      </c>
      <c r="Y1184" s="97">
        <v>0</v>
      </c>
      <c r="Z1184" s="446">
        <f t="shared" ref="Z1184:Z1185" si="257">Y1184</f>
        <v>0</v>
      </c>
      <c r="AA1184" s="446">
        <f t="shared" ref="AA1184:AA1185" si="258">Z1184</f>
        <v>0</v>
      </c>
      <c r="AB1184" s="446">
        <f t="shared" ref="AB1184:AB1185" si="259">AA1184</f>
        <v>0</v>
      </c>
      <c r="AC1184" s="76"/>
      <c r="AD1184" s="76"/>
      <c r="AE1184" s="76"/>
      <c r="AF1184" s="97">
        <v>1</v>
      </c>
      <c r="AG1184" s="97">
        <v>1</v>
      </c>
      <c r="AH1184" s="73"/>
      <c r="AI1184" s="57"/>
      <c r="AJ1184" s="45"/>
      <c r="AK1184" s="45"/>
      <c r="AL1184" s="45"/>
    </row>
    <row r="1185" spans="1:38" hidden="1" outlineLevel="2" x14ac:dyDescent="0.25">
      <c r="A1185" s="45"/>
      <c r="B1185" s="54"/>
      <c r="C1185" s="47">
        <f t="shared" si="245"/>
        <v>3</v>
      </c>
      <c r="D1185" s="73"/>
      <c r="E1185" s="70"/>
      <c r="F1185" s="70" t="s">
        <v>2593</v>
      </c>
      <c r="G1185" s="242"/>
      <c r="H1185" s="76" t="s">
        <v>2082</v>
      </c>
      <c r="I1185" s="76"/>
      <c r="J1185" s="76"/>
      <c r="K1185" s="76"/>
      <c r="L1185" s="76"/>
      <c r="M1185" s="76"/>
      <c r="N1185" s="76"/>
      <c r="O1185" s="76"/>
      <c r="P1185" s="76"/>
      <c r="Q1185" s="76"/>
      <c r="R1185" s="76"/>
      <c r="S1185" s="76"/>
      <c r="T1185" s="76"/>
      <c r="U1185" s="97">
        <f>-0.000000272*0</f>
        <v>0</v>
      </c>
      <c r="V1185" s="263">
        <f t="shared" si="254"/>
        <v>0</v>
      </c>
      <c r="W1185" s="263">
        <f t="shared" si="255"/>
        <v>0</v>
      </c>
      <c r="X1185" s="446">
        <f t="shared" si="256"/>
        <v>0</v>
      </c>
      <c r="Y1185" s="97">
        <v>0</v>
      </c>
      <c r="Z1185" s="446">
        <f t="shared" si="257"/>
        <v>0</v>
      </c>
      <c r="AA1185" s="446">
        <f t="shared" si="258"/>
        <v>0</v>
      </c>
      <c r="AB1185" s="446">
        <f t="shared" si="259"/>
        <v>0</v>
      </c>
      <c r="AC1185" s="76"/>
      <c r="AD1185" s="76"/>
      <c r="AE1185" s="76"/>
      <c r="AF1185" s="97">
        <v>1</v>
      </c>
      <c r="AG1185" s="97">
        <v>1</v>
      </c>
      <c r="AH1185" s="73"/>
      <c r="AI1185" s="57"/>
      <c r="AJ1185" s="45"/>
      <c r="AK1185" s="45"/>
      <c r="AL1185" s="45"/>
    </row>
    <row r="1186" spans="1:38" hidden="1" outlineLevel="3" x14ac:dyDescent="0.25">
      <c r="A1186" s="45"/>
      <c r="B1186" s="54"/>
      <c r="C1186" s="47">
        <f t="shared" si="244"/>
        <v>4</v>
      </c>
      <c r="D1186" s="73"/>
      <c r="E1186" s="70"/>
      <c r="F1186" s="70" t="s">
        <v>2594</v>
      </c>
      <c r="G1186" s="242"/>
      <c r="H1186" s="76" t="s">
        <v>2591</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44"/>
        <v>4</v>
      </c>
      <c r="D1187" s="73"/>
      <c r="E1187" s="70"/>
      <c r="F1187" s="70" t="s">
        <v>2595</v>
      </c>
      <c r="G1187" s="242"/>
      <c r="H1187" s="76" t="s">
        <v>2592</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2" x14ac:dyDescent="0.25">
      <c r="A1188" s="45"/>
      <c r="B1188" s="54"/>
      <c r="C1188" s="47">
        <f t="shared" si="245"/>
        <v>3</v>
      </c>
      <c r="D1188" s="73"/>
      <c r="E1188" s="452"/>
      <c r="F1188" s="452" t="s">
        <v>2083</v>
      </c>
      <c r="G1188" s="453"/>
      <c r="H1188" s="192" t="s">
        <v>2767</v>
      </c>
      <c r="I1188" s="192"/>
      <c r="J1188" s="192"/>
      <c r="K1188" s="192"/>
      <c r="L1188" s="192"/>
      <c r="M1188" s="192"/>
      <c r="N1188" s="192"/>
      <c r="O1188" s="192"/>
      <c r="P1188" s="192"/>
      <c r="Q1188" s="192"/>
      <c r="R1188" s="192"/>
      <c r="S1188" s="192"/>
      <c r="T1188" s="192"/>
      <c r="U1188" s="455">
        <v>0.2382</v>
      </c>
      <c r="V1188" s="456">
        <f t="shared" ref="V1188" si="260">U1188</f>
        <v>0.2382</v>
      </c>
      <c r="W1188" s="456">
        <f t="shared" ref="W1188" si="261">V1188</f>
        <v>0.2382</v>
      </c>
      <c r="X1188" s="456">
        <f t="shared" ref="X1188" si="262">Y1188</f>
        <v>-4.3470000000000004</v>
      </c>
      <c r="Y1188" s="455">
        <v>-4.3470000000000004</v>
      </c>
      <c r="Z1188" s="456">
        <f t="shared" ref="Z1188" si="263">Y1188</f>
        <v>-4.3470000000000004</v>
      </c>
      <c r="AA1188" s="456">
        <f t="shared" ref="AA1188" si="264">Z1188</f>
        <v>-4.3470000000000004</v>
      </c>
      <c r="AB1188" s="456">
        <f t="shared" ref="AB1188" si="265">AA1188</f>
        <v>-4.3470000000000004</v>
      </c>
      <c r="AC1188" s="192"/>
      <c r="AD1188" s="192"/>
      <c r="AE1188" s="192"/>
      <c r="AF1188" s="455">
        <v>1</v>
      </c>
      <c r="AG1188" s="455">
        <v>1</v>
      </c>
      <c r="AH1188" s="73"/>
      <c r="AI1188" s="57"/>
      <c r="AJ1188" s="45"/>
      <c r="AK1188" s="45"/>
      <c r="AL1188" s="45"/>
    </row>
    <row r="1189" spans="1:38" hidden="1" outlineLevel="3" x14ac:dyDescent="0.25">
      <c r="A1189" s="45"/>
      <c r="B1189" s="54"/>
      <c r="C1189" s="47">
        <f t="shared" si="244"/>
        <v>4</v>
      </c>
      <c r="D1189" s="73"/>
      <c r="E1189" s="445"/>
      <c r="F1189" s="445" t="s">
        <v>2084</v>
      </c>
      <c r="G1189" s="73"/>
      <c r="H1189" s="105" t="s">
        <v>676</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hidden="1" outlineLevel="3" x14ac:dyDescent="0.25">
      <c r="A1190" s="45"/>
      <c r="B1190" s="54"/>
      <c r="C1190" s="47">
        <f t="shared" si="244"/>
        <v>4</v>
      </c>
      <c r="D1190" s="73"/>
      <c r="E1190" s="70"/>
      <c r="F1190" s="70" t="s">
        <v>2085</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44"/>
        <v>4</v>
      </c>
      <c r="D1191" s="73"/>
      <c r="E1191" s="70"/>
      <c r="F1191" s="70" t="s">
        <v>2086</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44"/>
        <v>4</v>
      </c>
      <c r="D1192" s="73"/>
      <c r="E1192" s="70"/>
      <c r="F1192" s="70" t="s">
        <v>2087</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44"/>
        <v>4</v>
      </c>
      <c r="D1193" s="73"/>
      <c r="E1193" s="70"/>
      <c r="F1193" s="70" t="s">
        <v>2088</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2538</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c r="D1195" s="73"/>
      <c r="E1195" s="70"/>
      <c r="F1195" s="70" t="s">
        <v>2539</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c r="D1196" s="73"/>
      <c r="E1196" s="70"/>
      <c r="F1196" s="70" t="s">
        <v>2540</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44"/>
        <v>4</v>
      </c>
      <c r="D1197" s="73"/>
      <c r="E1197" s="70"/>
      <c r="F1197" s="70" t="s">
        <v>2089</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44"/>
        <v>4</v>
      </c>
      <c r="D1198" s="73"/>
      <c r="E1198" s="70"/>
      <c r="F1198" s="70" t="s">
        <v>2090</v>
      </c>
      <c r="G1198" s="73"/>
      <c r="H1198" s="76" t="s">
        <v>676</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44"/>
        <v>4</v>
      </c>
      <c r="D1199" s="73"/>
      <c r="E1199" s="70"/>
      <c r="F1199" s="70" t="s">
        <v>2091</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44"/>
        <v>4</v>
      </c>
      <c r="D1200" s="73"/>
      <c r="E1200" s="70"/>
      <c r="F1200" s="70" t="s">
        <v>2092</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44"/>
        <v>4</v>
      </c>
      <c r="D1201" s="73"/>
      <c r="E1201" s="70"/>
      <c r="F1201" s="70" t="s">
        <v>2093</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44"/>
        <v>4</v>
      </c>
      <c r="D1202" s="73"/>
      <c r="E1202" s="70"/>
      <c r="F1202" s="70" t="s">
        <v>2094</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2541</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2542</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2543</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44"/>
        <v>4</v>
      </c>
      <c r="D1206" s="73"/>
      <c r="E1206" s="70"/>
      <c r="F1206" s="70" t="s">
        <v>2095</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44"/>
        <v>4</v>
      </c>
      <c r="D1207" s="73"/>
      <c r="E1207" s="70"/>
      <c r="F1207" s="70" t="s">
        <v>2096</v>
      </c>
      <c r="G1207" s="73"/>
      <c r="H1207" s="76" t="s">
        <v>676</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44"/>
        <v>4</v>
      </c>
      <c r="D1208" s="73"/>
      <c r="E1208" s="70"/>
      <c r="F1208" s="70" t="s">
        <v>2097</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44"/>
        <v>4</v>
      </c>
      <c r="D1209" s="73"/>
      <c r="E1209" s="70"/>
      <c r="F1209" s="70" t="s">
        <v>2098</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44"/>
        <v>4</v>
      </c>
      <c r="D1210" s="73"/>
      <c r="E1210" s="70"/>
      <c r="F1210" s="70" t="s">
        <v>2099</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44"/>
        <v>4</v>
      </c>
      <c r="D1211" s="73"/>
      <c r="E1211" s="70"/>
      <c r="F1211" s="70" t="s">
        <v>2100</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2544</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2545</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2546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44"/>
        <v>4</v>
      </c>
      <c r="D1215" s="73"/>
      <c r="E1215" s="70"/>
      <c r="F1215" s="70" t="s">
        <v>2101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44"/>
        <v>4</v>
      </c>
      <c r="D1216" s="73"/>
      <c r="E1216" s="70"/>
      <c r="F1216" s="70" t="s">
        <v>2102</v>
      </c>
      <c r="G1216" s="73"/>
      <c r="H1216" s="76" t="s">
        <v>676</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44"/>
        <v>4</v>
      </c>
      <c r="D1217" s="73"/>
      <c r="E1217" s="70"/>
      <c r="F1217" s="70" t="s">
        <v>2103</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44"/>
        <v>4</v>
      </c>
      <c r="D1218" s="73"/>
      <c r="E1218" s="70"/>
      <c r="F1218" s="70" t="s">
        <v>2104</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44"/>
        <v>4</v>
      </c>
      <c r="D1219" s="73"/>
      <c r="E1219" s="70"/>
      <c r="F1219" s="70" t="s">
        <v>2105</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44"/>
        <v>4</v>
      </c>
      <c r="D1220" s="73"/>
      <c r="E1220" s="70"/>
      <c r="F1220" s="70" t="s">
        <v>2106</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c r="D1221" s="73"/>
      <c r="E1221" s="70"/>
      <c r="F1221" s="70" t="s">
        <v>2547</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c r="D1222" s="73"/>
      <c r="E1222" s="70"/>
      <c r="F1222" s="70" t="s">
        <v>2548</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2549</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44"/>
        <v>4</v>
      </c>
      <c r="D1224" s="73"/>
      <c r="E1224" s="70"/>
      <c r="F1224" s="70" t="s">
        <v>2107</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244"/>
        <v>4</v>
      </c>
      <c r="D1225" s="73"/>
      <c r="E1225" s="70"/>
      <c r="F1225" s="70" t="s">
        <v>2108</v>
      </c>
      <c r="G1225" s="73"/>
      <c r="H1225" s="76" t="s">
        <v>676</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44"/>
        <v>4</v>
      </c>
      <c r="D1226" s="73"/>
      <c r="E1226" s="70"/>
      <c r="F1226" s="70" t="s">
        <v>2109</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44"/>
        <v>4</v>
      </c>
      <c r="D1227" s="73"/>
      <c r="E1227" s="70"/>
      <c r="F1227" s="70" t="s">
        <v>2110</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44"/>
        <v>4</v>
      </c>
      <c r="D1228" s="73"/>
      <c r="E1228" s="70"/>
      <c r="F1228" s="70" t="s">
        <v>2111</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44"/>
        <v>4</v>
      </c>
      <c r="D1229" s="73"/>
      <c r="E1229" s="70"/>
      <c r="F1229" s="70" t="s">
        <v>2112</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2550</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2551</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2552</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44"/>
        <v>4</v>
      </c>
      <c r="D1233" s="73"/>
      <c r="E1233" s="70"/>
      <c r="F1233" s="70" t="s">
        <v>2113</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44"/>
        <v>4</v>
      </c>
      <c r="D1234" s="73"/>
      <c r="E1234" s="70"/>
      <c r="F1234" s="70" t="s">
        <v>2114</v>
      </c>
      <c r="G1234" s="73"/>
      <c r="H1234" s="76" t="s">
        <v>676</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44"/>
        <v>4</v>
      </c>
      <c r="D1235" s="73"/>
      <c r="E1235" s="70"/>
      <c r="F1235" s="70" t="s">
        <v>2115</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44"/>
        <v>4</v>
      </c>
      <c r="D1236" s="73"/>
      <c r="E1236" s="70"/>
      <c r="F1236" s="70" t="s">
        <v>2116</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44"/>
        <v>4</v>
      </c>
      <c r="D1237" s="73"/>
      <c r="E1237" s="70"/>
      <c r="F1237" s="70" t="s">
        <v>2117</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44"/>
        <v>4</v>
      </c>
      <c r="D1238" s="73"/>
      <c r="E1238" s="70"/>
      <c r="F1238" s="70" t="s">
        <v>2118</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2553</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2554</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2555</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ref="C1242:C1305" si="266">INT($C$29)+3</f>
        <v>4</v>
      </c>
      <c r="D1242" s="73"/>
      <c r="E1242" s="70"/>
      <c r="F1242" s="70" t="s">
        <v>2119</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66"/>
        <v>4</v>
      </c>
      <c r="D1243" s="73"/>
      <c r="E1243" s="70"/>
      <c r="F1243" s="70" t="s">
        <v>2120</v>
      </c>
      <c r="G1243" s="73"/>
      <c r="H1243" s="76" t="s">
        <v>676</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66"/>
        <v>4</v>
      </c>
      <c r="D1244" s="73"/>
      <c r="E1244" s="70"/>
      <c r="F1244" s="70" t="s">
        <v>2121</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66"/>
        <v>4</v>
      </c>
      <c r="D1245" s="73"/>
      <c r="E1245" s="70"/>
      <c r="F1245" s="70" t="s">
        <v>2122</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66"/>
        <v>4</v>
      </c>
      <c r="D1246" s="73"/>
      <c r="E1246" s="70"/>
      <c r="F1246" s="70" t="s">
        <v>2123</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66"/>
        <v>4</v>
      </c>
      <c r="D1247" s="73"/>
      <c r="E1247" s="70"/>
      <c r="F1247" s="70" t="s">
        <v>2124</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c r="D1248" s="73"/>
      <c r="E1248" s="70"/>
      <c r="F1248" s="70" t="s">
        <v>2556</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2557</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2558</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66"/>
        <v>4</v>
      </c>
      <c r="D1251" s="73"/>
      <c r="E1251" s="70"/>
      <c r="F1251" s="70" t="s">
        <v>2125</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66"/>
        <v>4</v>
      </c>
      <c r="D1252" s="73"/>
      <c r="E1252" s="70"/>
      <c r="F1252" s="70" t="s">
        <v>2126</v>
      </c>
      <c r="G1252" s="73"/>
      <c r="H1252" s="76" t="s">
        <v>676</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66"/>
        <v>4</v>
      </c>
      <c r="D1253" s="73"/>
      <c r="E1253" s="70"/>
      <c r="F1253" s="70" t="s">
        <v>2127</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66"/>
        <v>4</v>
      </c>
      <c r="D1254" s="73"/>
      <c r="E1254" s="70"/>
      <c r="F1254" s="70" t="s">
        <v>2128</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66"/>
        <v>4</v>
      </c>
      <c r="D1255" s="73"/>
      <c r="E1255" s="70"/>
      <c r="F1255" s="70" t="s">
        <v>2129</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66"/>
        <v>4</v>
      </c>
      <c r="D1256" s="73"/>
      <c r="E1256" s="70"/>
      <c r="F1256" s="70" t="s">
        <v>2130</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2559</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2560</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c r="D1259" s="73"/>
      <c r="E1259" s="70"/>
      <c r="F1259" s="70" t="s">
        <v>2561</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66"/>
        <v>4</v>
      </c>
      <c r="D1260" s="73"/>
      <c r="E1260" s="70"/>
      <c r="F1260" s="70" t="s">
        <v>2131</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66"/>
        <v>4</v>
      </c>
      <c r="D1261" s="73"/>
      <c r="E1261" s="70"/>
      <c r="F1261" s="70" t="s">
        <v>2132</v>
      </c>
      <c r="G1261" s="73"/>
      <c r="H1261" s="76" t="s">
        <v>676</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66"/>
        <v>4</v>
      </c>
      <c r="D1262" s="73"/>
      <c r="E1262" s="70"/>
      <c r="F1262" s="70" t="s">
        <v>2133</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66"/>
        <v>4</v>
      </c>
      <c r="D1263" s="73"/>
      <c r="E1263" s="70"/>
      <c r="F1263" s="70" t="s">
        <v>2134</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66"/>
        <v>4</v>
      </c>
      <c r="D1264" s="73"/>
      <c r="E1264" s="70"/>
      <c r="F1264" s="70" t="s">
        <v>2135</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66"/>
        <v>4</v>
      </c>
      <c r="D1265" s="73"/>
      <c r="E1265" s="70"/>
      <c r="F1265" s="70" t="s">
        <v>2136</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2562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2563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2564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66"/>
        <v>4</v>
      </c>
      <c r="D1269" s="73"/>
      <c r="E1269" s="70"/>
      <c r="F1269" s="70" t="s">
        <v>2137</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66"/>
        <v>4</v>
      </c>
      <c r="D1270" s="73"/>
      <c r="E1270" s="70"/>
      <c r="F1270" s="70" t="s">
        <v>2138</v>
      </c>
      <c r="G1270" s="73"/>
      <c r="H1270" s="76" t="s">
        <v>676</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66"/>
        <v>4</v>
      </c>
      <c r="D1271" s="73"/>
      <c r="E1271" s="70"/>
      <c r="F1271" s="70" t="s">
        <v>2139</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66"/>
        <v>4</v>
      </c>
      <c r="D1272" s="73"/>
      <c r="E1272" s="70"/>
      <c r="F1272" s="70" t="s">
        <v>2140</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66"/>
        <v>4</v>
      </c>
      <c r="D1273" s="73"/>
      <c r="E1273" s="70"/>
      <c r="F1273" s="70" t="s">
        <v>2141</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66"/>
        <v>4</v>
      </c>
      <c r="D1274" s="73"/>
      <c r="E1274" s="70"/>
      <c r="F1274" s="70" t="s">
        <v>2142</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2565</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2566</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2567</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66"/>
        <v>4</v>
      </c>
      <c r="D1278" s="73"/>
      <c r="E1278" s="70"/>
      <c r="F1278" s="70" t="s">
        <v>2143</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66"/>
        <v>4</v>
      </c>
      <c r="D1279" s="73"/>
      <c r="E1279" s="70"/>
      <c r="F1279" s="70" t="s">
        <v>2144</v>
      </c>
      <c r="G1279" s="73"/>
      <c r="H1279" s="76" t="s">
        <v>676</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66"/>
        <v>4</v>
      </c>
      <c r="D1280" s="73"/>
      <c r="E1280" s="70"/>
      <c r="F1280" s="70" t="s">
        <v>2145</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66"/>
        <v>4</v>
      </c>
      <c r="D1281" s="73"/>
      <c r="E1281" s="70"/>
      <c r="F1281" s="70" t="s">
        <v>2146</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66"/>
        <v>4</v>
      </c>
      <c r="D1282" s="73"/>
      <c r="E1282" s="70"/>
      <c r="F1282" s="70" t="s">
        <v>2147</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66"/>
        <v>4</v>
      </c>
      <c r="D1283" s="73"/>
      <c r="E1283" s="70"/>
      <c r="F1283" s="70" t="s">
        <v>2148</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2568</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2569</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c r="D1286" s="73"/>
      <c r="E1286" s="70"/>
      <c r="F1286" s="70" t="s">
        <v>2570</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66"/>
        <v>4</v>
      </c>
      <c r="D1287" s="73"/>
      <c r="E1287" s="70"/>
      <c r="F1287" s="70" t="s">
        <v>2149</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x14ac:dyDescent="0.25">
      <c r="A1288" s="45"/>
      <c r="B1288" s="54"/>
      <c r="C1288" s="47">
        <f t="shared" ref="C1288:C1296" si="267">INT($C$29)+2</f>
        <v>3</v>
      </c>
      <c r="D1288" s="73"/>
      <c r="E1288" s="70"/>
      <c r="F1288" s="70" t="s">
        <v>2150</v>
      </c>
      <c r="G1288" s="73"/>
      <c r="H1288" s="76" t="s">
        <v>2151</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68">W1288</f>
        <v>0.57699999999999996</v>
      </c>
      <c r="Y1288" s="263">
        <f t="shared" si="268"/>
        <v>0.57699999999999996</v>
      </c>
      <c r="Z1288" s="263">
        <f t="shared" si="268"/>
        <v>0.57699999999999996</v>
      </c>
      <c r="AA1288" s="263">
        <f t="shared" si="268"/>
        <v>0.57699999999999996</v>
      </c>
      <c r="AB1288" s="263">
        <f t="shared" si="268"/>
        <v>0.57699999999999996</v>
      </c>
      <c r="AC1288" s="76"/>
      <c r="AD1288" s="97" t="s">
        <v>2152</v>
      </c>
      <c r="AE1288" s="76"/>
      <c r="AF1288" s="97">
        <v>1</v>
      </c>
      <c r="AG1288" s="97">
        <v>1</v>
      </c>
      <c r="AH1288" s="73"/>
      <c r="AI1288" s="57"/>
      <c r="AJ1288" s="45"/>
      <c r="AK1288" s="45"/>
      <c r="AL1288" s="45"/>
    </row>
    <row r="1289" spans="1:38" hidden="1" outlineLevel="2" x14ac:dyDescent="0.25">
      <c r="A1289" s="45"/>
      <c r="B1289" s="54"/>
      <c r="C1289" s="47">
        <f t="shared" si="267"/>
        <v>3</v>
      </c>
      <c r="D1289" s="73"/>
      <c r="E1289" s="70"/>
      <c r="F1289" s="70" t="s">
        <v>2153</v>
      </c>
      <c r="G1289" s="73"/>
      <c r="H1289" s="76" t="s">
        <v>2154</v>
      </c>
      <c r="I1289" s="76"/>
      <c r="J1289" s="76"/>
      <c r="K1289" s="76"/>
      <c r="L1289" s="76"/>
      <c r="M1289" s="76"/>
      <c r="N1289" s="76"/>
      <c r="O1289" s="76"/>
      <c r="P1289" s="76"/>
      <c r="Q1289" s="76"/>
      <c r="R1289" s="76"/>
      <c r="S1289" s="76"/>
      <c r="T1289" s="76"/>
      <c r="U1289" s="97">
        <v>-1.2E-2</v>
      </c>
      <c r="V1289" s="97">
        <v>-1.2E-2</v>
      </c>
      <c r="W1289" s="97">
        <v>-1.2E-2</v>
      </c>
      <c r="X1289" s="263">
        <f t="shared" si="268"/>
        <v>-1.2E-2</v>
      </c>
      <c r="Y1289" s="263">
        <f t="shared" si="268"/>
        <v>-1.2E-2</v>
      </c>
      <c r="Z1289" s="263">
        <f t="shared" si="268"/>
        <v>-1.2E-2</v>
      </c>
      <c r="AA1289" s="263">
        <f t="shared" si="268"/>
        <v>-1.2E-2</v>
      </c>
      <c r="AB1289" s="263">
        <f t="shared" si="268"/>
        <v>-1.2E-2</v>
      </c>
      <c r="AC1289" s="76"/>
      <c r="AD1289" s="76"/>
      <c r="AE1289" s="76"/>
      <c r="AF1289" s="97">
        <v>1</v>
      </c>
      <c r="AG1289" s="97">
        <v>1</v>
      </c>
      <c r="AH1289" s="73"/>
      <c r="AI1289" s="57"/>
      <c r="AJ1289" s="45"/>
      <c r="AK1289" s="45"/>
      <c r="AL1289" s="45"/>
    </row>
    <row r="1290" spans="1:38" hidden="1" outlineLevel="3" x14ac:dyDescent="0.25">
      <c r="A1290" s="45"/>
      <c r="B1290" s="54"/>
      <c r="C1290" s="47">
        <f t="shared" si="267"/>
        <v>3</v>
      </c>
      <c r="D1290" s="73"/>
      <c r="E1290" s="70"/>
      <c r="F1290" s="70" t="s">
        <v>2155</v>
      </c>
      <c r="G1290" s="73"/>
      <c r="H1290" s="76" t="s">
        <v>2156</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25">
      <c r="A1291" s="45"/>
      <c r="B1291" s="54"/>
      <c r="C1291" s="47">
        <f t="shared" ref="C1291" si="269">INT($C$29)+3</f>
        <v>4</v>
      </c>
      <c r="D1291" s="73"/>
      <c r="E1291" s="70"/>
      <c r="F1291" s="70" t="s">
        <v>2157</v>
      </c>
      <c r="G1291" s="73"/>
      <c r="H1291" s="393" t="s">
        <v>2584</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25">
      <c r="A1292" s="45"/>
      <c r="B1292" s="54"/>
      <c r="C1292" s="47">
        <f t="shared" si="267"/>
        <v>3</v>
      </c>
      <c r="D1292" s="73"/>
      <c r="E1292" s="70"/>
      <c r="F1292" s="70" t="s">
        <v>2159</v>
      </c>
      <c r="G1292" s="73"/>
      <c r="H1292" s="76" t="s">
        <v>2158</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25">
      <c r="A1293" s="45"/>
      <c r="B1293" s="54"/>
      <c r="C1293" s="47">
        <f t="shared" si="267"/>
        <v>3</v>
      </c>
      <c r="D1293" s="73"/>
      <c r="E1293" s="70"/>
      <c r="F1293" s="70" t="s">
        <v>2589</v>
      </c>
      <c r="G1293" s="73"/>
      <c r="H1293" s="76" t="s">
        <v>2160</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25">
      <c r="A1294" s="45"/>
      <c r="B1294" s="54"/>
      <c r="C1294" s="47">
        <f t="shared" ref="C1294:C1295" si="270">INT($C$29)+3</f>
        <v>4</v>
      </c>
      <c r="D1294" s="73"/>
      <c r="E1294" s="70"/>
      <c r="F1294" s="70" t="s">
        <v>2587</v>
      </c>
      <c r="G1294" s="73"/>
      <c r="H1294" s="393" t="s">
        <v>2585</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25">
      <c r="A1295" s="45"/>
      <c r="B1295" s="54"/>
      <c r="C1295" s="47">
        <f t="shared" si="270"/>
        <v>4</v>
      </c>
      <c r="D1295" s="73"/>
      <c r="E1295" s="70"/>
      <c r="F1295" s="70" t="s">
        <v>2588</v>
      </c>
      <c r="G1295" s="73"/>
      <c r="H1295" s="393" t="s">
        <v>2586</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hidden="1" outlineLevel="2" x14ac:dyDescent="0.25">
      <c r="A1296" s="45"/>
      <c r="B1296" s="54"/>
      <c r="C1296" s="47">
        <f t="shared" si="267"/>
        <v>3</v>
      </c>
      <c r="D1296" s="73"/>
      <c r="E1296" s="70"/>
      <c r="F1296" s="70" t="s">
        <v>2161</v>
      </c>
      <c r="G1296" s="73"/>
      <c r="H1296" s="76" t="s">
        <v>2162</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25">
      <c r="A1297" s="45"/>
      <c r="B1297" s="54"/>
      <c r="C1297" s="47">
        <f t="shared" si="266"/>
        <v>4</v>
      </c>
      <c r="D1297" s="73"/>
      <c r="E1297" s="70"/>
      <c r="F1297" s="70" t="s">
        <v>2163</v>
      </c>
      <c r="G1297" s="73"/>
      <c r="H1297" s="76" t="s">
        <v>676</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66"/>
        <v>4</v>
      </c>
      <c r="D1298" s="73"/>
      <c r="E1298" s="70"/>
      <c r="F1298" s="70" t="s">
        <v>2164</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66"/>
        <v>4</v>
      </c>
      <c r="D1299" s="73"/>
      <c r="E1299" s="70"/>
      <c r="F1299" s="70" t="s">
        <v>2165</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66"/>
        <v>4</v>
      </c>
      <c r="D1300" s="73"/>
      <c r="E1300" s="70"/>
      <c r="F1300" s="70" t="s">
        <v>2166</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6"/>
        <v>4</v>
      </c>
      <c r="D1301" s="73"/>
      <c r="E1301" s="70"/>
      <c r="F1301" s="70" t="s">
        <v>2167</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2571</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2572</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2573</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66"/>
        <v>4</v>
      </c>
      <c r="D1305" s="73"/>
      <c r="E1305" s="70"/>
      <c r="F1305" s="70" t="s">
        <v>2168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2" x14ac:dyDescent="0.25">
      <c r="A1306" s="45"/>
      <c r="B1306" s="54"/>
      <c r="C1306" s="47">
        <f>INT($C$29)+2</f>
        <v>3</v>
      </c>
      <c r="D1306" s="73"/>
      <c r="E1306" s="70"/>
      <c r="F1306" s="70" t="s">
        <v>2169</v>
      </c>
      <c r="G1306" s="73"/>
      <c r="H1306" s="76" t="s">
        <v>2170</v>
      </c>
      <c r="I1306" s="76"/>
      <c r="J1306" s="76"/>
      <c r="K1306" s="76"/>
      <c r="L1306" s="76"/>
      <c r="M1306" s="76"/>
      <c r="N1306" s="76"/>
      <c r="O1306" s="76"/>
      <c r="P1306" s="76"/>
      <c r="Q1306" s="76"/>
      <c r="R1306" s="76"/>
      <c r="S1306" s="76"/>
      <c r="T1306" s="76"/>
      <c r="U1306" s="97">
        <v>-8.4959000000000007</v>
      </c>
      <c r="V1306" s="271">
        <f t="shared" ref="V1306:AB1307" si="271">U1306</f>
        <v>-8.4959000000000007</v>
      </c>
      <c r="W1306" s="271">
        <f t="shared" si="271"/>
        <v>-8.4959000000000007</v>
      </c>
      <c r="X1306" s="271">
        <f t="shared" si="271"/>
        <v>-8.4959000000000007</v>
      </c>
      <c r="Y1306" s="271">
        <f t="shared" si="271"/>
        <v>-8.4959000000000007</v>
      </c>
      <c r="Z1306" s="271">
        <f t="shared" si="271"/>
        <v>-8.4959000000000007</v>
      </c>
      <c r="AA1306" s="271">
        <f t="shared" si="271"/>
        <v>-8.4959000000000007</v>
      </c>
      <c r="AB1306" s="271">
        <f t="shared" si="271"/>
        <v>-8.4959000000000007</v>
      </c>
      <c r="AC1306" s="76"/>
      <c r="AD1306" s="97"/>
      <c r="AE1306" s="76"/>
      <c r="AF1306" s="97">
        <v>1</v>
      </c>
      <c r="AG1306" s="97">
        <v>1</v>
      </c>
      <c r="AH1306" s="73"/>
      <c r="AI1306" s="57"/>
      <c r="AJ1306" s="45"/>
      <c r="AK1306" s="45"/>
      <c r="AL1306" s="45"/>
    </row>
    <row r="1307" spans="1:38" hidden="1" outlineLevel="2" x14ac:dyDescent="0.25">
      <c r="A1307" s="45"/>
      <c r="B1307" s="54"/>
      <c r="C1307" s="47">
        <f>INT($C$29)+2</f>
        <v>3</v>
      </c>
      <c r="D1307" s="73"/>
      <c r="E1307" s="70"/>
      <c r="F1307" s="70" t="s">
        <v>2171</v>
      </c>
      <c r="G1307" s="73"/>
      <c r="H1307" s="76" t="s">
        <v>2596</v>
      </c>
      <c r="I1307" s="76"/>
      <c r="J1307" s="76"/>
      <c r="K1307" s="76"/>
      <c r="L1307" s="76"/>
      <c r="M1307" s="76"/>
      <c r="N1307" s="76"/>
      <c r="O1307" s="76"/>
      <c r="P1307" s="76"/>
      <c r="Q1307" s="76"/>
      <c r="R1307" s="76"/>
      <c r="S1307" s="76"/>
      <c r="T1307" s="76"/>
      <c r="U1307" s="97">
        <v>1.38185</v>
      </c>
      <c r="V1307" s="271">
        <f t="shared" si="271"/>
        <v>1.38185</v>
      </c>
      <c r="W1307" s="271">
        <f t="shared" si="271"/>
        <v>1.38185</v>
      </c>
      <c r="X1307" s="271">
        <f t="shared" si="271"/>
        <v>1.38185</v>
      </c>
      <c r="Y1307" s="271">
        <f t="shared" si="271"/>
        <v>1.38185</v>
      </c>
      <c r="Z1307" s="271">
        <f t="shared" si="271"/>
        <v>1.38185</v>
      </c>
      <c r="AA1307" s="271">
        <f t="shared" si="271"/>
        <v>1.38185</v>
      </c>
      <c r="AB1307" s="271">
        <f t="shared" si="271"/>
        <v>1.38185</v>
      </c>
      <c r="AC1307" s="76"/>
      <c r="AD1307" s="76"/>
      <c r="AE1307" s="76"/>
      <c r="AF1307" s="97">
        <v>1</v>
      </c>
      <c r="AG1307" s="97">
        <v>1</v>
      </c>
      <c r="AH1307" s="73"/>
      <c r="AI1307" s="57"/>
      <c r="AJ1307" s="45"/>
      <c r="AK1307" s="45"/>
      <c r="AL1307" s="45"/>
    </row>
    <row r="1308" spans="1:38" hidden="1" outlineLevel="3" x14ac:dyDescent="0.25">
      <c r="A1308" s="45"/>
      <c r="B1308" s="54"/>
      <c r="C1308" s="47">
        <f t="shared" ref="C1308:C1313" si="272">INT($C$29)+3</f>
        <v>4</v>
      </c>
      <c r="D1308" s="73"/>
      <c r="E1308" s="70"/>
      <c r="F1308" s="70" t="s">
        <v>2172</v>
      </c>
      <c r="G1308" s="73"/>
      <c r="H1308" s="393" t="s">
        <v>2610</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25">
      <c r="A1309" s="45"/>
      <c r="B1309" s="54"/>
      <c r="C1309" s="47">
        <f t="shared" si="272"/>
        <v>4</v>
      </c>
      <c r="D1309" s="73"/>
      <c r="E1309" s="70"/>
      <c r="F1309" s="70" t="s">
        <v>2173</v>
      </c>
      <c r="G1309" s="73"/>
      <c r="H1309" s="393" t="s">
        <v>2611</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25">
      <c r="A1310" s="45"/>
      <c r="B1310" s="54"/>
      <c r="C1310" s="47">
        <f t="shared" si="272"/>
        <v>4</v>
      </c>
      <c r="D1310" s="73"/>
      <c r="E1310" s="70"/>
      <c r="F1310" s="70" t="s">
        <v>2174</v>
      </c>
      <c r="G1310" s="73"/>
      <c r="H1310" s="393" t="s">
        <v>2612</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25">
      <c r="A1311" s="45"/>
      <c r="B1311" s="54"/>
      <c r="C1311" s="47">
        <f t="shared" si="272"/>
        <v>4</v>
      </c>
      <c r="D1311" s="73"/>
      <c r="E1311" s="70"/>
      <c r="F1311" s="70" t="s">
        <v>2505</v>
      </c>
      <c r="G1311" s="73"/>
      <c r="H1311" s="393" t="s">
        <v>2613</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25">
      <c r="A1312" s="45"/>
      <c r="B1312" s="54"/>
      <c r="C1312" s="47">
        <f t="shared" si="272"/>
        <v>4</v>
      </c>
      <c r="D1312" s="73"/>
      <c r="E1312" s="70"/>
      <c r="F1312" s="70" t="s">
        <v>2506</v>
      </c>
      <c r="G1312" s="73"/>
      <c r="H1312" s="393" t="s">
        <v>2614</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25">
      <c r="A1313" s="45"/>
      <c r="B1313" s="54"/>
      <c r="C1313" s="47">
        <f t="shared" si="272"/>
        <v>4</v>
      </c>
      <c r="D1313" s="73"/>
      <c r="E1313" s="70"/>
      <c r="F1313" s="70" t="s">
        <v>2507</v>
      </c>
      <c r="G1313" s="73"/>
      <c r="H1313" s="393" t="s">
        <v>2615</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hidden="1" outlineLevel="2" x14ac:dyDescent="0.25">
      <c r="A1314" s="45"/>
      <c r="B1314" s="54"/>
      <c r="C1314" s="47">
        <f>INT($C$29)+2</f>
        <v>3</v>
      </c>
      <c r="D1314" s="73"/>
      <c r="E1314" s="70"/>
      <c r="F1314" s="70" t="s">
        <v>2175</v>
      </c>
      <c r="G1314" s="73"/>
      <c r="H1314" s="76" t="s">
        <v>2768</v>
      </c>
      <c r="I1314" s="76"/>
      <c r="J1314" s="76"/>
      <c r="K1314" s="76"/>
      <c r="L1314" s="76"/>
      <c r="M1314" s="76"/>
      <c r="N1314" s="76"/>
      <c r="O1314" s="76"/>
      <c r="P1314" s="76"/>
      <c r="Q1314" s="76"/>
      <c r="R1314" s="76"/>
      <c r="S1314" s="76"/>
      <c r="T1314" s="76"/>
      <c r="U1314" s="97">
        <v>7.50061</v>
      </c>
      <c r="V1314" s="271">
        <f>U1314</f>
        <v>7.50061</v>
      </c>
      <c r="W1314" s="271">
        <f t="shared" ref="W1314:AB1314" si="273">V1314</f>
        <v>7.50061</v>
      </c>
      <c r="X1314" s="271">
        <f t="shared" si="273"/>
        <v>7.50061</v>
      </c>
      <c r="Y1314" s="271">
        <f t="shared" si="273"/>
        <v>7.50061</v>
      </c>
      <c r="Z1314" s="271">
        <f t="shared" si="273"/>
        <v>7.50061</v>
      </c>
      <c r="AA1314" s="271">
        <f t="shared" si="273"/>
        <v>7.50061</v>
      </c>
      <c r="AB1314" s="271">
        <f t="shared" si="273"/>
        <v>7.50061</v>
      </c>
      <c r="AC1314" s="76"/>
      <c r="AD1314" s="76"/>
      <c r="AE1314" s="76"/>
      <c r="AF1314" s="97">
        <v>1</v>
      </c>
      <c r="AG1314" s="97">
        <v>1</v>
      </c>
      <c r="AH1314" s="73"/>
      <c r="AI1314" s="57"/>
      <c r="AJ1314" s="45"/>
      <c r="AK1314" s="45"/>
      <c r="AL1314" s="45"/>
    </row>
    <row r="1315" spans="1:38" hidden="1" outlineLevel="3" x14ac:dyDescent="0.25">
      <c r="A1315" s="45"/>
      <c r="B1315" s="54"/>
      <c r="C1315" s="47">
        <f t="shared" ref="C1315:C1316" si="274">INT($C$29)+2</f>
        <v>3</v>
      </c>
      <c r="D1315" s="73"/>
      <c r="E1315" s="70"/>
      <c r="F1315" s="70" t="s">
        <v>2508</v>
      </c>
      <c r="G1315" s="73"/>
      <c r="H1315" s="76" t="s">
        <v>676</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74"/>
        <v>3</v>
      </c>
      <c r="D1316" s="73"/>
      <c r="E1316" s="70"/>
      <c r="F1316" s="70" t="s">
        <v>2509</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ref="C1317:C1322" si="275">INT($C$29)+3</f>
        <v>4</v>
      </c>
      <c r="D1317" s="73"/>
      <c r="E1317" s="70"/>
      <c r="F1317" s="70" t="s">
        <v>2510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75"/>
        <v>4</v>
      </c>
      <c r="D1318" s="73"/>
      <c r="E1318" s="70"/>
      <c r="F1318" s="70" t="s">
        <v>2511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75"/>
        <v>4</v>
      </c>
      <c r="D1319" s="73"/>
      <c r="E1319" s="70"/>
      <c r="F1319" s="70" t="s">
        <v>2512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75"/>
        <v>4</v>
      </c>
      <c r="D1320" s="73"/>
      <c r="E1320" s="70"/>
      <c r="F1320" s="70" t="s">
        <v>2513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75"/>
        <v>4</v>
      </c>
      <c r="D1321" s="73"/>
      <c r="E1321" s="70"/>
      <c r="F1321" s="70" t="s">
        <v>2514</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75"/>
        <v>4</v>
      </c>
      <c r="D1322" s="73"/>
      <c r="E1322" s="70"/>
      <c r="F1322" s="70" t="s">
        <v>2515</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ref="C1323:C1334" si="276">INT($C$29)+2</f>
        <v>3</v>
      </c>
      <c r="D1323" s="73"/>
      <c r="E1323" s="70"/>
      <c r="F1323" s="70" t="s">
        <v>2516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2" x14ac:dyDescent="0.25">
      <c r="A1324" s="45"/>
      <c r="B1324" s="54"/>
      <c r="C1324" s="47">
        <f t="shared" si="276"/>
        <v>3</v>
      </c>
      <c r="D1324" s="73"/>
      <c r="E1324" s="70"/>
      <c r="F1324" s="70" t="s">
        <v>2517</v>
      </c>
      <c r="G1324" s="73"/>
      <c r="H1324" s="76" t="s">
        <v>2583</v>
      </c>
      <c r="I1324" s="76"/>
      <c r="J1324" s="76"/>
      <c r="K1324" s="76"/>
      <c r="L1324" s="76"/>
      <c r="M1324" s="76"/>
      <c r="N1324" s="76"/>
      <c r="O1324" s="76"/>
      <c r="P1324" s="76"/>
      <c r="Q1324" s="76"/>
      <c r="R1324" s="76"/>
      <c r="S1324" s="76"/>
      <c r="T1324" s="76"/>
      <c r="U1324" s="97">
        <v>0.43659999999999999</v>
      </c>
      <c r="V1324" s="263">
        <f t="shared" ref="V1324:W1328" si="277">U1324</f>
        <v>0.43659999999999999</v>
      </c>
      <c r="W1324" s="263">
        <f t="shared" si="277"/>
        <v>0.43659999999999999</v>
      </c>
      <c r="X1324" s="263">
        <f t="shared" ref="X1324:X1328" si="278">Y1324</f>
        <v>0.54688000000000003</v>
      </c>
      <c r="Y1324" s="97">
        <v>0.54688000000000003</v>
      </c>
      <c r="Z1324" s="263">
        <f t="shared" ref="Z1324:AB1324" si="279">Y1324</f>
        <v>0.54688000000000003</v>
      </c>
      <c r="AA1324" s="263">
        <f t="shared" si="279"/>
        <v>0.54688000000000003</v>
      </c>
      <c r="AB1324" s="263">
        <f t="shared" si="279"/>
        <v>0.54688000000000003</v>
      </c>
      <c r="AC1324" s="76"/>
      <c r="AD1324" s="97" t="s">
        <v>2695</v>
      </c>
      <c r="AE1324" s="76"/>
      <c r="AF1324" s="97">
        <v>1</v>
      </c>
      <c r="AG1324" s="97">
        <v>1</v>
      </c>
      <c r="AH1324" s="73"/>
      <c r="AI1324" s="57"/>
      <c r="AJ1324" s="45"/>
      <c r="AK1324" s="45"/>
      <c r="AL1324" s="45"/>
    </row>
    <row r="1325" spans="1:38" hidden="1" outlineLevel="2" x14ac:dyDescent="0.25">
      <c r="A1325" s="45"/>
      <c r="B1325" s="54"/>
      <c r="C1325" s="47">
        <f t="shared" si="276"/>
        <v>3</v>
      </c>
      <c r="D1325" s="73"/>
      <c r="E1325" s="70"/>
      <c r="F1325" s="70" t="s">
        <v>2518</v>
      </c>
      <c r="G1325" s="73"/>
      <c r="H1325" s="76" t="s">
        <v>2597</v>
      </c>
      <c r="I1325" s="76"/>
      <c r="J1325" s="76"/>
      <c r="K1325" s="76"/>
      <c r="L1325" s="76"/>
      <c r="M1325" s="76"/>
      <c r="N1325" s="76"/>
      <c r="O1325" s="76"/>
      <c r="P1325" s="76"/>
      <c r="Q1325" s="76"/>
      <c r="R1325" s="76"/>
      <c r="S1325" s="76"/>
      <c r="T1325" s="76"/>
      <c r="U1325" s="97">
        <v>-3.7200000000000002E-3</v>
      </c>
      <c r="V1325" s="263">
        <f t="shared" si="277"/>
        <v>-3.7200000000000002E-3</v>
      </c>
      <c r="W1325" s="263">
        <f t="shared" si="277"/>
        <v>-3.7200000000000002E-3</v>
      </c>
      <c r="X1325" s="263">
        <f t="shared" si="278"/>
        <v>-5.4739999999999997E-3</v>
      </c>
      <c r="Y1325" s="97">
        <v>-5.4739999999999997E-3</v>
      </c>
      <c r="Z1325" s="263">
        <f t="shared" ref="Z1325:AB1325" si="280">Y1325</f>
        <v>-5.4739999999999997E-3</v>
      </c>
      <c r="AA1325" s="263">
        <f t="shared" si="280"/>
        <v>-5.4739999999999997E-3</v>
      </c>
      <c r="AB1325" s="263">
        <f t="shared" si="280"/>
        <v>-5.4739999999999997E-3</v>
      </c>
      <c r="AC1325" s="76"/>
      <c r="AD1325" s="76"/>
      <c r="AE1325" s="76"/>
      <c r="AF1325" s="97">
        <v>1</v>
      </c>
      <c r="AG1325" s="97">
        <v>1</v>
      </c>
      <c r="AH1325" s="73"/>
      <c r="AI1325" s="57"/>
      <c r="AJ1325" s="45"/>
      <c r="AK1325" s="45"/>
      <c r="AL1325" s="45"/>
    </row>
    <row r="1326" spans="1:38" hidden="1" outlineLevel="2" x14ac:dyDescent="0.25">
      <c r="A1326" s="45"/>
      <c r="B1326" s="54"/>
      <c r="C1326" s="47">
        <f t="shared" ref="C1326:C1331" si="281">INT($C$29)+3</f>
        <v>4</v>
      </c>
      <c r="D1326" s="73"/>
      <c r="E1326" s="70"/>
      <c r="F1326" s="70" t="s">
        <v>2519</v>
      </c>
      <c r="G1326" s="73"/>
      <c r="H1326" s="394" t="s">
        <v>2598</v>
      </c>
      <c r="I1326" s="76"/>
      <c r="J1326" s="76"/>
      <c r="K1326" s="76"/>
      <c r="L1326" s="76"/>
      <c r="M1326" s="76"/>
      <c r="N1326" s="76"/>
      <c r="O1326" s="76"/>
      <c r="P1326" s="76"/>
      <c r="Q1326" s="76"/>
      <c r="R1326" s="76"/>
      <c r="S1326" s="76"/>
      <c r="T1326" s="76"/>
      <c r="U1326" s="97">
        <v>5.1499999999999997E-2</v>
      </c>
      <c r="V1326" s="263">
        <f t="shared" si="277"/>
        <v>5.1499999999999997E-2</v>
      </c>
      <c r="W1326" s="263">
        <f t="shared" si="277"/>
        <v>5.1499999999999997E-2</v>
      </c>
      <c r="X1326" s="263">
        <f t="shared" si="278"/>
        <v>2.75E-2</v>
      </c>
      <c r="Y1326" s="97">
        <v>2.75E-2</v>
      </c>
      <c r="Z1326" s="263">
        <f t="shared" ref="Z1326:AB1326" si="282">Y1326</f>
        <v>2.75E-2</v>
      </c>
      <c r="AA1326" s="263">
        <f t="shared" si="282"/>
        <v>2.75E-2</v>
      </c>
      <c r="AB1326" s="263">
        <f t="shared" si="282"/>
        <v>2.75E-2</v>
      </c>
      <c r="AC1326" s="76"/>
      <c r="AD1326" s="76"/>
      <c r="AE1326" s="76"/>
      <c r="AF1326" s="97">
        <v>1</v>
      </c>
      <c r="AG1326" s="97">
        <v>1</v>
      </c>
      <c r="AH1326" s="73"/>
      <c r="AI1326" s="57"/>
      <c r="AJ1326" s="45"/>
      <c r="AK1326" s="45"/>
      <c r="AL1326" s="45"/>
    </row>
    <row r="1327" spans="1:38" hidden="1" outlineLevel="2" x14ac:dyDescent="0.25">
      <c r="A1327" s="45"/>
      <c r="B1327" s="54"/>
      <c r="C1327" s="47">
        <f t="shared" si="281"/>
        <v>4</v>
      </c>
      <c r="D1327" s="73"/>
      <c r="E1327" s="70"/>
      <c r="F1327" s="70" t="s">
        <v>2520</v>
      </c>
      <c r="G1327" s="73"/>
      <c r="H1327" s="394" t="s">
        <v>2691</v>
      </c>
      <c r="I1327" s="76"/>
      <c r="J1327" s="76"/>
      <c r="K1327" s="76"/>
      <c r="L1327" s="76"/>
      <c r="M1327" s="76"/>
      <c r="N1327" s="76"/>
      <c r="O1327" s="76"/>
      <c r="P1327" s="76"/>
      <c r="Q1327" s="76"/>
      <c r="R1327" s="76"/>
      <c r="S1327" s="76"/>
      <c r="T1327" s="76"/>
      <c r="U1327" s="97">
        <f>-U1326/(2*9.5*30.4)</f>
        <v>-8.916204986149583E-5</v>
      </c>
      <c r="V1327" s="263">
        <f t="shared" si="277"/>
        <v>-8.916204986149583E-5</v>
      </c>
      <c r="W1327" s="263">
        <f t="shared" si="277"/>
        <v>-8.916204986149583E-5</v>
      </c>
      <c r="X1327" s="263">
        <f t="shared" si="278"/>
        <v>-4.7610803324099718E-5</v>
      </c>
      <c r="Y1327" s="97">
        <f>-Y1326/(2*9.5*30.4)</f>
        <v>-4.7610803324099718E-5</v>
      </c>
      <c r="Z1327" s="263">
        <f t="shared" ref="Z1327" si="283">Y1327</f>
        <v>-4.7610803324099718E-5</v>
      </c>
      <c r="AA1327" s="263">
        <f t="shared" ref="AA1327" si="284">Z1327</f>
        <v>-4.7610803324099718E-5</v>
      </c>
      <c r="AB1327" s="263">
        <f t="shared" ref="AB1327" si="285">AA1327</f>
        <v>-4.7610803324099718E-5</v>
      </c>
      <c r="AC1327" s="76"/>
      <c r="AD1327" s="76"/>
      <c r="AE1327" s="76"/>
      <c r="AF1327" s="76">
        <v>1</v>
      </c>
      <c r="AG1327" s="76">
        <v>1</v>
      </c>
      <c r="AH1327" s="73"/>
      <c r="AI1327" s="57"/>
      <c r="AJ1327" s="45"/>
      <c r="AK1327" s="45"/>
      <c r="AL1327" s="45"/>
    </row>
    <row r="1328" spans="1:38" hidden="1" outlineLevel="2" x14ac:dyDescent="0.25">
      <c r="A1328" s="45"/>
      <c r="B1328" s="54"/>
      <c r="C1328" s="47">
        <f t="shared" si="281"/>
        <v>4</v>
      </c>
      <c r="D1328" s="73"/>
      <c r="E1328" s="70"/>
      <c r="F1328" s="70" t="s">
        <v>2521</v>
      </c>
      <c r="G1328" s="73"/>
      <c r="H1328" s="394" t="s">
        <v>2599</v>
      </c>
      <c r="I1328" s="76"/>
      <c r="J1328" s="76"/>
      <c r="K1328" s="76"/>
      <c r="L1328" s="76"/>
      <c r="M1328" s="76"/>
      <c r="N1328" s="76"/>
      <c r="O1328" s="76"/>
      <c r="P1328" s="76"/>
      <c r="Q1328" s="76"/>
      <c r="R1328" s="76"/>
      <c r="S1328" s="76"/>
      <c r="T1328" s="76"/>
      <c r="U1328" s="97">
        <v>4.0000000000000001E-3</v>
      </c>
      <c r="V1328" s="263">
        <f t="shared" si="277"/>
        <v>4.0000000000000001E-3</v>
      </c>
      <c r="W1328" s="263">
        <f t="shared" si="277"/>
        <v>4.0000000000000001E-3</v>
      </c>
      <c r="X1328" s="263">
        <f t="shared" si="278"/>
        <v>4.0000000000000001E-3</v>
      </c>
      <c r="Y1328" s="97">
        <v>4.0000000000000001E-3</v>
      </c>
      <c r="Z1328" s="263">
        <f t="shared" ref="Z1328:AB1328" si="286">Y1328</f>
        <v>4.0000000000000001E-3</v>
      </c>
      <c r="AA1328" s="263">
        <f t="shared" si="286"/>
        <v>4.0000000000000001E-3</v>
      </c>
      <c r="AB1328" s="263">
        <f t="shared" si="286"/>
        <v>4.0000000000000001E-3</v>
      </c>
      <c r="AC1328" s="76"/>
      <c r="AD1328" s="76"/>
      <c r="AE1328" s="76"/>
      <c r="AF1328" s="97">
        <v>1</v>
      </c>
      <c r="AG1328" s="97">
        <v>1</v>
      </c>
      <c r="AH1328" s="73"/>
      <c r="AI1328" s="57"/>
      <c r="AJ1328" s="45"/>
      <c r="AK1328" s="45"/>
      <c r="AL1328" s="45"/>
    </row>
    <row r="1329" spans="1:38" hidden="1" outlineLevel="3" x14ac:dyDescent="0.25">
      <c r="A1329" s="45"/>
      <c r="B1329" s="54"/>
      <c r="C1329" s="47">
        <f t="shared" si="281"/>
        <v>4</v>
      </c>
      <c r="D1329" s="73"/>
      <c r="E1329" s="70"/>
      <c r="F1329" s="70" t="s">
        <v>2522</v>
      </c>
      <c r="G1329" s="73"/>
      <c r="H1329" s="393" t="s">
        <v>2692</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hidden="1" outlineLevel="2" x14ac:dyDescent="0.25">
      <c r="A1330" s="45"/>
      <c r="B1330" s="54"/>
      <c r="C1330" s="47">
        <f t="shared" si="281"/>
        <v>4</v>
      </c>
      <c r="D1330" s="73"/>
      <c r="E1330" s="70"/>
      <c r="F1330" s="70" t="s">
        <v>2523</v>
      </c>
      <c r="G1330" s="73"/>
      <c r="H1330" s="394" t="s">
        <v>2600</v>
      </c>
      <c r="I1330" s="76"/>
      <c r="J1330" s="76"/>
      <c r="K1330" s="76"/>
      <c r="L1330" s="76"/>
      <c r="M1330" s="76"/>
      <c r="N1330" s="76"/>
      <c r="O1330" s="76"/>
      <c r="P1330" s="76"/>
      <c r="Q1330" s="76"/>
      <c r="R1330" s="76"/>
      <c r="S1330" s="76"/>
      <c r="T1330" s="76"/>
      <c r="U1330" s="97">
        <v>2.75E-2</v>
      </c>
      <c r="V1330" s="263">
        <f t="shared" ref="V1330:W1330" si="287">U1330</f>
        <v>2.75E-2</v>
      </c>
      <c r="W1330" s="263">
        <f t="shared" si="287"/>
        <v>2.75E-2</v>
      </c>
      <c r="X1330" s="263">
        <f t="shared" ref="X1330" si="288">Y1330</f>
        <v>2.5499999999999998E-2</v>
      </c>
      <c r="Y1330" s="97">
        <v>2.5499999999999998E-2</v>
      </c>
      <c r="Z1330" s="263">
        <f t="shared" ref="Z1330:AB1330" si="289">Y1330</f>
        <v>2.5499999999999998E-2</v>
      </c>
      <c r="AA1330" s="263">
        <f t="shared" si="289"/>
        <v>2.5499999999999998E-2</v>
      </c>
      <c r="AB1330" s="263">
        <f t="shared" si="289"/>
        <v>2.5499999999999998E-2</v>
      </c>
      <c r="AC1330" s="76"/>
      <c r="AD1330" s="76"/>
      <c r="AE1330" s="76"/>
      <c r="AF1330" s="97">
        <v>1</v>
      </c>
      <c r="AG1330" s="97">
        <v>1</v>
      </c>
      <c r="AH1330" s="73"/>
      <c r="AI1330" s="57"/>
      <c r="AJ1330" s="45"/>
      <c r="AK1330" s="45"/>
      <c r="AL1330" s="45"/>
    </row>
    <row r="1331" spans="1:38" hidden="1" outlineLevel="3" x14ac:dyDescent="0.25">
      <c r="A1331" s="45"/>
      <c r="B1331" s="54"/>
      <c r="C1331" s="47">
        <f t="shared" si="281"/>
        <v>4</v>
      </c>
      <c r="D1331" s="73"/>
      <c r="E1331" s="70"/>
      <c r="F1331" s="70" t="s">
        <v>2524</v>
      </c>
      <c r="G1331" s="73"/>
      <c r="H1331" s="393" t="s">
        <v>2693</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hidden="1" outlineLevel="2" x14ac:dyDescent="0.25">
      <c r="A1332" s="45"/>
      <c r="B1332" s="54"/>
      <c r="C1332" s="47">
        <f t="shared" ref="C1332" si="290">INT($C$29)+2</f>
        <v>3</v>
      </c>
      <c r="D1332" s="73"/>
      <c r="E1332" s="70"/>
      <c r="F1332" s="70" t="s">
        <v>2525</v>
      </c>
      <c r="G1332" s="73"/>
      <c r="H1332" s="76" t="s">
        <v>2601</v>
      </c>
      <c r="I1332" s="76"/>
      <c r="J1332" s="76"/>
      <c r="K1332" s="76"/>
      <c r="L1332" s="76"/>
      <c r="M1332" s="76"/>
      <c r="N1332" s="76"/>
      <c r="O1332" s="76"/>
      <c r="P1332" s="76"/>
      <c r="Q1332" s="76"/>
      <c r="R1332" s="76"/>
      <c r="S1332" s="76"/>
      <c r="T1332" s="76"/>
      <c r="U1332" s="97">
        <f>19.4829</f>
        <v>19.482900000000001</v>
      </c>
      <c r="V1332" s="263">
        <f t="shared" ref="V1332:W1335" si="291">U1332</f>
        <v>19.482900000000001</v>
      </c>
      <c r="W1332" s="263">
        <f t="shared" si="291"/>
        <v>19.482900000000001</v>
      </c>
      <c r="X1332" s="263">
        <f t="shared" ref="X1332:X1335" si="292">Y1332</f>
        <v>16.702999999999999</v>
      </c>
      <c r="Y1332" s="97">
        <v>16.702999999999999</v>
      </c>
      <c r="Z1332" s="263">
        <f t="shared" ref="Z1332:AB1332" si="293">Y1332</f>
        <v>16.702999999999999</v>
      </c>
      <c r="AA1332" s="263">
        <f t="shared" si="293"/>
        <v>16.702999999999999</v>
      </c>
      <c r="AB1332" s="263">
        <f t="shared" si="293"/>
        <v>16.702999999999999</v>
      </c>
      <c r="AC1332" s="76"/>
      <c r="AD1332" s="76"/>
      <c r="AE1332" s="76"/>
      <c r="AF1332" s="97">
        <v>1</v>
      </c>
      <c r="AG1332" s="97">
        <v>1</v>
      </c>
      <c r="AH1332" s="73"/>
      <c r="AI1332" s="57"/>
      <c r="AJ1332" s="45"/>
      <c r="AK1332" s="45"/>
      <c r="AL1332" s="45"/>
    </row>
    <row r="1333" spans="1:38" hidden="1" outlineLevel="2" x14ac:dyDescent="0.25">
      <c r="A1333" s="45"/>
      <c r="B1333" s="54"/>
      <c r="C1333" s="47">
        <f t="shared" si="276"/>
        <v>3</v>
      </c>
      <c r="D1333" s="73"/>
      <c r="E1333" s="70"/>
      <c r="F1333" s="70" t="s">
        <v>2574</v>
      </c>
      <c r="G1333" s="73"/>
      <c r="H1333" s="76" t="s">
        <v>2646</v>
      </c>
      <c r="I1333" s="76"/>
      <c r="J1333" s="76"/>
      <c r="K1333" s="76"/>
      <c r="L1333" s="76"/>
      <c r="M1333" s="76"/>
      <c r="N1333" s="76"/>
      <c r="O1333" s="76"/>
      <c r="P1333" s="76"/>
      <c r="Q1333" s="76"/>
      <c r="R1333" s="76"/>
      <c r="S1333" s="76"/>
      <c r="T1333" s="76"/>
      <c r="U1333" s="97">
        <v>8.5999999999999993E-2</v>
      </c>
      <c r="V1333" s="97">
        <v>9.2499999999999999E-2</v>
      </c>
      <c r="W1333" s="263">
        <f t="shared" si="291"/>
        <v>9.2499999999999999E-2</v>
      </c>
      <c r="X1333" s="263">
        <f t="shared" si="292"/>
        <v>0.08</v>
      </c>
      <c r="Y1333" s="97">
        <v>0.08</v>
      </c>
      <c r="Z1333" s="263">
        <f t="shared" ref="Z1333:AB1333" si="294">Y1333</f>
        <v>0.08</v>
      </c>
      <c r="AA1333" s="263">
        <f t="shared" si="294"/>
        <v>0.08</v>
      </c>
      <c r="AB1333" s="263">
        <f t="shared" si="294"/>
        <v>0.08</v>
      </c>
      <c r="AC1333" s="76"/>
      <c r="AD1333" s="97" t="s">
        <v>2694</v>
      </c>
      <c r="AE1333" s="76"/>
      <c r="AF1333" s="97">
        <v>1</v>
      </c>
      <c r="AG1333" s="97">
        <v>1</v>
      </c>
      <c r="AH1333" s="73"/>
      <c r="AI1333" s="57"/>
      <c r="AJ1333" s="45"/>
      <c r="AK1333" s="45"/>
      <c r="AL1333" s="45"/>
    </row>
    <row r="1334" spans="1:38" hidden="1" outlineLevel="2" x14ac:dyDescent="0.25">
      <c r="A1334" s="45"/>
      <c r="B1334" s="54"/>
      <c r="C1334" s="47">
        <f t="shared" si="276"/>
        <v>3</v>
      </c>
      <c r="D1334" s="73"/>
      <c r="E1334" s="70"/>
      <c r="F1334" s="70" t="s">
        <v>2575</v>
      </c>
      <c r="G1334" s="73"/>
      <c r="H1334" s="76" t="s">
        <v>2602</v>
      </c>
      <c r="I1334" s="76"/>
      <c r="J1334" s="76"/>
      <c r="K1334" s="76"/>
      <c r="L1334" s="76"/>
      <c r="M1334" s="76"/>
      <c r="N1334" s="76"/>
      <c r="O1334" s="76"/>
      <c r="P1334" s="76"/>
      <c r="Q1334" s="76"/>
      <c r="R1334" s="76"/>
      <c r="S1334" s="76"/>
      <c r="T1334" s="76"/>
      <c r="U1334" s="97">
        <v>0</v>
      </c>
      <c r="V1334" s="97">
        <v>0</v>
      </c>
      <c r="W1334" s="263">
        <f t="shared" si="291"/>
        <v>0</v>
      </c>
      <c r="X1334" s="263">
        <f t="shared" si="292"/>
        <v>0</v>
      </c>
      <c r="Y1334" s="97">
        <v>0</v>
      </c>
      <c r="Z1334" s="263">
        <f t="shared" ref="Z1334:AB1334" si="295">Y1334</f>
        <v>0</v>
      </c>
      <c r="AA1334" s="263">
        <f t="shared" si="295"/>
        <v>0</v>
      </c>
      <c r="AB1334" s="263">
        <f t="shared" si="295"/>
        <v>0</v>
      </c>
      <c r="AC1334" s="76"/>
      <c r="AD1334" s="76"/>
      <c r="AE1334" s="76"/>
      <c r="AF1334" s="97">
        <v>1</v>
      </c>
      <c r="AG1334" s="97">
        <v>1</v>
      </c>
      <c r="AH1334" s="73"/>
      <c r="AI1334" s="57"/>
      <c r="AJ1334" s="45"/>
      <c r="AK1334" s="45"/>
      <c r="AL1334" s="45"/>
    </row>
    <row r="1335" spans="1:38" hidden="1" outlineLevel="3" collapsed="1" x14ac:dyDescent="0.25">
      <c r="A1335" s="45"/>
      <c r="B1335" s="54"/>
      <c r="C1335" s="47">
        <f t="shared" ref="C1335:C1340" si="296">INT($C$29)+3</f>
        <v>4</v>
      </c>
      <c r="D1335" s="73"/>
      <c r="E1335" s="70"/>
      <c r="F1335" s="70" t="s">
        <v>2576</v>
      </c>
      <c r="G1335" s="73"/>
      <c r="H1335" s="394" t="s">
        <v>2603</v>
      </c>
      <c r="I1335" s="76"/>
      <c r="J1335" s="76"/>
      <c r="K1335" s="76"/>
      <c r="L1335" s="76"/>
      <c r="M1335" s="76"/>
      <c r="N1335" s="76"/>
      <c r="O1335" s="76"/>
      <c r="P1335" s="76"/>
      <c r="Q1335" s="76"/>
      <c r="R1335" s="76"/>
      <c r="S1335" s="76"/>
      <c r="T1335" s="76"/>
      <c r="U1335" s="97">
        <v>0</v>
      </c>
      <c r="V1335" s="97">
        <v>0</v>
      </c>
      <c r="W1335" s="263">
        <f t="shared" si="291"/>
        <v>0</v>
      </c>
      <c r="X1335" s="263">
        <f t="shared" si="292"/>
        <v>0</v>
      </c>
      <c r="Y1335" s="97">
        <v>0</v>
      </c>
      <c r="Z1335" s="263">
        <f t="shared" ref="Z1335:AB1335" si="297">Y1335</f>
        <v>0</v>
      </c>
      <c r="AA1335" s="263">
        <f t="shared" si="297"/>
        <v>0</v>
      </c>
      <c r="AB1335" s="263">
        <f t="shared" si="297"/>
        <v>0</v>
      </c>
      <c r="AC1335" s="76"/>
      <c r="AD1335" s="76"/>
      <c r="AE1335" s="76"/>
      <c r="AF1335" s="97">
        <v>1</v>
      </c>
      <c r="AG1335" s="97">
        <v>1</v>
      </c>
      <c r="AH1335" s="73"/>
      <c r="AI1335" s="57"/>
      <c r="AJ1335" s="45"/>
      <c r="AK1335" s="45"/>
      <c r="AL1335" s="45"/>
    </row>
    <row r="1336" spans="1:38" hidden="1" outlineLevel="3" x14ac:dyDescent="0.25">
      <c r="A1336" s="45"/>
      <c r="B1336" s="54"/>
      <c r="C1336" s="47">
        <f t="shared" si="296"/>
        <v>4</v>
      </c>
      <c r="D1336" s="73"/>
      <c r="E1336" s="70"/>
      <c r="F1336" s="70" t="s">
        <v>2577</v>
      </c>
      <c r="G1336" s="73"/>
      <c r="H1336" s="393" t="s">
        <v>2604</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hidden="1" outlineLevel="2" x14ac:dyDescent="0.25">
      <c r="A1337" s="45"/>
      <c r="B1337" s="54"/>
      <c r="C1337" s="47">
        <f t="shared" si="296"/>
        <v>4</v>
      </c>
      <c r="D1337" s="73"/>
      <c r="E1337" s="70"/>
      <c r="F1337" s="70" t="s">
        <v>2578</v>
      </c>
      <c r="G1337" s="73"/>
      <c r="H1337" s="394" t="s">
        <v>2605</v>
      </c>
      <c r="I1337" s="76"/>
      <c r="J1337" s="76"/>
      <c r="K1337" s="76"/>
      <c r="L1337" s="76"/>
      <c r="M1337" s="76"/>
      <c r="N1337" s="76"/>
      <c r="O1337" s="76"/>
      <c r="P1337" s="76"/>
      <c r="Q1337" s="76"/>
      <c r="R1337" s="76"/>
      <c r="S1337" s="76"/>
      <c r="T1337" s="76"/>
      <c r="U1337" s="97">
        <v>0</v>
      </c>
      <c r="V1337" s="97">
        <v>0</v>
      </c>
      <c r="W1337" s="263">
        <f t="shared" ref="W1337" si="298">V1337</f>
        <v>0</v>
      </c>
      <c r="X1337" s="263">
        <f t="shared" ref="X1337" si="299">Y1337</f>
        <v>0</v>
      </c>
      <c r="Y1337" s="97">
        <v>0</v>
      </c>
      <c r="Z1337" s="263">
        <f t="shared" ref="Z1337:AB1337" si="300">Y1337</f>
        <v>0</v>
      </c>
      <c r="AA1337" s="263">
        <f t="shared" si="300"/>
        <v>0</v>
      </c>
      <c r="AB1337" s="263">
        <f t="shared" si="300"/>
        <v>0</v>
      </c>
      <c r="AC1337" s="76"/>
      <c r="AD1337" s="76"/>
      <c r="AE1337" s="76"/>
      <c r="AF1337" s="97">
        <v>1</v>
      </c>
      <c r="AG1337" s="97">
        <v>1</v>
      </c>
      <c r="AH1337" s="73"/>
      <c r="AI1337" s="57"/>
      <c r="AJ1337" s="45"/>
      <c r="AK1337" s="45"/>
      <c r="AL1337" s="45"/>
    </row>
    <row r="1338" spans="1:38" hidden="1" outlineLevel="3" x14ac:dyDescent="0.25">
      <c r="A1338" s="45"/>
      <c r="B1338" s="54"/>
      <c r="C1338" s="47">
        <f t="shared" si="296"/>
        <v>4</v>
      </c>
      <c r="D1338" s="73"/>
      <c r="E1338" s="70"/>
      <c r="F1338" s="70" t="s">
        <v>2579</v>
      </c>
      <c r="G1338" s="73"/>
      <c r="H1338" s="393" t="s">
        <v>2606</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hidden="1" outlineLevel="2" x14ac:dyDescent="0.25">
      <c r="A1339" s="45"/>
      <c r="B1339" s="54"/>
      <c r="C1339" s="47">
        <f t="shared" si="296"/>
        <v>4</v>
      </c>
      <c r="D1339" s="73"/>
      <c r="E1339" s="70"/>
      <c r="F1339" s="70" t="s">
        <v>2580</v>
      </c>
      <c r="G1339" s="73"/>
      <c r="H1339" s="394" t="s">
        <v>2607</v>
      </c>
      <c r="I1339" s="76"/>
      <c r="J1339" s="76"/>
      <c r="K1339" s="76"/>
      <c r="L1339" s="76"/>
      <c r="M1339" s="76"/>
      <c r="N1339" s="76"/>
      <c r="O1339" s="76"/>
      <c r="P1339" s="76"/>
      <c r="Q1339" s="76"/>
      <c r="R1339" s="76"/>
      <c r="S1339" s="76"/>
      <c r="T1339" s="76"/>
      <c r="U1339" s="97">
        <v>4.1000000000000002E-2</v>
      </c>
      <c r="V1339" s="97">
        <v>4.3999999999999997E-2</v>
      </c>
      <c r="W1339" s="263">
        <f t="shared" ref="W1339" si="301">V1339</f>
        <v>4.3999999999999997E-2</v>
      </c>
      <c r="X1339" s="263">
        <f t="shared" ref="X1339" si="302">Y1339</f>
        <v>4.7500000000000001E-2</v>
      </c>
      <c r="Y1339" s="97">
        <v>4.7500000000000001E-2</v>
      </c>
      <c r="Z1339" s="263">
        <f t="shared" ref="Z1339:AB1339" si="303">Y1339</f>
        <v>4.7500000000000001E-2</v>
      </c>
      <c r="AA1339" s="263">
        <f t="shared" si="303"/>
        <v>4.7500000000000001E-2</v>
      </c>
      <c r="AB1339" s="263">
        <f t="shared" si="303"/>
        <v>4.7500000000000001E-2</v>
      </c>
      <c r="AC1339" s="76"/>
      <c r="AD1339" s="76"/>
      <c r="AE1339" s="76"/>
      <c r="AF1339" s="97">
        <v>1</v>
      </c>
      <c r="AG1339" s="97">
        <v>1</v>
      </c>
      <c r="AH1339" s="73"/>
      <c r="AI1339" s="57"/>
      <c r="AJ1339" s="45"/>
      <c r="AK1339" s="45"/>
      <c r="AL1339" s="45"/>
    </row>
    <row r="1340" spans="1:38" hidden="1" outlineLevel="3" x14ac:dyDescent="0.25">
      <c r="A1340" s="45"/>
      <c r="B1340" s="54"/>
      <c r="C1340" s="47">
        <f t="shared" si="296"/>
        <v>4</v>
      </c>
      <c r="D1340" s="73"/>
      <c r="E1340" s="70"/>
      <c r="F1340" s="70" t="s">
        <v>2581</v>
      </c>
      <c r="G1340" s="73"/>
      <c r="H1340" s="393" t="s">
        <v>2608</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hidden="1" outlineLevel="2" x14ac:dyDescent="0.25">
      <c r="A1341" s="45"/>
      <c r="B1341" s="54"/>
      <c r="C1341" s="47">
        <f t="shared" ref="C1341" si="304">INT($C$29)+2</f>
        <v>3</v>
      </c>
      <c r="D1341" s="73"/>
      <c r="E1341" s="70"/>
      <c r="F1341" s="70" t="s">
        <v>2582</v>
      </c>
      <c r="G1341" s="73"/>
      <c r="H1341" s="76" t="s">
        <v>2609</v>
      </c>
      <c r="I1341" s="76"/>
      <c r="J1341" s="76"/>
      <c r="K1341" s="76"/>
      <c r="L1341" s="76"/>
      <c r="M1341" s="76"/>
      <c r="N1341" s="76"/>
      <c r="O1341" s="76"/>
      <c r="P1341" s="76"/>
      <c r="Q1341" s="76"/>
      <c r="R1341" s="76"/>
      <c r="S1341" s="76"/>
      <c r="T1341" s="76"/>
      <c r="U1341" s="97">
        <v>1.56</v>
      </c>
      <c r="V1341" s="97">
        <v>0.92700000000000005</v>
      </c>
      <c r="W1341" s="263">
        <f t="shared" ref="W1341" si="305">V1341</f>
        <v>0.92700000000000005</v>
      </c>
      <c r="X1341" s="263">
        <f t="shared" ref="X1341" si="306">Y1341</f>
        <v>1.552</v>
      </c>
      <c r="Y1341" s="97">
        <v>1.552</v>
      </c>
      <c r="Z1341" s="263">
        <f t="shared" ref="Z1341:AB1341" si="307">Y1341</f>
        <v>1.552</v>
      </c>
      <c r="AA1341" s="263">
        <f t="shared" si="307"/>
        <v>1.552</v>
      </c>
      <c r="AB1341" s="263">
        <f t="shared" si="307"/>
        <v>1.552</v>
      </c>
      <c r="AC1341" s="76"/>
      <c r="AD1341" s="97" t="s">
        <v>2812</v>
      </c>
      <c r="AE1341" s="76"/>
      <c r="AF1341" s="97">
        <v>1</v>
      </c>
      <c r="AG1341" s="97">
        <v>1</v>
      </c>
      <c r="AH1341" s="73"/>
      <c r="AI1341" s="57"/>
      <c r="AJ1341" s="45"/>
      <c r="AK1341" s="45"/>
      <c r="AL1341" s="45"/>
    </row>
    <row r="1342" spans="1:38" hidden="1" outlineLevel="2" x14ac:dyDescent="0.2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hidden="1" outlineLevel="2"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0999999999999996" hidden="1" customHeight="1" outlineLevel="3" x14ac:dyDescent="0.2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180</v>
      </c>
      <c r="AI1344" s="57"/>
      <c r="AJ1344" s="45"/>
      <c r="AK1344" s="45"/>
      <c r="AL1344" s="45"/>
    </row>
    <row r="1345" spans="1:38" ht="5.0999999999999996" hidden="1" customHeight="1" outlineLevel="2" x14ac:dyDescent="0.25">
      <c r="A1345" s="45"/>
      <c r="B1345" s="54"/>
      <c r="C1345" s="47">
        <f>INT($C$29)+2.005</f>
        <v>3.0049999999999999</v>
      </c>
      <c r="D1345" s="73" t="s">
        <v>176</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hidden="1" outlineLevel="2" x14ac:dyDescent="0.2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hidden="1" outlineLevel="2"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2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0999999999999996" hidden="1" customHeight="1" outlineLevel="3" x14ac:dyDescent="0.2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180</v>
      </c>
      <c r="AI1351" s="57"/>
      <c r="AJ1351" s="45"/>
      <c r="AK1351" s="45"/>
      <c r="AL1351" s="45"/>
    </row>
    <row r="1352" spans="1:38" ht="5.0999999999999996" hidden="1" customHeight="1" outlineLevel="2" x14ac:dyDescent="0.2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0999999999999996" customHeight="1" outlineLevel="1" x14ac:dyDescent="0.2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189</v>
      </c>
      <c r="AJ1353" s="45"/>
      <c r="AK1353" s="45"/>
      <c r="AL1353" s="45"/>
    </row>
    <row r="1354" spans="1:38" ht="5.0999999999999996" customHeight="1" collapsed="1" x14ac:dyDescent="0.2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2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2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C1362" s="241" t="s">
        <v>482</v>
      </c>
    </row>
  </sheetData>
  <autoFilter ref="E36:AH135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3">
        <v>44653.716487384299</v>
      </c>
      <c r="J11" s="485" t="s">
        <v>2472</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7">
        <v>44664.379814814798</v>
      </c>
      <c r="J12" s="482" t="s">
        <v>2483</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2176</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2344</v>
      </c>
      <c r="L35" s="72"/>
      <c r="M35" s="72"/>
      <c r="N35" s="72"/>
      <c r="O35" s="72"/>
      <c r="P35" s="72"/>
      <c r="Q35" s="72"/>
      <c r="R35" s="72" t="s">
        <v>2177</v>
      </c>
      <c r="S35" s="247" t="s">
        <v>2474</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2178</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2179</v>
      </c>
      <c r="I41" s="76" t="s">
        <v>2180</v>
      </c>
      <c r="J41" s="76"/>
      <c r="K41" s="97">
        <f>30/1000</f>
        <v>0.03</v>
      </c>
      <c r="L41" s="76"/>
      <c r="M41" s="76"/>
      <c r="N41" s="76"/>
      <c r="O41" s="76"/>
      <c r="P41" s="76"/>
      <c r="Q41" s="76"/>
      <c r="R41" s="97" t="s">
        <v>2457</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2458</v>
      </c>
      <c r="I42" s="76" t="s">
        <v>2459</v>
      </c>
      <c r="J42" s="76"/>
      <c r="K42" s="97">
        <v>200</v>
      </c>
      <c r="L42" s="76"/>
      <c r="M42" s="76"/>
      <c r="N42" s="76"/>
      <c r="O42" s="76"/>
      <c r="P42" s="76"/>
      <c r="Q42" s="76"/>
      <c r="R42" s="97" t="s">
        <v>2482</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2181</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1806</v>
      </c>
      <c r="G47" s="73"/>
      <c r="H47" s="318" t="s">
        <v>2182</v>
      </c>
      <c r="I47" s="110">
        <v>2</v>
      </c>
      <c r="J47" s="319" t="s">
        <v>1129</v>
      </c>
      <c r="K47" s="110">
        <v>3</v>
      </c>
      <c r="L47" s="110">
        <v>10</v>
      </c>
      <c r="M47" s="162"/>
      <c r="N47" s="162"/>
      <c r="O47" s="162"/>
      <c r="P47" s="162"/>
      <c r="Q47" s="162"/>
      <c r="R47" s="160" t="s">
        <v>2183</v>
      </c>
      <c r="S47" s="162"/>
      <c r="T47" s="162"/>
      <c r="U47" s="162"/>
      <c r="V47" s="162"/>
      <c r="W47" s="162"/>
      <c r="X47" s="162"/>
      <c r="Y47" s="162"/>
      <c r="Z47" s="73"/>
      <c r="AA47" s="57"/>
      <c r="AB47" s="45"/>
      <c r="AC47" s="45"/>
      <c r="AD47" s="45"/>
    </row>
    <row r="48" spans="1:30" outlineLevel="2" x14ac:dyDescent="0.25">
      <c r="A48" s="45"/>
      <c r="B48" s="54"/>
      <c r="C48" s="87">
        <f>INT($C$29)+2</f>
        <v>3</v>
      </c>
      <c r="D48" s="73"/>
      <c r="E48" s="70" t="s">
        <v>2184</v>
      </c>
      <c r="F48" s="70" t="s">
        <v>2185</v>
      </c>
      <c r="G48" s="73"/>
      <c r="H48" s="320" t="s">
        <v>2460</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2186</v>
      </c>
      <c r="G49" s="73"/>
      <c r="H49" s="76" t="s">
        <v>2340</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2187</v>
      </c>
      <c r="G50" s="73"/>
      <c r="H50" s="76" t="s">
        <v>2188</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2189</v>
      </c>
      <c r="G51" s="73"/>
      <c r="H51" s="76" t="s">
        <v>2341</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2190</v>
      </c>
      <c r="G52" s="73"/>
      <c r="H52" s="76" t="s">
        <v>2191</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2192</v>
      </c>
      <c r="G53" s="73"/>
      <c r="H53" s="76" t="s">
        <v>2342</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2190</v>
      </c>
      <c r="G54" s="73"/>
      <c r="H54" s="76" t="s">
        <v>2382</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2192</v>
      </c>
      <c r="G55" s="73"/>
      <c r="H55" s="76" t="s">
        <v>2343</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2190</v>
      </c>
      <c r="G56" s="73"/>
      <c r="H56" s="76" t="s">
        <v>2382</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2192</v>
      </c>
      <c r="G57" s="73"/>
      <c r="H57" s="226" t="s">
        <v>2343</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2193</v>
      </c>
      <c r="G58" s="73"/>
      <c r="H58" s="320" t="s">
        <v>2461</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2194</v>
      </c>
      <c r="G59" s="73"/>
      <c r="H59" s="76" t="s">
        <v>2340</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2195</v>
      </c>
      <c r="G60" s="73"/>
      <c r="H60" s="76" t="s">
        <v>2188</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2196</v>
      </c>
      <c r="G61" s="73"/>
      <c r="H61" s="76" t="s">
        <v>2341</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2197</v>
      </c>
      <c r="G62" s="73"/>
      <c r="H62" s="76" t="s">
        <v>2191</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2198</v>
      </c>
      <c r="G63" s="73"/>
      <c r="H63" s="76" t="s">
        <v>2342</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2190</v>
      </c>
      <c r="G64" s="73"/>
      <c r="H64" s="76" t="s">
        <v>2382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2192</v>
      </c>
      <c r="G65" s="73"/>
      <c r="H65" s="76" t="s">
        <v>2343</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2190</v>
      </c>
      <c r="G66" s="73"/>
      <c r="H66" s="76" t="s">
        <v>2382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2192</v>
      </c>
      <c r="G67" s="73"/>
      <c r="H67" s="226" t="s">
        <v>2343</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2199</v>
      </c>
      <c r="G68" s="73"/>
      <c r="H68" s="320" t="s">
        <v>2462</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2200</v>
      </c>
      <c r="G69" s="73"/>
      <c r="H69" s="76" t="s">
        <v>2340</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2201</v>
      </c>
      <c r="G70" s="73"/>
      <c r="H70" s="76" t="s">
        <v>2188</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2202</v>
      </c>
      <c r="G71" s="73"/>
      <c r="H71" s="76" t="s">
        <v>2341</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2203</v>
      </c>
      <c r="G72" s="73"/>
      <c r="H72" s="76" t="s">
        <v>2191</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2204</v>
      </c>
      <c r="G73" s="73"/>
      <c r="H73" s="76" t="s">
        <v>2342</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2203</v>
      </c>
      <c r="G74" s="73"/>
      <c r="H74" s="76" t="s">
        <v>2382</v>
      </c>
      <c r="I74" s="76"/>
      <c r="J74" s="76"/>
      <c r="K74" s="97">
        <v>-200</v>
      </c>
      <c r="L74" s="97"/>
      <c r="M74" s="97"/>
      <c r="N74" s="97"/>
      <c r="O74" s="76"/>
      <c r="P74" s="76"/>
      <c r="Q74" s="76"/>
      <c r="R74" s="97" t="s">
        <v>2383</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2204</v>
      </c>
      <c r="G75" s="73"/>
      <c r="H75" s="76" t="s">
        <v>2343</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2203</v>
      </c>
      <c r="G76" s="73"/>
      <c r="H76" s="76" t="s">
        <v>2385</v>
      </c>
      <c r="I76" s="76"/>
      <c r="J76" s="76"/>
      <c r="K76" s="97">
        <v>-100</v>
      </c>
      <c r="L76" s="97"/>
      <c r="M76" s="97"/>
      <c r="N76" s="97"/>
      <c r="O76" s="76"/>
      <c r="P76" s="76"/>
      <c r="Q76" s="76"/>
      <c r="R76" s="97" t="s">
        <v>2384</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2204</v>
      </c>
      <c r="G77" s="73"/>
      <c r="H77" s="226" t="s">
        <v>2343</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1806</v>
      </c>
      <c r="G78" s="73"/>
      <c r="H78" s="277" t="s">
        <v>2205</v>
      </c>
      <c r="I78" s="136"/>
      <c r="J78" s="136" t="s">
        <v>1129</v>
      </c>
      <c r="K78" s="79">
        <v>6</v>
      </c>
      <c r="L78" s="79">
        <v>10</v>
      </c>
      <c r="M78" s="76"/>
      <c r="N78" s="76"/>
      <c r="O78" s="76"/>
      <c r="P78" s="76"/>
      <c r="Q78" s="76"/>
      <c r="R78" s="97" t="s">
        <v>2183</v>
      </c>
      <c r="S78" s="76" t="s">
        <v>2469</v>
      </c>
      <c r="T78" s="76"/>
      <c r="U78" s="76" t="s">
        <v>2470</v>
      </c>
      <c r="V78" s="76" t="s">
        <v>2471</v>
      </c>
      <c r="W78" s="76"/>
      <c r="X78" s="76"/>
      <c r="Y78" s="76"/>
      <c r="Z78" s="73"/>
      <c r="AA78" s="57"/>
      <c r="AB78" s="45"/>
      <c r="AC78" s="45"/>
      <c r="AD78" s="45"/>
    </row>
    <row r="79" spans="1:30" outlineLevel="3" x14ac:dyDescent="0.25">
      <c r="A79" s="45"/>
      <c r="B79" s="54"/>
      <c r="C79" s="87">
        <f t="shared" si="0"/>
        <v>4</v>
      </c>
      <c r="D79" s="73"/>
      <c r="E79" s="70" t="s">
        <v>2206</v>
      </c>
      <c r="F79" s="70" t="s">
        <v>2207</v>
      </c>
      <c r="G79" s="73"/>
      <c r="H79" s="320" t="s">
        <v>2463</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2208</v>
      </c>
      <c r="G80" s="73"/>
      <c r="H80" s="76" t="s">
        <v>2340</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2209</v>
      </c>
      <c r="G81" s="73"/>
      <c r="H81" s="76" t="s">
        <v>2188</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2210</v>
      </c>
      <c r="G82" s="73"/>
      <c r="H82" s="76" t="s">
        <v>2341</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2473</v>
      </c>
      <c r="Y82" s="76" t="s">
        <v>2475</v>
      </c>
      <c r="Z82" s="73"/>
      <c r="AA82" s="57"/>
      <c r="AB82" s="45"/>
      <c r="AC82" s="45"/>
      <c r="AD82" s="45"/>
    </row>
    <row r="83" spans="1:30" outlineLevel="3" x14ac:dyDescent="0.25">
      <c r="A83" s="45"/>
      <c r="B83" s="54"/>
      <c r="C83" s="87">
        <f t="shared" si="0"/>
        <v>4</v>
      </c>
      <c r="D83" s="73"/>
      <c r="E83" s="70"/>
      <c r="F83" s="70" t="s">
        <v>2211</v>
      </c>
      <c r="G83" s="73"/>
      <c r="H83" s="76" t="s">
        <v>2191</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2212</v>
      </c>
      <c r="G84" s="73"/>
      <c r="H84" s="76" t="s">
        <v>2342</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2203</v>
      </c>
      <c r="G85" s="73"/>
      <c r="H85" s="76" t="s">
        <v>2382</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2212</v>
      </c>
      <c r="G86" s="73"/>
      <c r="H86" s="76" t="s">
        <v>2342</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2203</v>
      </c>
      <c r="G87" s="73"/>
      <c r="H87" s="76" t="s">
        <v>2385</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2204</v>
      </c>
      <c r="G88" s="73"/>
      <c r="H88" s="226" t="s">
        <v>2343</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2213</v>
      </c>
      <c r="G89" s="73"/>
      <c r="H89" s="320" t="s">
        <v>2464</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2214</v>
      </c>
      <c r="G90" s="73"/>
      <c r="H90" s="76" t="s">
        <v>2340</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2215</v>
      </c>
      <c r="G91" s="73"/>
      <c r="H91" s="76" t="s">
        <v>2188</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2216</v>
      </c>
      <c r="G92" s="73"/>
      <c r="H92" s="76" t="s">
        <v>2341</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2217</v>
      </c>
      <c r="G93" s="73"/>
      <c r="H93" s="76" t="s">
        <v>2191</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2218</v>
      </c>
      <c r="G94" s="73"/>
      <c r="H94" s="76" t="s">
        <v>2342</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2203</v>
      </c>
      <c r="G95" s="73"/>
      <c r="H95" s="76" t="s">
        <v>2382</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2212</v>
      </c>
      <c r="G96" s="73"/>
      <c r="H96" s="76" t="s">
        <v>2342</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2203</v>
      </c>
      <c r="G97" s="73"/>
      <c r="H97" s="76" t="s">
        <v>2385</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2204</v>
      </c>
      <c r="G98" s="73"/>
      <c r="H98" s="226" t="s">
        <v>2343</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2219</v>
      </c>
      <c r="G99" s="73"/>
      <c r="H99" s="320" t="s">
        <v>2465</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2220</v>
      </c>
      <c r="G100" s="73"/>
      <c r="H100" s="76" t="s">
        <v>2340</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2221</v>
      </c>
      <c r="G101" s="73"/>
      <c r="H101" s="76" t="s">
        <v>2188</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2222</v>
      </c>
      <c r="G102" s="73"/>
      <c r="H102" s="76" t="s">
        <v>2341</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2223</v>
      </c>
      <c r="G103" s="73"/>
      <c r="H103" s="76" t="s">
        <v>2191</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2224</v>
      </c>
      <c r="G104" s="73"/>
      <c r="H104" s="76" t="s">
        <v>2342</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2203</v>
      </c>
      <c r="G105" s="73"/>
      <c r="H105" s="76" t="s">
        <v>2382</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2212</v>
      </c>
      <c r="G106" s="73"/>
      <c r="H106" s="76" t="s">
        <v>2342</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2203</v>
      </c>
      <c r="G107" s="73"/>
      <c r="H107" s="76" t="s">
        <v>2385</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2204</v>
      </c>
      <c r="G108" s="73"/>
      <c r="H108" s="226" t="s">
        <v>2343</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2225</v>
      </c>
      <c r="G109" s="73"/>
      <c r="H109" s="320" t="s">
        <v>2466</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2226</v>
      </c>
      <c r="G110" s="73"/>
      <c r="H110" s="76" t="s">
        <v>2340</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2227</v>
      </c>
      <c r="G111" s="73"/>
      <c r="H111" s="76" t="s">
        <v>2188</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2228</v>
      </c>
      <c r="G112" s="73"/>
      <c r="H112" s="76" t="s">
        <v>2341</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2229</v>
      </c>
      <c r="G113" s="73"/>
      <c r="H113" s="76" t="s">
        <v>2191</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2230</v>
      </c>
      <c r="G114" s="73"/>
      <c r="H114" s="76" t="s">
        <v>2342</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2203</v>
      </c>
      <c r="G115" s="73"/>
      <c r="H115" s="76" t="s">
        <v>2382</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2212</v>
      </c>
      <c r="G116" s="73"/>
      <c r="H116" s="76" t="s">
        <v>2342</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2203</v>
      </c>
      <c r="G117" s="73"/>
      <c r="H117" s="76" t="s">
        <v>2385</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2204</v>
      </c>
      <c r="G118" s="73"/>
      <c r="H118" s="226" t="s">
        <v>2343</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2231</v>
      </c>
      <c r="G119" s="73"/>
      <c r="H119" s="320" t="s">
        <v>2467</v>
      </c>
      <c r="I119" s="320" t="s">
        <v>2232</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2233</v>
      </c>
      <c r="G120" s="73"/>
      <c r="H120" s="76" t="s">
        <v>2340</v>
      </c>
      <c r="I120" s="76" t="s">
        <v>2232</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2234</v>
      </c>
      <c r="G121" s="73"/>
      <c r="H121" s="76" t="s">
        <v>2188</v>
      </c>
      <c r="I121" s="76" t="s">
        <v>2232</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2235</v>
      </c>
      <c r="G122" s="73"/>
      <c r="H122" s="76" t="s">
        <v>2341</v>
      </c>
      <c r="I122" s="76" t="s">
        <v>2232</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2236</v>
      </c>
      <c r="G123" s="73"/>
      <c r="H123" s="76" t="s">
        <v>2191</v>
      </c>
      <c r="I123" s="76" t="s">
        <v>2232</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2237</v>
      </c>
      <c r="G124" s="73"/>
      <c r="H124" s="76" t="s">
        <v>2342</v>
      </c>
      <c r="I124" s="76" t="s">
        <v>2232</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2203</v>
      </c>
      <c r="G125" s="73"/>
      <c r="H125" s="76" t="s">
        <v>2382</v>
      </c>
      <c r="I125" s="76" t="s">
        <v>2232</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2212</v>
      </c>
      <c r="G126" s="73"/>
      <c r="H126" s="76" t="s">
        <v>2342</v>
      </c>
      <c r="I126" s="76" t="s">
        <v>2232</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2203</v>
      </c>
      <c r="G127" s="73"/>
      <c r="H127" s="76" t="s">
        <v>2385</v>
      </c>
      <c r="I127" s="76" t="s">
        <v>2232</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2204</v>
      </c>
      <c r="G128" s="73"/>
      <c r="H128" s="226" t="s">
        <v>2343</v>
      </c>
      <c r="I128" s="226" t="s">
        <v>2232</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2238</v>
      </c>
      <c r="G129" s="73"/>
      <c r="H129" s="320" t="s">
        <v>2468</v>
      </c>
      <c r="I129" s="320" t="s">
        <v>2239</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2240</v>
      </c>
      <c r="G130" s="73"/>
      <c r="H130" s="76" t="s">
        <v>2340</v>
      </c>
      <c r="I130" s="76" t="s">
        <v>2239</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2241</v>
      </c>
      <c r="G131" s="73"/>
      <c r="H131" s="76" t="s">
        <v>2188</v>
      </c>
      <c r="I131" s="76" t="s">
        <v>2239</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2242</v>
      </c>
      <c r="G132" s="73"/>
      <c r="H132" s="76" t="s">
        <v>2341</v>
      </c>
      <c r="I132" s="76" t="s">
        <v>2239</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2243</v>
      </c>
      <c r="G133" s="73"/>
      <c r="H133" s="76" t="s">
        <v>2191</v>
      </c>
      <c r="I133" s="76" t="s">
        <v>2239</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2244</v>
      </c>
      <c r="G134" s="73"/>
      <c r="H134" s="76" t="s">
        <v>2342</v>
      </c>
      <c r="I134" s="76" t="s">
        <v>2239</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2243</v>
      </c>
      <c r="G135" s="73"/>
      <c r="H135" s="76" t="s">
        <v>2382</v>
      </c>
      <c r="I135" s="76" t="s">
        <v>2239</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2212</v>
      </c>
      <c r="G136" s="73"/>
      <c r="H136" s="76" t="s">
        <v>2342</v>
      </c>
      <c r="I136" s="76" t="s">
        <v>2239</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2203</v>
      </c>
      <c r="G137" s="73"/>
      <c r="H137" s="76" t="s">
        <v>2385</v>
      </c>
      <c r="I137" s="76" t="s">
        <v>2239</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2244</v>
      </c>
      <c r="G138" s="73"/>
      <c r="H138" s="226" t="s">
        <v>2343</v>
      </c>
      <c r="I138" s="226" t="s">
        <v>2239</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7" t="str">
        <f>General!G37</f>
        <v>b</v>
      </c>
      <c r="B7">
        <v>4</v>
      </c>
    </row>
    <row r="8" spans="1:2" x14ac:dyDescent="0.25">
      <c r="A8" s="357" t="str">
        <f>General!G38</f>
        <v>bd</v>
      </c>
      <c r="B8">
        <v>4</v>
      </c>
    </row>
    <row r="9" spans="1:2" x14ac:dyDescent="0.25">
      <c r="A9" s="357" t="str">
        <f>General!G39</f>
        <v>f</v>
      </c>
      <c r="B9">
        <v>2</v>
      </c>
    </row>
    <row r="10" spans="1:2" x14ac:dyDescent="0.25">
      <c r="A10" s="357" t="str">
        <f>General!G40</f>
        <v>h</v>
      </c>
      <c r="B10">
        <v>4</v>
      </c>
    </row>
    <row r="11" spans="1:2" x14ac:dyDescent="0.25">
      <c r="A11" s="357" t="str">
        <f>General!G41</f>
        <v>i</v>
      </c>
      <c r="B11">
        <v>2</v>
      </c>
    </row>
    <row r="12" spans="1:2" x14ac:dyDescent="0.25">
      <c r="A12" s="357" t="str">
        <f>General!G42</f>
        <v>k</v>
      </c>
      <c r="B12">
        <v>2</v>
      </c>
    </row>
    <row r="13" spans="1:2" x14ac:dyDescent="0.25">
      <c r="A13" s="357" t="str">
        <f>General!G43</f>
        <v>l</v>
      </c>
      <c r="B13">
        <v>2</v>
      </c>
    </row>
    <row r="14" spans="1:2" x14ac:dyDescent="0.25">
      <c r="A14" s="357" t="str">
        <f>General!G44</f>
        <v>o</v>
      </c>
      <c r="B14">
        <v>4</v>
      </c>
    </row>
    <row r="15" spans="1:2" x14ac:dyDescent="0.25">
      <c r="A15" s="357" t="str">
        <f>General!G45</f>
        <v>od</v>
      </c>
      <c r="B15">
        <v>4</v>
      </c>
    </row>
    <row r="16" spans="1:2" x14ac:dyDescent="0.25">
      <c r="A16" s="357" t="str">
        <f>General!G46</f>
        <v>of</v>
      </c>
      <c r="B16">
        <v>4</v>
      </c>
    </row>
    <row r="17" spans="1:2" x14ac:dyDescent="0.25">
      <c r="A17" s="357" t="str">
        <f>General!G47</f>
        <v>r</v>
      </c>
      <c r="B17">
        <v>1.8</v>
      </c>
    </row>
    <row r="18" spans="1:2" x14ac:dyDescent="0.25">
      <c r="A18" s="357" t="str">
        <f>General!G48</f>
        <v>rd</v>
      </c>
      <c r="B18">
        <v>1.8</v>
      </c>
    </row>
    <row r="19" spans="1:2" x14ac:dyDescent="0.25">
      <c r="A19" s="357" t="str">
        <f>General!G49</f>
        <v>v</v>
      </c>
      <c r="B19">
        <v>2</v>
      </c>
    </row>
    <row r="20" spans="1:2" x14ac:dyDescent="0.25">
      <c r="A20" s="357" t="str">
        <f>General!G50</f>
        <v>w</v>
      </c>
      <c r="B20">
        <v>4</v>
      </c>
    </row>
    <row r="21" spans="1:2" x14ac:dyDescent="0.25">
      <c r="A21" s="357" t="str">
        <f>General!G51</f>
        <v>wd</v>
      </c>
      <c r="B21">
        <v>4</v>
      </c>
    </row>
    <row r="22" spans="1:2" x14ac:dyDescent="0.25">
      <c r="A22" s="357" t="str">
        <f>General!G52</f>
        <v>z</v>
      </c>
      <c r="B22">
        <v>1.8</v>
      </c>
    </row>
    <row r="23" spans="1:2" x14ac:dyDescent="0.25">
      <c r="A23" s="357"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7" t="str">
        <f>General!G37</f>
        <v>b</v>
      </c>
      <c r="B31">
        <v>7</v>
      </c>
    </row>
    <row r="32" spans="1:2" x14ac:dyDescent="0.25">
      <c r="A32" s="357" t="str">
        <f>General!G38</f>
        <v>bd</v>
      </c>
      <c r="B32">
        <v>7</v>
      </c>
    </row>
    <row r="33" spans="1:2" x14ac:dyDescent="0.25">
      <c r="A33" s="357" t="str">
        <f>General!G39</f>
        <v>f</v>
      </c>
      <c r="B33">
        <v>4.5</v>
      </c>
    </row>
    <row r="34" spans="1:2" x14ac:dyDescent="0.25">
      <c r="A34" s="357" t="str">
        <f>General!G40</f>
        <v>h</v>
      </c>
      <c r="B34">
        <v>7</v>
      </c>
    </row>
    <row r="35" spans="1:2" x14ac:dyDescent="0.25">
      <c r="A35" s="357" t="str">
        <f>General!G41</f>
        <v>i</v>
      </c>
      <c r="B35">
        <v>4.5</v>
      </c>
    </row>
    <row r="36" spans="1:2" x14ac:dyDescent="0.25">
      <c r="A36" s="357" t="str">
        <f>General!G42</f>
        <v>k</v>
      </c>
      <c r="B36">
        <v>4.5</v>
      </c>
    </row>
    <row r="37" spans="1:2" x14ac:dyDescent="0.25">
      <c r="A37" s="357" t="str">
        <f>General!G43</f>
        <v>l</v>
      </c>
      <c r="B37">
        <v>4.5</v>
      </c>
    </row>
    <row r="38" spans="1:2" x14ac:dyDescent="0.25">
      <c r="A38" s="357" t="str">
        <f>General!G44</f>
        <v>o</v>
      </c>
      <c r="B38">
        <v>7</v>
      </c>
    </row>
    <row r="39" spans="1:2" x14ac:dyDescent="0.25">
      <c r="A39" s="357" t="str">
        <f>General!G45</f>
        <v>od</v>
      </c>
      <c r="B39">
        <v>7</v>
      </c>
    </row>
    <row r="40" spans="1:2" x14ac:dyDescent="0.25">
      <c r="A40" s="357" t="str">
        <f>General!G46</f>
        <v>of</v>
      </c>
      <c r="B40">
        <v>7</v>
      </c>
    </row>
    <row r="41" spans="1:2" x14ac:dyDescent="0.25">
      <c r="A41" s="357" t="str">
        <f>General!G47</f>
        <v>r</v>
      </c>
      <c r="B41">
        <v>5</v>
      </c>
    </row>
    <row r="42" spans="1:2" x14ac:dyDescent="0.25">
      <c r="A42" s="357" t="str">
        <f>General!G48</f>
        <v>rd</v>
      </c>
      <c r="B42">
        <v>5</v>
      </c>
    </row>
    <row r="43" spans="1:2" x14ac:dyDescent="0.25">
      <c r="A43" s="357" t="str">
        <f>General!G49</f>
        <v>v</v>
      </c>
      <c r="B43">
        <v>4.5</v>
      </c>
    </row>
    <row r="44" spans="1:2" x14ac:dyDescent="0.25">
      <c r="A44" s="357" t="str">
        <f>General!G50</f>
        <v>w</v>
      </c>
      <c r="B44">
        <v>7</v>
      </c>
    </row>
    <row r="45" spans="1:2" x14ac:dyDescent="0.25">
      <c r="A45" s="357" t="str">
        <f>General!G51</f>
        <v>wd</v>
      </c>
      <c r="B45">
        <v>7</v>
      </c>
    </row>
    <row r="46" spans="1:2" x14ac:dyDescent="0.25">
      <c r="A46" s="357" t="str">
        <f>General!G52</f>
        <v>z</v>
      </c>
      <c r="B46">
        <v>5</v>
      </c>
    </row>
    <row r="47" spans="1:2" x14ac:dyDescent="0.25">
      <c r="A47" s="357" t="str">
        <f>General!G53</f>
        <v>zd</v>
      </c>
      <c r="B47">
        <v>5</v>
      </c>
    </row>
    <row r="49" spans="1:3" x14ac:dyDescent="0.25">
      <c r="A49" t="s">
        <v>109</v>
      </c>
      <c r="B49" s="402">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2254</v>
      </c>
    </row>
    <row r="14" spans="1:5" x14ac:dyDescent="0.25">
      <c r="A14" s="3" t="s">
        <v>2255</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2407</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2411</v>
      </c>
      <c r="B106">
        <v>8</v>
      </c>
    </row>
    <row r="107" spans="1:2" x14ac:dyDescent="0.25">
      <c r="A107" s="357" t="s">
        <v>101</v>
      </c>
      <c r="B107">
        <v>8</v>
      </c>
    </row>
    <row r="108" spans="1:2" x14ac:dyDescent="0.25">
      <c r="A108" s="357" t="s">
        <v>9</v>
      </c>
      <c r="B108">
        <v>6</v>
      </c>
    </row>
    <row r="109" spans="1:2" x14ac:dyDescent="0.25">
      <c r="A109" s="357" t="s">
        <v>2410</v>
      </c>
      <c r="B109">
        <v>6</v>
      </c>
    </row>
    <row r="110" spans="1:2" x14ac:dyDescent="0.25">
      <c r="A110" s="357" t="s">
        <v>88</v>
      </c>
      <c r="B110">
        <v>5.5</v>
      </c>
    </row>
    <row r="111" spans="1:2" x14ac:dyDescent="0.25">
      <c r="A111" s="357" t="s">
        <v>5</v>
      </c>
      <c r="B111">
        <v>8</v>
      </c>
    </row>
    <row r="112" spans="1:2" x14ac:dyDescent="0.25">
      <c r="A112" s="357" t="s">
        <v>2409</v>
      </c>
      <c r="B112">
        <v>8</v>
      </c>
    </row>
    <row r="113" spans="1:2" x14ac:dyDescent="0.25">
      <c r="A113" s="357" t="s">
        <v>8</v>
      </c>
      <c r="B113">
        <v>6</v>
      </c>
    </row>
    <row r="114" spans="1:2" x14ac:dyDescent="0.25">
      <c r="A114" s="357" t="s">
        <v>2408</v>
      </c>
      <c r="B114">
        <v>6</v>
      </c>
    </row>
    <row r="116" spans="1:2" x14ac:dyDescent="0.25">
      <c r="A116" t="s">
        <v>49</v>
      </c>
      <c r="B116"/>
    </row>
    <row r="117" spans="1:2" x14ac:dyDescent="0.25">
      <c r="A117" s="357" t="str">
        <f>General!G37</f>
        <v>b</v>
      </c>
      <c r="B117">
        <v>33</v>
      </c>
    </row>
    <row r="118" spans="1:2" x14ac:dyDescent="0.25">
      <c r="A118" s="357" t="str">
        <f>General!G38</f>
        <v>bd</v>
      </c>
      <c r="B118">
        <v>33</v>
      </c>
    </row>
    <row r="119" spans="1:2" x14ac:dyDescent="0.25">
      <c r="A119" s="357" t="str">
        <f>General!G39</f>
        <v>f</v>
      </c>
      <c r="B119">
        <v>38</v>
      </c>
    </row>
    <row r="120" spans="1:2" x14ac:dyDescent="0.25">
      <c r="A120" s="357" t="str">
        <f>General!G40</f>
        <v>h</v>
      </c>
      <c r="B120">
        <v>33</v>
      </c>
    </row>
    <row r="121" spans="1:2" x14ac:dyDescent="0.25">
      <c r="A121" s="357" t="str">
        <f>General!G41</f>
        <v>i</v>
      </c>
      <c r="B121">
        <v>38</v>
      </c>
    </row>
    <row r="122" spans="1:2" x14ac:dyDescent="0.25">
      <c r="A122" s="357" t="str">
        <f>General!G42</f>
        <v>k</v>
      </c>
      <c r="B122">
        <v>38</v>
      </c>
    </row>
    <row r="123" spans="1:2" x14ac:dyDescent="0.25">
      <c r="A123" s="357" t="str">
        <f>General!G43</f>
        <v>l</v>
      </c>
      <c r="B123">
        <v>33</v>
      </c>
    </row>
    <row r="124" spans="1:2" x14ac:dyDescent="0.25">
      <c r="A124" s="357" t="str">
        <f>General!G44</f>
        <v>o</v>
      </c>
      <c r="B124">
        <v>33</v>
      </c>
    </row>
    <row r="125" spans="1:2" x14ac:dyDescent="0.25">
      <c r="A125" s="357" t="str">
        <f>General!G45</f>
        <v>od</v>
      </c>
      <c r="B125">
        <v>33</v>
      </c>
    </row>
    <row r="126" spans="1:2" x14ac:dyDescent="0.25">
      <c r="A126" s="357" t="str">
        <f>General!G46</f>
        <v>of</v>
      </c>
      <c r="B126">
        <v>33</v>
      </c>
    </row>
    <row r="127" spans="1:2" x14ac:dyDescent="0.25">
      <c r="A127" s="357" t="str">
        <f>General!G47</f>
        <v>r</v>
      </c>
      <c r="B127">
        <v>38</v>
      </c>
    </row>
    <row r="128" spans="1:2" x14ac:dyDescent="0.25">
      <c r="A128" s="357" t="str">
        <f>General!G48</f>
        <v>rd</v>
      </c>
      <c r="B128">
        <v>38</v>
      </c>
    </row>
    <row r="129" spans="1:3" x14ac:dyDescent="0.25">
      <c r="A129" s="357" t="str">
        <f>General!G49</f>
        <v>v</v>
      </c>
      <c r="B129">
        <v>38</v>
      </c>
    </row>
    <row r="130" spans="1:3" x14ac:dyDescent="0.25">
      <c r="A130" s="357" t="str">
        <f>General!G50</f>
        <v>w</v>
      </c>
      <c r="B130">
        <v>33</v>
      </c>
    </row>
    <row r="131" spans="1:3" x14ac:dyDescent="0.25">
      <c r="A131" s="357" t="str">
        <f>General!G51</f>
        <v>wd</v>
      </c>
      <c r="B131">
        <v>33</v>
      </c>
    </row>
    <row r="132" spans="1:3" x14ac:dyDescent="0.25">
      <c r="A132" s="357" t="str">
        <f>General!G52</f>
        <v>z</v>
      </c>
      <c r="B132">
        <v>38</v>
      </c>
    </row>
    <row r="133" spans="1:3" x14ac:dyDescent="0.25">
      <c r="A133" s="357"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6" t="str">
        <f>Price!A72</f>
        <v>lime</v>
      </c>
      <c r="B150" t="str">
        <f>Price!B72</f>
        <v>lime</v>
      </c>
      <c r="C150">
        <v>20</v>
      </c>
    </row>
    <row r="151" spans="1:3" x14ac:dyDescent="0.25">
      <c r="A151" s="476" t="str">
        <f>Price!A73</f>
        <v>agflow</v>
      </c>
      <c r="B151" t="str">
        <f>Price!B73</f>
        <v>at_seeding</v>
      </c>
      <c r="C151"/>
    </row>
    <row r="152" spans="1:3" x14ac:dyDescent="0.25">
      <c r="A152" s="476" t="str">
        <f>Price!A74</f>
        <v>urea-early</v>
      </c>
      <c r="B152" t="str">
        <f>Price!B74</f>
        <v>mid</v>
      </c>
      <c r="C152">
        <v>15</v>
      </c>
    </row>
    <row r="153" spans="1:3" x14ac:dyDescent="0.25">
      <c r="A153" s="476" t="str">
        <f>Price!A75</f>
        <v>flexi-n</v>
      </c>
      <c r="B153" t="str">
        <f>Price!B75</f>
        <v>late_cereal</v>
      </c>
      <c r="C153">
        <v>25</v>
      </c>
    </row>
    <row r="154" spans="1:3" x14ac:dyDescent="0.25">
      <c r="A154" s="476" t="str">
        <f>Price!A76</f>
        <v>ns31</v>
      </c>
      <c r="B154" t="str">
        <f>Price!B76</f>
        <v>late_oilseed</v>
      </c>
      <c r="C154">
        <v>20</v>
      </c>
    </row>
    <row r="155" spans="1:3" x14ac:dyDescent="0.25">
      <c r="A155" s="476" t="str">
        <f>Price!A77</f>
        <v>super</v>
      </c>
      <c r="B155" t="str">
        <f>Price!B77</f>
        <v>early_pas</v>
      </c>
      <c r="C155">
        <v>20</v>
      </c>
    </row>
    <row r="156" spans="1:3" x14ac:dyDescent="0.25">
      <c r="A156" s="476"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2254</v>
      </c>
    </row>
    <row r="14" spans="1:5" x14ac:dyDescent="0.25">
      <c r="A14" s="3" t="s">
        <v>2255</v>
      </c>
    </row>
    <row r="15" spans="1:5" x14ac:dyDescent="0.25">
      <c r="A15" t="s">
        <v>99</v>
      </c>
      <c r="B15" t="s">
        <v>100</v>
      </c>
      <c r="C15" t="s">
        <v>163</v>
      </c>
      <c r="D15" t="s">
        <v>165</v>
      </c>
      <c r="E15" t="s">
        <v>164</v>
      </c>
    </row>
    <row r="16" spans="1:5" x14ac:dyDescent="0.25">
      <c r="A16" t="s">
        <v>166</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162</v>
      </c>
      <c r="B19" s="330">
        <v>10000</v>
      </c>
      <c r="C19" s="44">
        <v>0</v>
      </c>
      <c r="D19" s="44">
        <v>1</v>
      </c>
      <c r="E19" s="44">
        <f t="shared" si="0"/>
        <v>0</v>
      </c>
    </row>
    <row r="20" spans="1:5" x14ac:dyDescent="0.25">
      <c r="A20" t="s">
        <v>167</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2407</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2411</v>
      </c>
      <c r="B106">
        <v>8</v>
      </c>
    </row>
    <row r="107" spans="1:2" x14ac:dyDescent="0.25">
      <c r="A107" s="357" t="s">
        <v>101</v>
      </c>
      <c r="B107">
        <v>8</v>
      </c>
    </row>
    <row r="108" spans="1:2" x14ac:dyDescent="0.25">
      <c r="A108" s="357" t="s">
        <v>9</v>
      </c>
      <c r="B108">
        <v>6</v>
      </c>
    </row>
    <row r="109" spans="1:2" x14ac:dyDescent="0.25">
      <c r="A109" s="357" t="s">
        <v>2410</v>
      </c>
      <c r="B109">
        <v>6</v>
      </c>
    </row>
    <row r="110" spans="1:2" x14ac:dyDescent="0.25">
      <c r="A110" s="357" t="s">
        <v>88</v>
      </c>
      <c r="B110">
        <v>5.5</v>
      </c>
    </row>
    <row r="111" spans="1:2" x14ac:dyDescent="0.25">
      <c r="A111" s="357" t="s">
        <v>5</v>
      </c>
      <c r="B111">
        <v>8</v>
      </c>
    </row>
    <row r="112" spans="1:2" x14ac:dyDescent="0.25">
      <c r="A112" s="357" t="s">
        <v>2409</v>
      </c>
      <c r="B112">
        <v>8</v>
      </c>
    </row>
    <row r="113" spans="1:2" x14ac:dyDescent="0.25">
      <c r="A113" s="357" t="s">
        <v>8</v>
      </c>
      <c r="B113">
        <v>6</v>
      </c>
    </row>
    <row r="114" spans="1:2" x14ac:dyDescent="0.25">
      <c r="A114" s="357" t="s">
        <v>2408</v>
      </c>
      <c r="B114">
        <v>6</v>
      </c>
    </row>
    <row r="116" spans="1:2" x14ac:dyDescent="0.25">
      <c r="A116" t="s">
        <v>49</v>
      </c>
      <c r="B116"/>
    </row>
    <row r="117" spans="1:2" x14ac:dyDescent="0.25">
      <c r="A117" s="357" t="str">
        <f>General!G37</f>
        <v>b</v>
      </c>
      <c r="B117">
        <v>17.5</v>
      </c>
    </row>
    <row r="118" spans="1:2" x14ac:dyDescent="0.25">
      <c r="A118" s="357" t="str">
        <f>General!G38</f>
        <v>bd</v>
      </c>
      <c r="B118">
        <v>17.5</v>
      </c>
    </row>
    <row r="119" spans="1:2" x14ac:dyDescent="0.25">
      <c r="A119" s="357" t="str">
        <f>General!G39</f>
        <v>f</v>
      </c>
      <c r="B119">
        <v>22.5</v>
      </c>
    </row>
    <row r="120" spans="1:2" x14ac:dyDescent="0.25">
      <c r="A120" s="357" t="str">
        <f>General!G40</f>
        <v>h</v>
      </c>
      <c r="B120">
        <v>17.5</v>
      </c>
    </row>
    <row r="121" spans="1:2" x14ac:dyDescent="0.25">
      <c r="A121" s="357" t="str">
        <f>General!G41</f>
        <v>i</v>
      </c>
      <c r="B121">
        <v>22.5</v>
      </c>
    </row>
    <row r="122" spans="1:2" x14ac:dyDescent="0.25">
      <c r="A122" s="357" t="str">
        <f>General!G42</f>
        <v>k</v>
      </c>
      <c r="B122">
        <v>22.5</v>
      </c>
    </row>
    <row r="123" spans="1:2" x14ac:dyDescent="0.25">
      <c r="A123" s="357" t="str">
        <f>General!G43</f>
        <v>l</v>
      </c>
      <c r="B123">
        <v>22.5</v>
      </c>
    </row>
    <row r="124" spans="1:2" x14ac:dyDescent="0.25">
      <c r="A124" s="357" t="str">
        <f>General!G44</f>
        <v>o</v>
      </c>
      <c r="B124">
        <v>17.5</v>
      </c>
    </row>
    <row r="125" spans="1:2" x14ac:dyDescent="0.25">
      <c r="A125" s="357" t="str">
        <f>General!G45</f>
        <v>od</v>
      </c>
      <c r="B125">
        <v>17.5</v>
      </c>
    </row>
    <row r="126" spans="1:2" x14ac:dyDescent="0.25">
      <c r="A126" s="357" t="str">
        <f>General!G46</f>
        <v>of</v>
      </c>
      <c r="B126">
        <v>17.5</v>
      </c>
    </row>
    <row r="127" spans="1:2" x14ac:dyDescent="0.25">
      <c r="A127" s="357" t="str">
        <f>General!G47</f>
        <v>r</v>
      </c>
      <c r="B127">
        <v>22.5</v>
      </c>
    </row>
    <row r="128" spans="1:2" x14ac:dyDescent="0.25">
      <c r="A128" s="357" t="str">
        <f>General!G48</f>
        <v>rd</v>
      </c>
      <c r="B128">
        <v>22.5</v>
      </c>
    </row>
    <row r="129" spans="1:3" x14ac:dyDescent="0.25">
      <c r="A129" s="357" t="str">
        <f>General!G49</f>
        <v>v</v>
      </c>
      <c r="B129">
        <v>22.5</v>
      </c>
    </row>
    <row r="130" spans="1:3" x14ac:dyDescent="0.25">
      <c r="A130" s="357" t="str">
        <f>General!G50</f>
        <v>w</v>
      </c>
      <c r="B130">
        <v>17.5</v>
      </c>
    </row>
    <row r="131" spans="1:3" x14ac:dyDescent="0.25">
      <c r="A131" s="357" t="str">
        <f>General!G51</f>
        <v>wd</v>
      </c>
      <c r="B131">
        <v>17.5</v>
      </c>
    </row>
    <row r="132" spans="1:3" x14ac:dyDescent="0.25">
      <c r="A132" s="357" t="str">
        <f>General!G52</f>
        <v>z</v>
      </c>
      <c r="B132">
        <v>22.5</v>
      </c>
    </row>
    <row r="133" spans="1:3" x14ac:dyDescent="0.25">
      <c r="A133" s="357"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6" t="str">
        <f>Price!A72</f>
        <v>lime</v>
      </c>
      <c r="B150" t="str">
        <f>Price!B72</f>
        <v>lime</v>
      </c>
      <c r="C150">
        <v>20</v>
      </c>
    </row>
    <row r="151" spans="1:3" x14ac:dyDescent="0.25">
      <c r="A151" s="476" t="str">
        <f>Price!A73</f>
        <v>agflow</v>
      </c>
      <c r="B151" t="str">
        <f>Price!B73</f>
        <v>at_seeding</v>
      </c>
      <c r="C151"/>
    </row>
    <row r="152" spans="1:3" x14ac:dyDescent="0.25">
      <c r="A152" s="476" t="str">
        <f>Price!A74</f>
        <v>urea-early</v>
      </c>
      <c r="B152" t="str">
        <f>Price!B74</f>
        <v>mid</v>
      </c>
      <c r="C152">
        <v>15</v>
      </c>
    </row>
    <row r="153" spans="1:3" x14ac:dyDescent="0.25">
      <c r="A153" s="476" t="str">
        <f>Price!A75</f>
        <v>flexi-n</v>
      </c>
      <c r="B153" t="str">
        <f>Price!B75</f>
        <v>late_cereal</v>
      </c>
      <c r="C153">
        <v>25</v>
      </c>
    </row>
    <row r="154" spans="1:3" x14ac:dyDescent="0.25">
      <c r="A154" s="476" t="str">
        <f>Price!A76</f>
        <v>ns31</v>
      </c>
      <c r="B154" t="str">
        <f>Price!B76</f>
        <v>late_oilseed</v>
      </c>
      <c r="C154">
        <v>20</v>
      </c>
    </row>
    <row r="155" spans="1:3" x14ac:dyDescent="0.25">
      <c r="A155" s="476" t="str">
        <f>Price!A77</f>
        <v>super</v>
      </c>
      <c r="B155" t="str">
        <f>Price!B77</f>
        <v>early_pas</v>
      </c>
      <c r="C155">
        <v>20</v>
      </c>
    </row>
    <row r="156" spans="1:3" x14ac:dyDescent="0.25">
      <c r="A156" s="476"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394</vt:i4>
      </vt:variant>
    </vt:vector>
  </HeadingPairs>
  <TitlesOfParts>
    <vt:vector size="405"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2023-05-04T03:43:48Z</dcterms:modified>
</cp:coreProperties>
</file>